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2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3.xml" ContentType="application/vnd.openxmlformats-officedocument.themeOverride+xml"/>
  <Override PartName="/xl/drawings/drawing4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4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2_Fiskala_politika/Dati_nodokli_no_2021/2026/7_2026/"/>
    </mc:Choice>
  </mc:AlternateContent>
  <xr:revisionPtr revIDLastSave="2589" documentId="8_{558C8A1A-E400-4388-B55F-51B3575BA2E0}" xr6:coauthVersionLast="47" xr6:coauthVersionMax="47" xr10:uidLastSave="{6DC37B1B-9E1F-4194-A2F9-DC5A15D97260}"/>
  <bookViews>
    <workbookView xWindow="-30828" yWindow="-108" windowWidth="30936" windowHeight="16776" tabRatio="599" xr2:uid="{00000000-000D-0000-FFFF-FFFF00000000}"/>
  </bookViews>
  <sheets>
    <sheet name="Saturs" sheetId="19" r:id="rId1"/>
    <sheet name="Ikmēneša" sheetId="16" r:id="rId2"/>
    <sheet name="Kopsavilkums" sheetId="18" r:id="rId3"/>
    <sheet name="Sheet1" sheetId="21" state="hidden" r:id="rId4"/>
    <sheet name="Plāna izpildes dinamika" sheetId="20" r:id="rId5"/>
    <sheet name="dati_kum" sheetId="9" r:id="rId6"/>
    <sheet name="dati_ikm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27" i="10" l="1"/>
  <c r="BV8" i="10"/>
  <c r="BV16" i="10"/>
  <c r="BV24" i="10"/>
  <c r="BP28" i="10"/>
  <c r="BP29" i="10"/>
  <c r="BP30" i="10"/>
  <c r="BP31" i="10"/>
  <c r="BP32" i="10"/>
  <c r="BP33" i="10"/>
  <c r="BP34" i="10"/>
  <c r="BP35" i="10"/>
  <c r="BP36" i="10"/>
  <c r="BP37" i="10"/>
  <c r="BP38" i="10"/>
  <c r="BP39" i="10"/>
  <c r="BP40" i="10"/>
  <c r="BS42" i="9"/>
  <c r="BV11" i="10" s="1"/>
  <c r="BS43" i="9"/>
  <c r="BV4" i="10" s="1"/>
  <c r="BS44" i="9"/>
  <c r="BS45" i="9"/>
  <c r="BS46" i="9"/>
  <c r="BS47" i="9"/>
  <c r="BS48" i="9"/>
  <c r="BS49" i="9"/>
  <c r="BS50" i="9"/>
  <c r="BS51" i="9"/>
  <c r="BV12" i="10" s="1"/>
  <c r="BS52" i="9"/>
  <c r="BS53" i="9"/>
  <c r="BS54" i="9"/>
  <c r="BS55" i="9"/>
  <c r="BS56" i="9"/>
  <c r="BS57" i="9"/>
  <c r="BS58" i="9"/>
  <c r="BS59" i="9"/>
  <c r="BV20" i="10" s="1"/>
  <c r="BS60" i="9"/>
  <c r="BS61" i="9"/>
  <c r="BS62" i="9"/>
  <c r="BS63" i="9"/>
  <c r="BR42" i="9"/>
  <c r="BR43" i="9"/>
  <c r="BR44" i="9"/>
  <c r="BR45" i="9"/>
  <c r="BR46" i="9"/>
  <c r="BR47" i="9"/>
  <c r="BR48" i="9"/>
  <c r="BR49" i="9"/>
  <c r="BR50" i="9"/>
  <c r="BR51" i="9"/>
  <c r="BR52" i="9"/>
  <c r="BR53" i="9"/>
  <c r="BR54" i="9"/>
  <c r="BR55" i="9"/>
  <c r="BR56" i="9"/>
  <c r="BR57" i="9"/>
  <c r="BR58" i="9"/>
  <c r="BR59" i="9"/>
  <c r="BR60" i="9"/>
  <c r="BR61" i="9"/>
  <c r="BR62" i="9"/>
  <c r="BR63" i="9"/>
  <c r="BQ42" i="9"/>
  <c r="BQ43" i="9"/>
  <c r="BQ44" i="9"/>
  <c r="BQ45" i="9"/>
  <c r="BQ46" i="9"/>
  <c r="BQ47" i="9"/>
  <c r="BQ48" i="9"/>
  <c r="BQ49" i="9"/>
  <c r="BQ50" i="9"/>
  <c r="BU11" i="10" s="1"/>
  <c r="BQ51" i="9"/>
  <c r="BQ52" i="9"/>
  <c r="BQ53" i="9"/>
  <c r="BQ54" i="9"/>
  <c r="BQ55" i="9"/>
  <c r="BQ56" i="9"/>
  <c r="BQ57" i="9"/>
  <c r="BQ58" i="9"/>
  <c r="BU19" i="10" s="1"/>
  <c r="BQ59" i="9"/>
  <c r="BQ60" i="9"/>
  <c r="BQ61" i="9"/>
  <c r="BQ62" i="9"/>
  <c r="BQ63" i="9"/>
  <c r="BU24" i="10" s="1"/>
  <c r="BV18" i="10" l="1"/>
  <c r="BV10" i="10"/>
  <c r="BV17" i="10"/>
  <c r="BV9" i="10"/>
  <c r="BV25" i="10" s="1"/>
  <c r="BV23" i="10"/>
  <c r="BV15" i="10"/>
  <c r="BV7" i="10"/>
  <c r="BV6" i="10"/>
  <c r="BU4" i="10"/>
  <c r="BV22" i="10"/>
  <c r="BV14" i="10"/>
  <c r="BU6" i="10"/>
  <c r="BV21" i="10"/>
  <c r="BV13" i="10"/>
  <c r="BV5" i="10"/>
  <c r="BV19" i="10"/>
  <c r="BU13" i="10"/>
  <c r="BU5" i="10"/>
  <c r="BU17" i="10"/>
  <c r="BU20" i="10"/>
  <c r="BU12" i="10"/>
  <c r="BU21" i="10"/>
  <c r="BU18" i="10"/>
  <c r="BU10" i="10"/>
  <c r="BU9" i="10"/>
  <c r="BU8" i="10"/>
  <c r="BU7" i="10"/>
  <c r="BU16" i="10"/>
  <c r="BU23" i="10"/>
  <c r="BU15" i="10"/>
  <c r="BU22" i="10"/>
  <c r="BU14" i="10"/>
  <c r="BP42" i="9"/>
  <c r="BP43" i="9"/>
  <c r="BT4" i="10" s="1"/>
  <c r="BP44" i="9"/>
  <c r="BP45" i="9"/>
  <c r="BT6" i="10" s="1"/>
  <c r="BP46" i="9"/>
  <c r="BT7" i="10" s="1"/>
  <c r="BP47" i="9"/>
  <c r="BT8" i="10" s="1"/>
  <c r="BP48" i="9"/>
  <c r="BT9" i="10" s="1"/>
  <c r="BP49" i="9"/>
  <c r="BT10" i="10" s="1"/>
  <c r="BP50" i="9"/>
  <c r="BT11" i="10" s="1"/>
  <c r="BP51" i="9"/>
  <c r="BT12" i="10" s="1"/>
  <c r="BP52" i="9"/>
  <c r="BT13" i="10" s="1"/>
  <c r="BP53" i="9"/>
  <c r="BT14" i="10" s="1"/>
  <c r="BP54" i="9"/>
  <c r="BP55" i="9"/>
  <c r="BT16" i="10" s="1"/>
  <c r="BP56" i="9"/>
  <c r="BT17" i="10" s="1"/>
  <c r="BP57" i="9"/>
  <c r="BT18" i="10" s="1"/>
  <c r="BP58" i="9"/>
  <c r="BT19" i="10" s="1"/>
  <c r="BP59" i="9"/>
  <c r="BT20" i="10" s="1"/>
  <c r="BP60" i="9"/>
  <c r="BT21" i="10" s="1"/>
  <c r="BP61" i="9"/>
  <c r="BT22" i="10" s="1"/>
  <c r="BP62" i="9"/>
  <c r="BP63" i="9"/>
  <c r="BT24" i="10" s="1"/>
  <c r="BO42" i="9"/>
  <c r="BO43" i="9"/>
  <c r="BO44" i="9"/>
  <c r="BO45" i="9"/>
  <c r="BO46" i="9"/>
  <c r="BO47" i="9"/>
  <c r="BO48" i="9"/>
  <c r="BO49" i="9"/>
  <c r="BO50" i="9"/>
  <c r="BO51" i="9"/>
  <c r="BO52" i="9"/>
  <c r="BO53" i="9"/>
  <c r="BO54" i="9"/>
  <c r="BO55" i="9"/>
  <c r="BO56" i="9"/>
  <c r="BO57" i="9"/>
  <c r="BO58" i="9"/>
  <c r="BO59" i="9"/>
  <c r="BO60" i="9"/>
  <c r="BO61" i="9"/>
  <c r="BO62" i="9"/>
  <c r="BO63" i="9"/>
  <c r="BN42" i="9"/>
  <c r="BN43" i="9"/>
  <c r="BN44" i="9"/>
  <c r="BN45" i="9"/>
  <c r="BN46" i="9"/>
  <c r="BN47" i="9"/>
  <c r="BN48" i="9"/>
  <c r="BN49" i="9"/>
  <c r="BN50" i="9"/>
  <c r="BN51" i="9"/>
  <c r="BN52" i="9"/>
  <c r="BN53" i="9"/>
  <c r="BN54" i="9"/>
  <c r="BN55" i="9"/>
  <c r="BN56" i="9"/>
  <c r="BN57" i="9"/>
  <c r="BN58" i="9"/>
  <c r="BN59" i="9"/>
  <c r="BN60" i="9"/>
  <c r="BN61" i="9"/>
  <c r="BN62" i="9"/>
  <c r="BN63" i="9"/>
  <c r="BM43" i="9"/>
  <c r="BM44" i="9"/>
  <c r="BM45" i="9"/>
  <c r="BM46" i="9"/>
  <c r="BM47" i="9"/>
  <c r="BM48" i="9"/>
  <c r="BM49" i="9"/>
  <c r="BM50" i="9"/>
  <c r="BM51" i="9"/>
  <c r="BM52" i="9"/>
  <c r="BM53" i="9"/>
  <c r="BM54" i="9"/>
  <c r="BM55" i="9"/>
  <c r="BM56" i="9"/>
  <c r="BM57" i="9"/>
  <c r="BM58" i="9"/>
  <c r="BM59" i="9"/>
  <c r="BM60" i="9"/>
  <c r="BM61" i="9"/>
  <c r="BM62" i="9"/>
  <c r="BM63" i="9"/>
  <c r="BD41" i="10"/>
  <c r="F85" i="16" a="1"/>
  <c r="C42" i="16"/>
  <c r="H14" i="20"/>
  <c r="C107" i="16"/>
  <c r="G12" i="20" a="1"/>
  <c r="F133" i="16" a="1"/>
  <c r="C199" i="16"/>
  <c r="F14" i="16" a="1"/>
  <c r="D11" i="20"/>
  <c r="C63" i="16"/>
  <c r="D15" i="20"/>
  <c r="F82" i="16" a="1"/>
  <c r="D9" i="20"/>
  <c r="F6" i="16" a="1"/>
  <c r="C155" i="16"/>
  <c r="C176" i="16"/>
  <c r="C37" i="16"/>
  <c r="G16" i="16"/>
  <c r="C40" i="16"/>
  <c r="F59" i="16" a="1"/>
  <c r="C84" i="16"/>
  <c r="C109" i="16"/>
  <c r="F153" i="16" a="1"/>
  <c r="C14" i="16"/>
  <c r="C179" i="16"/>
  <c r="F155" i="16" a="1"/>
  <c r="F110" i="16" a="1"/>
  <c r="C64" i="16"/>
  <c r="G11" i="20" a="1"/>
  <c r="G4" i="20" a="1"/>
  <c r="C82" i="16"/>
  <c r="F41" i="16" a="1"/>
  <c r="F38" i="16" a="1"/>
  <c r="G10" i="20" a="1"/>
  <c r="F146" i="16" a="1"/>
  <c r="F156" i="16" a="1"/>
  <c r="C87" i="16"/>
  <c r="C157" i="16"/>
  <c r="F169" i="16" a="1"/>
  <c r="F62" i="16" a="1"/>
  <c r="F63" i="16" a="1"/>
  <c r="F16" i="16" a="1"/>
  <c r="C150" i="16"/>
  <c r="F8" i="16" a="1"/>
  <c r="C86" i="16"/>
  <c r="C153" i="16"/>
  <c r="F39" i="16" a="1"/>
  <c r="F77" i="16" a="1"/>
  <c r="F35" i="16" a="1"/>
  <c r="C151" i="16"/>
  <c r="F127" i="16" a="1"/>
  <c r="G15" i="20" a="1"/>
  <c r="C131" i="16"/>
  <c r="F125" i="16" a="1"/>
  <c r="F100" i="16" a="1"/>
  <c r="F129" i="16" a="1"/>
  <c r="F149" i="16" a="1"/>
  <c r="F54" i="16" a="1"/>
  <c r="F11" i="16" a="1"/>
  <c r="G6" i="20" a="1"/>
  <c r="C58" i="16"/>
  <c r="F134" i="16" a="1"/>
  <c r="H9" i="20"/>
  <c r="C11" i="16"/>
  <c r="C15" i="16"/>
  <c r="F40" i="16" a="1"/>
  <c r="D12" i="20"/>
  <c r="F132" i="16" a="1"/>
  <c r="F7" i="16" a="1"/>
  <c r="F105" i="16" a="1"/>
  <c r="F55" i="16" a="1"/>
  <c r="C36" i="16"/>
  <c r="F81" i="16" a="1"/>
  <c r="C129" i="16"/>
  <c r="G15" i="16"/>
  <c r="C133" i="16"/>
  <c r="C88" i="16"/>
  <c r="C134" i="16"/>
  <c r="C110" i="16"/>
  <c r="C203" i="16"/>
  <c r="F130" i="16" a="1"/>
  <c r="F78" i="16" a="1"/>
  <c r="C105" i="16"/>
  <c r="G12" i="16"/>
  <c r="F106" i="16" a="1"/>
  <c r="F83" i="16" a="1"/>
  <c r="G9" i="20" a="1"/>
  <c r="C177" i="16"/>
  <c r="F57" i="16" a="1"/>
  <c r="C39" i="16"/>
  <c r="F86" i="16" a="1"/>
  <c r="C178" i="16"/>
  <c r="C108" i="16"/>
  <c r="F15" i="16" a="1"/>
  <c r="H15" i="20"/>
  <c r="F107" i="16" a="1"/>
  <c r="F151" i="16" a="1"/>
  <c r="G13" i="16"/>
  <c r="C205" i="16"/>
  <c r="C10" i="16"/>
  <c r="G5" i="20" a="1"/>
  <c r="C175" i="16"/>
  <c r="G8" i="20" a="1"/>
  <c r="F128" i="16" a="1"/>
  <c r="C152" i="16"/>
  <c r="F103" i="16" a="1"/>
  <c r="F79" i="16" a="1"/>
  <c r="C106" i="16"/>
  <c r="F56" i="16" a="1"/>
  <c r="F37" i="16" a="1"/>
  <c r="C12" i="16"/>
  <c r="C85" i="16"/>
  <c r="F150" i="16" a="1"/>
  <c r="F36" i="16" a="1"/>
  <c r="F152" i="16" a="1"/>
  <c r="F58" i="16" a="1"/>
  <c r="F148" i="16" a="1"/>
  <c r="C180" i="16"/>
  <c r="F131" i="16" a="1"/>
  <c r="G17" i="16"/>
  <c r="C60" i="16"/>
  <c r="F10" i="16" a="1"/>
  <c r="C61" i="16"/>
  <c r="F80" i="16" a="1"/>
  <c r="F154" i="16" a="1"/>
  <c r="G14" i="16"/>
  <c r="C111" i="16"/>
  <c r="F12" i="16" a="1"/>
  <c r="F17" i="16" a="1"/>
  <c r="G11" i="16"/>
  <c r="F102" i="16" a="1"/>
  <c r="F33" i="16" a="1"/>
  <c r="F34" i="16" a="1"/>
  <c r="C204" i="16"/>
  <c r="F64" i="16" a="1"/>
  <c r="C206" i="16"/>
  <c r="C65" i="16"/>
  <c r="F126" i="16" a="1"/>
  <c r="F13" i="16" a="1"/>
  <c r="G10" i="16"/>
  <c r="C154" i="16"/>
  <c r="D14" i="20"/>
  <c r="C41" i="16"/>
  <c r="C132" i="16"/>
  <c r="C38" i="16"/>
  <c r="F60" i="16" a="1"/>
  <c r="C83" i="16"/>
  <c r="G13" i="20" a="1"/>
  <c r="C201" i="16"/>
  <c r="F111" i="16" a="1"/>
  <c r="F109" i="16" a="1"/>
  <c r="C59" i="16"/>
  <c r="H13" i="20"/>
  <c r="F88" i="16" a="1"/>
  <c r="C16" i="16"/>
  <c r="C128" i="16"/>
  <c r="F65" i="16" a="1"/>
  <c r="F147" i="16" a="1"/>
  <c r="F124" i="16" a="1"/>
  <c r="F123" i="16" a="1"/>
  <c r="D13" i="20"/>
  <c r="F87" i="16" a="1"/>
  <c r="G7" i="20" a="1"/>
  <c r="H11" i="20"/>
  <c r="F84" i="16" a="1"/>
  <c r="C202" i="16"/>
  <c r="F101" i="16" a="1"/>
  <c r="F42" i="16" a="1"/>
  <c r="H12" i="20"/>
  <c r="C104" i="16"/>
  <c r="F108" i="16" a="1"/>
  <c r="F157" i="16" a="1"/>
  <c r="D10" i="20"/>
  <c r="C200" i="16"/>
  <c r="C17" i="16"/>
  <c r="F104" i="16" a="1"/>
  <c r="C156" i="16"/>
  <c r="F31" i="16" a="1"/>
  <c r="F61" i="16" a="1"/>
  <c r="H8" i="20"/>
  <c r="H10" i="20"/>
  <c r="F32" i="16" a="1"/>
  <c r="D8" i="20"/>
  <c r="C13" i="16"/>
  <c r="C62" i="16"/>
  <c r="C127" i="16"/>
  <c r="C130" i="16"/>
  <c r="F9" i="16" a="1"/>
  <c r="G14" i="20" a="1"/>
  <c r="C35" i="16"/>
  <c r="BU25" i="10" l="1"/>
  <c r="BS19" i="10"/>
  <c r="BS15" i="10"/>
  <c r="BS23" i="10"/>
  <c r="BT23" i="10"/>
  <c r="BS5" i="10"/>
  <c r="BT5" i="10"/>
  <c r="BS6" i="10"/>
  <c r="BS20" i="10"/>
  <c r="BS18" i="10"/>
  <c r="BT15" i="10"/>
  <c r="BT25" i="10" s="1"/>
  <c r="BS13" i="10"/>
  <c r="BS12" i="10"/>
  <c r="BQ4" i="10"/>
  <c r="BS11" i="10"/>
  <c r="BS10" i="10"/>
  <c r="BS21" i="10"/>
  <c r="BS4" i="10"/>
  <c r="BS17" i="10"/>
  <c r="BS9" i="10"/>
  <c r="BS24" i="10"/>
  <c r="BS16" i="10"/>
  <c r="BS8" i="10"/>
  <c r="BS7" i="10"/>
  <c r="BR11" i="10"/>
  <c r="BS22" i="10"/>
  <c r="BS14" i="10"/>
  <c r="BR18" i="10"/>
  <c r="BR10" i="10"/>
  <c r="BR17" i="10"/>
  <c r="BR9" i="10"/>
  <c r="BR24" i="10"/>
  <c r="BR16" i="10"/>
  <c r="BR8" i="10"/>
  <c r="BR7" i="10"/>
  <c r="BR5" i="10"/>
  <c r="BR23" i="10"/>
  <c r="BR15" i="10"/>
  <c r="BQ21" i="10"/>
  <c r="BQ13" i="10"/>
  <c r="BR22" i="10"/>
  <c r="BR14" i="10"/>
  <c r="BR6" i="10"/>
  <c r="BR21" i="10"/>
  <c r="BR13" i="10"/>
  <c r="BQ19" i="10"/>
  <c r="BQ24" i="10"/>
  <c r="BQ16" i="10"/>
  <c r="BR20" i="10"/>
  <c r="BR12" i="10"/>
  <c r="BR4" i="10"/>
  <c r="BR19" i="10"/>
  <c r="BQ14" i="10"/>
  <c r="BQ22" i="10"/>
  <c r="BQ20" i="10"/>
  <c r="BQ12" i="10"/>
  <c r="BQ11" i="10"/>
  <c r="BQ18" i="10"/>
  <c r="BQ10" i="10"/>
  <c r="BQ17" i="10"/>
  <c r="BQ9" i="10"/>
  <c r="BQ8" i="10"/>
  <c r="BQ23" i="10"/>
  <c r="BQ15" i="10"/>
  <c r="BQ7" i="10"/>
  <c r="BQ6" i="10"/>
  <c r="BQ5" i="10"/>
  <c r="G15" i="20"/>
  <c r="G14" i="20"/>
  <c r="G13" i="20"/>
  <c r="G12" i="20"/>
  <c r="G11" i="20"/>
  <c r="G10" i="20"/>
  <c r="G9" i="20"/>
  <c r="G8" i="20"/>
  <c r="G7" i="20"/>
  <c r="G6" i="20"/>
  <c r="G5" i="20"/>
  <c r="G4" i="20"/>
  <c r="F169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17" i="16"/>
  <c r="F16" i="16"/>
  <c r="F15" i="16"/>
  <c r="F14" i="16"/>
  <c r="F13" i="16"/>
  <c r="F12" i="16"/>
  <c r="F11" i="16"/>
  <c r="F10" i="16"/>
  <c r="F9" i="16"/>
  <c r="F8" i="16"/>
  <c r="F7" i="16"/>
  <c r="F6" i="16"/>
  <c r="BM42" i="9"/>
  <c r="BP11" i="10" s="1"/>
  <c r="BE41" i="10"/>
  <c r="BP41" i="10" s="1"/>
  <c r="BF41" i="10"/>
  <c r="BG41" i="10"/>
  <c r="BH41" i="10"/>
  <c r="BI41" i="10"/>
  <c r="BJ41" i="10"/>
  <c r="BK41" i="10"/>
  <c r="BL41" i="10"/>
  <c r="BM41" i="10"/>
  <c r="BN41" i="10"/>
  <c r="BO41" i="10"/>
  <c r="BC41" i="10"/>
  <c r="C126" i="16"/>
  <c r="F173" i="16" a="1"/>
  <c r="C197" i="16"/>
  <c r="C78" i="16"/>
  <c r="C54" i="16"/>
  <c r="F178" i="16" a="1"/>
  <c r="G7" i="16"/>
  <c r="C173" i="16"/>
  <c r="C198" i="16"/>
  <c r="F170" i="16" a="1"/>
  <c r="C124" i="16"/>
  <c r="F179" i="16" a="1"/>
  <c r="C81" i="16"/>
  <c r="C79" i="16"/>
  <c r="F177" i="16" a="1"/>
  <c r="C56" i="16"/>
  <c r="F172" i="16" a="1"/>
  <c r="F171" i="16" a="1"/>
  <c r="D5" i="20"/>
  <c r="F180" i="16" a="1"/>
  <c r="C196" i="16"/>
  <c r="C147" i="16"/>
  <c r="C57" i="16"/>
  <c r="F175" i="16" a="1"/>
  <c r="G8" i="16"/>
  <c r="C125" i="16"/>
  <c r="D6" i="20"/>
  <c r="C34" i="16"/>
  <c r="C101" i="16"/>
  <c r="C103" i="16"/>
  <c r="C102" i="16"/>
  <c r="C174" i="16"/>
  <c r="C55" i="16"/>
  <c r="C32" i="16"/>
  <c r="H5" i="20"/>
  <c r="C33" i="16"/>
  <c r="C148" i="16"/>
  <c r="F174" i="16" a="1"/>
  <c r="C80" i="16"/>
  <c r="F176" i="16" a="1"/>
  <c r="G9" i="16"/>
  <c r="C8" i="16"/>
  <c r="C9" i="16"/>
  <c r="D7" i="20"/>
  <c r="C149" i="16"/>
  <c r="H6" i="20"/>
  <c r="C7" i="16"/>
  <c r="H7" i="20"/>
  <c r="BS25" i="10" l="1"/>
  <c r="BR25" i="10"/>
  <c r="BQ25" i="10"/>
  <c r="BP10" i="10"/>
  <c r="F178" i="16"/>
  <c r="F175" i="16"/>
  <c r="F171" i="16"/>
  <c r="F170" i="16"/>
  <c r="F174" i="16"/>
  <c r="F176" i="16"/>
  <c r="F173" i="16"/>
  <c r="F179" i="16"/>
  <c r="F177" i="16"/>
  <c r="F180" i="16"/>
  <c r="F172" i="16"/>
  <c r="BP18" i="10"/>
  <c r="BP19" i="10"/>
  <c r="C68" i="16"/>
  <c r="C67" i="16"/>
  <c r="F160" i="16"/>
  <c r="F137" i="16"/>
  <c r="F68" i="16"/>
  <c r="F20" i="16"/>
  <c r="BP4" i="10"/>
  <c r="BP17" i="10"/>
  <c r="BP9" i="10"/>
  <c r="BP24" i="10"/>
  <c r="BP8" i="10"/>
  <c r="BP23" i="10"/>
  <c r="BP15" i="10"/>
  <c r="BP7" i="10"/>
  <c r="BP16" i="10"/>
  <c r="BP22" i="10"/>
  <c r="BP14" i="10"/>
  <c r="BP6" i="10"/>
  <c r="BP21" i="10"/>
  <c r="BP13" i="10"/>
  <c r="BP5" i="10"/>
  <c r="BP20" i="10"/>
  <c r="BP12" i="10"/>
  <c r="BL43" i="9"/>
  <c r="BL44" i="9"/>
  <c r="BL45" i="9"/>
  <c r="BL46" i="9"/>
  <c r="BL47" i="9"/>
  <c r="BL48" i="9"/>
  <c r="BL49" i="9"/>
  <c r="BL50" i="9"/>
  <c r="BL51" i="9"/>
  <c r="BL52" i="9"/>
  <c r="BL53" i="9"/>
  <c r="BL54" i="9"/>
  <c r="BL55" i="9"/>
  <c r="BL56" i="9"/>
  <c r="BL57" i="9"/>
  <c r="BL58" i="9"/>
  <c r="BL59" i="9"/>
  <c r="BL60" i="9"/>
  <c r="BL61" i="9"/>
  <c r="BL62" i="9"/>
  <c r="BL63" i="9"/>
  <c r="BL42" i="9"/>
  <c r="BK42" i="9"/>
  <c r="BK43" i="9"/>
  <c r="BK44" i="9"/>
  <c r="BK45" i="9"/>
  <c r="BK46" i="9"/>
  <c r="BK47" i="9"/>
  <c r="BK48" i="9"/>
  <c r="BK49" i="9"/>
  <c r="BK50" i="9"/>
  <c r="BK51" i="9"/>
  <c r="BK52" i="9"/>
  <c r="BK53" i="9"/>
  <c r="BK54" i="9"/>
  <c r="BK55" i="9"/>
  <c r="BK56" i="9"/>
  <c r="BK57" i="9"/>
  <c r="BK58" i="9"/>
  <c r="BK59" i="9"/>
  <c r="BK60" i="9"/>
  <c r="BK61" i="9"/>
  <c r="BK62" i="9"/>
  <c r="BK63" i="9"/>
  <c r="BJ42" i="9"/>
  <c r="BJ43" i="9"/>
  <c r="BJ44" i="9"/>
  <c r="BJ45" i="9"/>
  <c r="BJ46" i="9"/>
  <c r="BJ47" i="9"/>
  <c r="BJ48" i="9"/>
  <c r="BJ49" i="9"/>
  <c r="BJ50" i="9"/>
  <c r="BJ51" i="9"/>
  <c r="BJ52" i="9"/>
  <c r="BJ53" i="9"/>
  <c r="BJ54" i="9"/>
  <c r="BJ55" i="9"/>
  <c r="BJ56" i="9"/>
  <c r="BJ57" i="9"/>
  <c r="BJ58" i="9"/>
  <c r="BJ59" i="9"/>
  <c r="BJ60" i="9"/>
  <c r="BJ61" i="9"/>
  <c r="BJ62" i="9"/>
  <c r="BJ63" i="9"/>
  <c r="BI43" i="9"/>
  <c r="BI44" i="9"/>
  <c r="BI45" i="9"/>
  <c r="BI46" i="9"/>
  <c r="BI47" i="9"/>
  <c r="BI48" i="9"/>
  <c r="BI49" i="9"/>
  <c r="BI50" i="9"/>
  <c r="BI51" i="9"/>
  <c r="BI52" i="9"/>
  <c r="BI53" i="9"/>
  <c r="BI54" i="9"/>
  <c r="BI55" i="9"/>
  <c r="BI56" i="9"/>
  <c r="BI57" i="9"/>
  <c r="BI58" i="9"/>
  <c r="BI59" i="9"/>
  <c r="BI60" i="9"/>
  <c r="BI61" i="9"/>
  <c r="BI62" i="9"/>
  <c r="BI63" i="9"/>
  <c r="BI42" i="9"/>
  <c r="BH43" i="9"/>
  <c r="BH44" i="9"/>
  <c r="BH45" i="9"/>
  <c r="BH46" i="9"/>
  <c r="BH47" i="9"/>
  <c r="BH48" i="9"/>
  <c r="BH49" i="9"/>
  <c r="BH50" i="9"/>
  <c r="BH51" i="9"/>
  <c r="BH52" i="9"/>
  <c r="BH53" i="9"/>
  <c r="BH54" i="9"/>
  <c r="BH55" i="9"/>
  <c r="BH56" i="9"/>
  <c r="BH57" i="9"/>
  <c r="BH58" i="9"/>
  <c r="BH59" i="9"/>
  <c r="BH60" i="9"/>
  <c r="BH61" i="9"/>
  <c r="BH62" i="9"/>
  <c r="BH63" i="9"/>
  <c r="BH42" i="9"/>
  <c r="H4" i="20"/>
  <c r="C170" i="16"/>
  <c r="D4" i="20"/>
  <c r="C31" i="16"/>
  <c r="C100" i="16"/>
  <c r="C77" i="16"/>
  <c r="C6" i="16"/>
  <c r="C146" i="16"/>
  <c r="C195" i="16"/>
  <c r="C172" i="16"/>
  <c r="C123" i="16"/>
  <c r="C171" i="16"/>
  <c r="G6" i="16"/>
  <c r="BO13" i="10" l="1"/>
  <c r="BO10" i="10"/>
  <c r="BO9" i="10"/>
  <c r="BO14" i="10"/>
  <c r="BO6" i="10"/>
  <c r="BO5" i="10"/>
  <c r="BO22" i="10"/>
  <c r="BO19" i="10"/>
  <c r="BO16" i="10"/>
  <c r="F183" i="16"/>
  <c r="BO8" i="10"/>
  <c r="BO7" i="10"/>
  <c r="BN18" i="10"/>
  <c r="BN10" i="10"/>
  <c r="BO17" i="10"/>
  <c r="BO12" i="10"/>
  <c r="BO4" i="10"/>
  <c r="BO11" i="10"/>
  <c r="BO23" i="10"/>
  <c r="BO15" i="10"/>
  <c r="G68" i="16"/>
  <c r="C90" i="16"/>
  <c r="C91" i="16"/>
  <c r="C114" i="16"/>
  <c r="C113" i="16"/>
  <c r="C137" i="16"/>
  <c r="H137" i="16" s="1"/>
  <c r="C136" i="16"/>
  <c r="G20" i="16"/>
  <c r="G19" i="16"/>
  <c r="C45" i="16"/>
  <c r="C44" i="16"/>
  <c r="BP25" i="10"/>
  <c r="C160" i="16"/>
  <c r="C159" i="16"/>
  <c r="C20" i="16"/>
  <c r="C19" i="16"/>
  <c r="C209" i="16"/>
  <c r="C208" i="16"/>
  <c r="BM21" i="10"/>
  <c r="BO24" i="10"/>
  <c r="BO21" i="10"/>
  <c r="BO20" i="10"/>
  <c r="BO18" i="10"/>
  <c r="BN11" i="10"/>
  <c r="BN8" i="10"/>
  <c r="BN7" i="10"/>
  <c r="BN17" i="10"/>
  <c r="BN6" i="10"/>
  <c r="BN9" i="10"/>
  <c r="BN24" i="10"/>
  <c r="BM20" i="10"/>
  <c r="BN14" i="10"/>
  <c r="BN21" i="10"/>
  <c r="BN13" i="10"/>
  <c r="BN5" i="10"/>
  <c r="BN23" i="10"/>
  <c r="BN22" i="10"/>
  <c r="BN20" i="10"/>
  <c r="BN12" i="10"/>
  <c r="BN4" i="10"/>
  <c r="BM5" i="10"/>
  <c r="BN16" i="10"/>
  <c r="BN15" i="10"/>
  <c r="BN19" i="10"/>
  <c r="BM19" i="10"/>
  <c r="BM18" i="10"/>
  <c r="BM10" i="10"/>
  <c r="BM13" i="10"/>
  <c r="BL22" i="10"/>
  <c r="BM12" i="10"/>
  <c r="BM11" i="10"/>
  <c r="BM4" i="10"/>
  <c r="BM6" i="10"/>
  <c r="BM17" i="10"/>
  <c r="BM9" i="10"/>
  <c r="BM24" i="10"/>
  <c r="BM16" i="10"/>
  <c r="BM8" i="10"/>
  <c r="BM23" i="10"/>
  <c r="BM15" i="10"/>
  <c r="BM7" i="10"/>
  <c r="BM22" i="10"/>
  <c r="BM14" i="10"/>
  <c r="BL23" i="10"/>
  <c r="BL11" i="10"/>
  <c r="BL10" i="10"/>
  <c r="BL9" i="10"/>
  <c r="BL13" i="10"/>
  <c r="BL20" i="10"/>
  <c r="BL19" i="10"/>
  <c r="BL18" i="10"/>
  <c r="BL17" i="10"/>
  <c r="BL24" i="10"/>
  <c r="BL16" i="10"/>
  <c r="BL8" i="10"/>
  <c r="BL15" i="10"/>
  <c r="BL7" i="10"/>
  <c r="BL14" i="10"/>
  <c r="BL6" i="10"/>
  <c r="BL5" i="10"/>
  <c r="BL21" i="10"/>
  <c r="BL12" i="10"/>
  <c r="BL4" i="10"/>
  <c r="BG42" i="9"/>
  <c r="BG43" i="9"/>
  <c r="BK4" i="10" s="1"/>
  <c r="BG44" i="9"/>
  <c r="BK5" i="10" s="1"/>
  <c r="BG45" i="9"/>
  <c r="BK6" i="10" s="1"/>
  <c r="BG46" i="9"/>
  <c r="BK7" i="10" s="1"/>
  <c r="BG47" i="9"/>
  <c r="BK8" i="10" s="1"/>
  <c r="BG48" i="9"/>
  <c r="BK9" i="10" s="1"/>
  <c r="BG49" i="9"/>
  <c r="BK10" i="10" s="1"/>
  <c r="BG50" i="9"/>
  <c r="BK11" i="10" s="1"/>
  <c r="BG51" i="9"/>
  <c r="BK12" i="10" s="1"/>
  <c r="BG52" i="9"/>
  <c r="BK13" i="10" s="1"/>
  <c r="BG53" i="9"/>
  <c r="BK14" i="10" s="1"/>
  <c r="BG54" i="9"/>
  <c r="BK15" i="10" s="1"/>
  <c r="BG55" i="9"/>
  <c r="BK16" i="10" s="1"/>
  <c r="BG56" i="9"/>
  <c r="BK17" i="10" s="1"/>
  <c r="BG57" i="9"/>
  <c r="BK18" i="10" s="1"/>
  <c r="BG58" i="9"/>
  <c r="BK19" i="10" s="1"/>
  <c r="BG59" i="9"/>
  <c r="BK20" i="10" s="1"/>
  <c r="BG60" i="9"/>
  <c r="BK21" i="10" s="1"/>
  <c r="BG61" i="9"/>
  <c r="BK22" i="10" s="1"/>
  <c r="BG62" i="9"/>
  <c r="BK23" i="10" s="1"/>
  <c r="BG63" i="9"/>
  <c r="BK24" i="10" s="1"/>
  <c r="BF42" i="9"/>
  <c r="BF43" i="9"/>
  <c r="BF44" i="9"/>
  <c r="BF45" i="9"/>
  <c r="BF46" i="9"/>
  <c r="BF47" i="9"/>
  <c r="BF48" i="9"/>
  <c r="BF49" i="9"/>
  <c r="BF50" i="9"/>
  <c r="BF51" i="9"/>
  <c r="BF52" i="9"/>
  <c r="BF53" i="9"/>
  <c r="BF54" i="9"/>
  <c r="BF55" i="9"/>
  <c r="BF56" i="9"/>
  <c r="BF57" i="9"/>
  <c r="BF58" i="9"/>
  <c r="BF59" i="9"/>
  <c r="BF60" i="9"/>
  <c r="BF61" i="9"/>
  <c r="BF62" i="9"/>
  <c r="BF63" i="9"/>
  <c r="BE45" i="9"/>
  <c r="BE42" i="9"/>
  <c r="BE43" i="9"/>
  <c r="BE44" i="9"/>
  <c r="BE46" i="9"/>
  <c r="BE47" i="9"/>
  <c r="BE48" i="9"/>
  <c r="BE49" i="9"/>
  <c r="BE50" i="9"/>
  <c r="BE51" i="9"/>
  <c r="BE52" i="9"/>
  <c r="BE53" i="9"/>
  <c r="BE54" i="9"/>
  <c r="BE55" i="9"/>
  <c r="BE56" i="9"/>
  <c r="BE57" i="9"/>
  <c r="BE58" i="9"/>
  <c r="BE59" i="9"/>
  <c r="BE60" i="9"/>
  <c r="BE61" i="9"/>
  <c r="BE62" i="9"/>
  <c r="BE63" i="9"/>
  <c r="BD55" i="9"/>
  <c r="BD56" i="9"/>
  <c r="BD57" i="9"/>
  <c r="BD58" i="9"/>
  <c r="BD59" i="9"/>
  <c r="BD60" i="9"/>
  <c r="BD61" i="9"/>
  <c r="BD62" i="9"/>
  <c r="BD63" i="9"/>
  <c r="BD42" i="9"/>
  <c r="BD43" i="9"/>
  <c r="BD44" i="9"/>
  <c r="BD45" i="9"/>
  <c r="BD46" i="9"/>
  <c r="BD47" i="9"/>
  <c r="BD48" i="9"/>
  <c r="BD49" i="9"/>
  <c r="BD50" i="9"/>
  <c r="BD51" i="9"/>
  <c r="BD52" i="9"/>
  <c r="BD53" i="9"/>
  <c r="BD54" i="9"/>
  <c r="BC56" i="9"/>
  <c r="BC57" i="9"/>
  <c r="BC58" i="9"/>
  <c r="BC59" i="9"/>
  <c r="BC60" i="9"/>
  <c r="BC61" i="9"/>
  <c r="BC62" i="9"/>
  <c r="BC63" i="9"/>
  <c r="BC55" i="9"/>
  <c r="BC43" i="9"/>
  <c r="BC44" i="9"/>
  <c r="BC45" i="9"/>
  <c r="BC46" i="9"/>
  <c r="BC47" i="9"/>
  <c r="BC48" i="9"/>
  <c r="BC49" i="9"/>
  <c r="BC50" i="9"/>
  <c r="BC51" i="9"/>
  <c r="BC52" i="9"/>
  <c r="BC53" i="9"/>
  <c r="BC54" i="9"/>
  <c r="BC42" i="9"/>
  <c r="BB43" i="9"/>
  <c r="BB44" i="9"/>
  <c r="BB45" i="9"/>
  <c r="BB46" i="9"/>
  <c r="BB47" i="9"/>
  <c r="BB48" i="9"/>
  <c r="BB49" i="9"/>
  <c r="BB50" i="9"/>
  <c r="BB51" i="9"/>
  <c r="BB52" i="9"/>
  <c r="BB53" i="9"/>
  <c r="BB54" i="9"/>
  <c r="BB55" i="9"/>
  <c r="BB56" i="9"/>
  <c r="BB57" i="9"/>
  <c r="BB58" i="9"/>
  <c r="BB59" i="9"/>
  <c r="BB60" i="9"/>
  <c r="BB61" i="9"/>
  <c r="BB62" i="9"/>
  <c r="BB63" i="9"/>
  <c r="BB42" i="9"/>
  <c r="BA43" i="9"/>
  <c r="BA44" i="9"/>
  <c r="BA45" i="9"/>
  <c r="BA46" i="9"/>
  <c r="BA47" i="9"/>
  <c r="BA48" i="9"/>
  <c r="BA49" i="9"/>
  <c r="BA50" i="9"/>
  <c r="BA51" i="9"/>
  <c r="BA52" i="9"/>
  <c r="BA53" i="9"/>
  <c r="BA54" i="9"/>
  <c r="BA56" i="9"/>
  <c r="BA57" i="9"/>
  <c r="BA58" i="9"/>
  <c r="BA59" i="9"/>
  <c r="BA60" i="9"/>
  <c r="BA61" i="9"/>
  <c r="BA62" i="9"/>
  <c r="BA63" i="9"/>
  <c r="BA55" i="9"/>
  <c r="B88" i="16"/>
  <c r="B65" i="16"/>
  <c r="B155" i="16"/>
  <c r="B13" i="16"/>
  <c r="B204" i="16"/>
  <c r="B133" i="16"/>
  <c r="C11" i="20"/>
  <c r="B17" i="16"/>
  <c r="B63" i="16"/>
  <c r="B39" i="16"/>
  <c r="B202" i="16"/>
  <c r="C12" i="20"/>
  <c r="B84" i="16"/>
  <c r="B64" i="16"/>
  <c r="B156" i="16"/>
  <c r="B157" i="16"/>
  <c r="B87" i="16"/>
  <c r="B107" i="16"/>
  <c r="B132" i="16"/>
  <c r="B15" i="16"/>
  <c r="B108" i="16"/>
  <c r="B110" i="16"/>
  <c r="B205" i="16"/>
  <c r="B154" i="16"/>
  <c r="B131" i="16"/>
  <c r="B85" i="16"/>
  <c r="B40" i="16"/>
  <c r="C15" i="20"/>
  <c r="B41" i="16"/>
  <c r="B86" i="16"/>
  <c r="C169" i="16"/>
  <c r="B130" i="16"/>
  <c r="B203" i="16"/>
  <c r="B153" i="16"/>
  <c r="B42" i="16"/>
  <c r="B16" i="16"/>
  <c r="C13" i="20"/>
  <c r="B62" i="16"/>
  <c r="B134" i="16"/>
  <c r="B14" i="16"/>
  <c r="B206" i="16"/>
  <c r="B38" i="16"/>
  <c r="B109" i="16"/>
  <c r="B61" i="16"/>
  <c r="B111" i="16"/>
  <c r="C14" i="20"/>
  <c r="BO25" i="10" l="1"/>
  <c r="E157" i="16"/>
  <c r="E153" i="16"/>
  <c r="E155" i="16"/>
  <c r="E156" i="16"/>
  <c r="E154" i="16"/>
  <c r="C183" i="16"/>
  <c r="C182" i="16"/>
  <c r="G137" i="16"/>
  <c r="G160" i="16"/>
  <c r="H160" i="16"/>
  <c r="BN25" i="10"/>
  <c r="BM25" i="10"/>
  <c r="BH5" i="10"/>
  <c r="BH21" i="10"/>
  <c r="BJ19" i="10"/>
  <c r="BJ11" i="10"/>
  <c r="BL25" i="10"/>
  <c r="BJ23" i="10"/>
  <c r="BJ15" i="10"/>
  <c r="BJ7" i="10"/>
  <c r="BJ18" i="10"/>
  <c r="BJ10" i="10"/>
  <c r="BH17" i="10"/>
  <c r="BJ22" i="10"/>
  <c r="BJ14" i="10"/>
  <c r="BJ6" i="10"/>
  <c r="BJ4" i="10"/>
  <c r="BK25" i="10"/>
  <c r="BJ21" i="10"/>
  <c r="BJ17" i="10"/>
  <c r="BJ13" i="10"/>
  <c r="BJ9" i="10"/>
  <c r="BJ5" i="10"/>
  <c r="BJ24" i="10"/>
  <c r="BJ20" i="10"/>
  <c r="BJ16" i="10"/>
  <c r="BJ12" i="10"/>
  <c r="BJ8" i="10"/>
  <c r="BH13" i="10"/>
  <c r="BI7" i="10"/>
  <c r="BI23" i="10"/>
  <c r="BI19" i="10"/>
  <c r="BI14" i="10"/>
  <c r="BI10" i="10"/>
  <c r="BI5" i="10"/>
  <c r="BI22" i="10"/>
  <c r="BI18" i="10"/>
  <c r="BI13" i="10"/>
  <c r="BI9" i="10"/>
  <c r="BI4" i="10"/>
  <c r="BH9" i="10"/>
  <c r="BI21" i="10"/>
  <c r="BI16" i="10"/>
  <c r="BI12" i="10"/>
  <c r="BI8" i="10"/>
  <c r="BI17" i="10"/>
  <c r="BI6" i="10"/>
  <c r="BI24" i="10"/>
  <c r="BI20" i="10"/>
  <c r="BI15" i="10"/>
  <c r="BI11" i="10"/>
  <c r="BF7" i="10"/>
  <c r="BH6" i="10"/>
  <c r="BG4" i="10"/>
  <c r="BG13" i="10"/>
  <c r="BG5" i="10"/>
  <c r="BH24" i="10"/>
  <c r="BH20" i="10"/>
  <c r="BH16" i="10"/>
  <c r="BH12" i="10"/>
  <c r="BH8" i="10"/>
  <c r="BH4" i="10"/>
  <c r="BH23" i="10"/>
  <c r="BH19" i="10"/>
  <c r="BH15" i="10"/>
  <c r="BH11" i="10"/>
  <c r="BH7" i="10"/>
  <c r="BG16" i="10"/>
  <c r="BG12" i="10"/>
  <c r="BH22" i="10"/>
  <c r="BH18" i="10"/>
  <c r="BH14" i="10"/>
  <c r="BH10" i="10"/>
  <c r="BG6" i="10"/>
  <c r="BE4" i="10"/>
  <c r="BF16" i="10"/>
  <c r="BF13" i="10"/>
  <c r="BG24" i="10"/>
  <c r="BG8" i="10"/>
  <c r="BG21" i="10"/>
  <c r="BG20" i="10"/>
  <c r="BF17" i="10"/>
  <c r="BF8" i="10"/>
  <c r="BF12" i="10"/>
  <c r="BG19" i="10"/>
  <c r="BG11" i="10"/>
  <c r="BF22" i="10"/>
  <c r="BG18" i="10"/>
  <c r="BG10" i="10"/>
  <c r="BE24" i="10"/>
  <c r="BF21" i="10"/>
  <c r="BF18" i="10"/>
  <c r="BG17" i="10"/>
  <c r="BG9" i="10"/>
  <c r="BG15" i="10"/>
  <c r="BG7" i="10"/>
  <c r="BF9" i="10"/>
  <c r="BG23" i="10"/>
  <c r="BG22" i="10"/>
  <c r="BG14" i="10"/>
  <c r="BF24" i="10"/>
  <c r="BF23" i="10"/>
  <c r="BE15" i="10"/>
  <c r="BF14" i="10"/>
  <c r="BF20" i="10"/>
  <c r="BF10" i="10"/>
  <c r="BF6" i="10"/>
  <c r="BF5" i="10"/>
  <c r="BF4" i="10"/>
  <c r="BE23" i="10"/>
  <c r="BE18" i="10"/>
  <c r="BF19" i="10"/>
  <c r="BF15" i="10"/>
  <c r="BF11" i="10"/>
  <c r="BE17" i="10"/>
  <c r="BE16" i="10"/>
  <c r="BE22" i="10"/>
  <c r="BE14" i="10"/>
  <c r="BE21" i="10"/>
  <c r="BE13" i="10"/>
  <c r="BE20" i="10"/>
  <c r="BE12" i="10"/>
  <c r="BE19" i="10"/>
  <c r="BE11" i="10"/>
  <c r="BE10" i="10"/>
  <c r="BE9" i="10"/>
  <c r="BE8" i="10"/>
  <c r="BE7" i="10"/>
  <c r="BE6" i="10"/>
  <c r="BE5" i="10"/>
  <c r="H156" i="16"/>
  <c r="H154" i="16"/>
  <c r="H157" i="16"/>
  <c r="H155" i="16"/>
  <c r="H153" i="16"/>
  <c r="D153" i="16"/>
  <c r="D154" i="16"/>
  <c r="D155" i="16"/>
  <c r="D156" i="16"/>
  <c r="D157" i="16"/>
  <c r="AR41" i="10"/>
  <c r="AS41" i="10"/>
  <c r="AT41" i="10"/>
  <c r="AU41" i="10"/>
  <c r="AV41" i="10"/>
  <c r="AW41" i="10"/>
  <c r="AX41" i="10"/>
  <c r="AY41" i="10"/>
  <c r="AZ41" i="10"/>
  <c r="BA41" i="10"/>
  <c r="BB41" i="10"/>
  <c r="B177" i="16"/>
  <c r="B78" i="16"/>
  <c r="B124" i="16"/>
  <c r="B83" i="16"/>
  <c r="B56" i="16"/>
  <c r="B10" i="16"/>
  <c r="B9" i="16"/>
  <c r="B197" i="16"/>
  <c r="B152" i="16"/>
  <c r="B11" i="16"/>
  <c r="B128" i="16"/>
  <c r="B149" i="16"/>
  <c r="B150" i="16"/>
  <c r="B106" i="16"/>
  <c r="B125" i="16"/>
  <c r="B127" i="16"/>
  <c r="B32" i="16"/>
  <c r="B33" i="16"/>
  <c r="B180" i="16"/>
  <c r="B35" i="16"/>
  <c r="B148" i="16"/>
  <c r="B179" i="16"/>
  <c r="B37" i="16"/>
  <c r="B103" i="16"/>
  <c r="B80" i="16"/>
  <c r="B60" i="16"/>
  <c r="C9" i="20"/>
  <c r="B101" i="16"/>
  <c r="B151" i="16"/>
  <c r="B102" i="16"/>
  <c r="B199" i="16"/>
  <c r="C6" i="20"/>
  <c r="B36" i="16"/>
  <c r="B79" i="16"/>
  <c r="B129" i="16"/>
  <c r="B7" i="16"/>
  <c r="B34" i="16"/>
  <c r="B81" i="16"/>
  <c r="B8" i="16"/>
  <c r="B55" i="16"/>
  <c r="B126" i="16"/>
  <c r="B58" i="16"/>
  <c r="B201" i="16"/>
  <c r="B198" i="16"/>
  <c r="C10" i="20"/>
  <c r="B176" i="16"/>
  <c r="B104" i="16"/>
  <c r="B200" i="16"/>
  <c r="B196" i="16"/>
  <c r="B82" i="16"/>
  <c r="B147" i="16"/>
  <c r="B59" i="16"/>
  <c r="C5" i="20"/>
  <c r="C7" i="20"/>
  <c r="B57" i="16"/>
  <c r="B105" i="16"/>
  <c r="B12" i="16"/>
  <c r="B178" i="16"/>
  <c r="C8" i="20"/>
  <c r="E147" i="16" l="1"/>
  <c r="E148" i="16"/>
  <c r="E149" i="16"/>
  <c r="E150" i="16"/>
  <c r="E151" i="16"/>
  <c r="E152" i="16"/>
  <c r="G183" i="16"/>
  <c r="H183" i="16"/>
  <c r="BJ25" i="10"/>
  <c r="D152" i="16"/>
  <c r="G152" i="16"/>
  <c r="D151" i="16"/>
  <c r="BI25" i="10"/>
  <c r="H151" i="16"/>
  <c r="BH25" i="10"/>
  <c r="D150" i="16"/>
  <c r="D149" i="16"/>
  <c r="H149" i="16"/>
  <c r="H150" i="16"/>
  <c r="D148" i="16"/>
  <c r="H148" i="16"/>
  <c r="BG25" i="10"/>
  <c r="BF25" i="10"/>
  <c r="D147" i="16"/>
  <c r="H147" i="16"/>
  <c r="BE25" i="10"/>
  <c r="G150" i="16"/>
  <c r="G155" i="16"/>
  <c r="G151" i="16"/>
  <c r="G153" i="16"/>
  <c r="H152" i="16"/>
  <c r="G157" i="16"/>
  <c r="G147" i="16"/>
  <c r="G148" i="16"/>
  <c r="G149" i="16"/>
  <c r="G156" i="16"/>
  <c r="G154" i="16"/>
  <c r="BA42" i="9"/>
  <c r="BD19" i="10" s="1"/>
  <c r="B175" i="16"/>
  <c r="B172" i="16"/>
  <c r="B170" i="16"/>
  <c r="B174" i="16"/>
  <c r="B171" i="16"/>
  <c r="B173" i="16"/>
  <c r="BD6" i="10" l="1"/>
  <c r="BD7" i="10"/>
  <c r="BD16" i="10"/>
  <c r="BD18" i="10"/>
  <c r="BD23" i="10"/>
  <c r="BD14" i="10"/>
  <c r="BD22" i="10"/>
  <c r="BD10" i="10"/>
  <c r="BD9" i="10"/>
  <c r="BD5" i="10"/>
  <c r="BD13" i="10"/>
  <c r="BD17" i="10"/>
  <c r="BD8" i="10"/>
  <c r="BD4" i="10"/>
  <c r="BD21" i="10"/>
  <c r="BD12" i="10"/>
  <c r="BD24" i="10"/>
  <c r="BD20" i="10"/>
  <c r="BD15" i="10"/>
  <c r="BD11" i="10"/>
  <c r="AZ42" i="9"/>
  <c r="AZ43" i="9"/>
  <c r="AZ44" i="9"/>
  <c r="AZ45" i="9"/>
  <c r="AZ46" i="9"/>
  <c r="AZ47" i="9"/>
  <c r="AZ48" i="9"/>
  <c r="AZ49" i="9"/>
  <c r="AZ50" i="9"/>
  <c r="AZ51" i="9"/>
  <c r="AZ52" i="9"/>
  <c r="AZ53" i="9"/>
  <c r="AZ54" i="9"/>
  <c r="AZ56" i="9"/>
  <c r="AZ57" i="9"/>
  <c r="AZ58" i="9"/>
  <c r="AZ59" i="9"/>
  <c r="AZ60" i="9"/>
  <c r="AZ61" i="9"/>
  <c r="AZ62" i="9"/>
  <c r="AZ63" i="9"/>
  <c r="AY42" i="9"/>
  <c r="AY43" i="9"/>
  <c r="AY44" i="9"/>
  <c r="AY45" i="9"/>
  <c r="AY46" i="9"/>
  <c r="AY47" i="9"/>
  <c r="AY48" i="9"/>
  <c r="AY49" i="9"/>
  <c r="AY50" i="9"/>
  <c r="AY51" i="9"/>
  <c r="AY52" i="9"/>
  <c r="AY53" i="9"/>
  <c r="AY54" i="9"/>
  <c r="AY56" i="9"/>
  <c r="AY57" i="9"/>
  <c r="AY58" i="9"/>
  <c r="AY59" i="9"/>
  <c r="AY60" i="9"/>
  <c r="AY61" i="9"/>
  <c r="AY62" i="9"/>
  <c r="AY63" i="9"/>
  <c r="B123" i="16"/>
  <c r="B6" i="16"/>
  <c r="B31" i="16"/>
  <c r="B195" i="16"/>
  <c r="B100" i="16"/>
  <c r="B54" i="16"/>
  <c r="B146" i="16"/>
  <c r="B77" i="16"/>
  <c r="C4" i="20"/>
  <c r="B20" i="16" l="1"/>
  <c r="B209" i="16"/>
  <c r="B137" i="16"/>
  <c r="B160" i="16"/>
  <c r="E146" i="16"/>
  <c r="B91" i="16"/>
  <c r="B45" i="16"/>
  <c r="B68" i="16"/>
  <c r="B114" i="16"/>
  <c r="D146" i="16"/>
  <c r="H146" i="16"/>
  <c r="G146" i="16"/>
  <c r="BD25" i="10"/>
  <c r="BC4" i="10"/>
  <c r="BC9" i="10"/>
  <c r="BC11" i="10"/>
  <c r="BC10" i="10"/>
  <c r="BC17" i="10"/>
  <c r="BC18" i="10"/>
  <c r="BC19" i="10"/>
  <c r="BC20" i="10"/>
  <c r="BC21" i="10"/>
  <c r="BC22" i="10"/>
  <c r="BC23" i="10"/>
  <c r="BC24" i="10"/>
  <c r="BC8" i="10"/>
  <c r="BC7" i="10"/>
  <c r="BC14" i="10"/>
  <c r="BC6" i="10"/>
  <c r="BC13" i="10"/>
  <c r="BC5" i="10"/>
  <c r="BC15" i="10"/>
  <c r="BC12" i="10"/>
  <c r="AX43" i="9"/>
  <c r="BB4" i="10" s="1"/>
  <c r="AX44" i="9"/>
  <c r="BB5" i="10" s="1"/>
  <c r="AX45" i="9"/>
  <c r="BB6" i="10" s="1"/>
  <c r="AX46" i="9"/>
  <c r="BB7" i="10" s="1"/>
  <c r="AX47" i="9"/>
  <c r="BB8" i="10" s="1"/>
  <c r="AX48" i="9"/>
  <c r="BB9" i="10" s="1"/>
  <c r="AX49" i="9"/>
  <c r="BB10" i="10" s="1"/>
  <c r="AX50" i="9"/>
  <c r="BB11" i="10" s="1"/>
  <c r="AX51" i="9"/>
  <c r="BB12" i="10" s="1"/>
  <c r="AX52" i="9"/>
  <c r="BB13" i="10" s="1"/>
  <c r="AX53" i="9"/>
  <c r="BB14" i="10" s="1"/>
  <c r="AX54" i="9"/>
  <c r="BB15" i="10" s="1"/>
  <c r="AX56" i="9"/>
  <c r="BB17" i="10" s="1"/>
  <c r="AX57" i="9"/>
  <c r="BB18" i="10" s="1"/>
  <c r="AX58" i="9"/>
  <c r="BB19" i="10" s="1"/>
  <c r="AX59" i="9"/>
  <c r="BB20" i="10" s="1"/>
  <c r="AX60" i="9"/>
  <c r="BB21" i="10" s="1"/>
  <c r="AX61" i="9"/>
  <c r="BB22" i="10" s="1"/>
  <c r="AX62" i="9"/>
  <c r="BB23" i="10" s="1"/>
  <c r="AX63" i="9"/>
  <c r="BB24" i="10" s="1"/>
  <c r="AX42" i="9"/>
  <c r="AW43" i="9"/>
  <c r="AW44" i="9"/>
  <c r="AW45" i="9"/>
  <c r="AW46" i="9"/>
  <c r="AW47" i="9"/>
  <c r="AW48" i="9"/>
  <c r="AW49" i="9"/>
  <c r="AW50" i="9"/>
  <c r="AW51" i="9"/>
  <c r="AW52" i="9"/>
  <c r="AW53" i="9"/>
  <c r="AW54" i="9"/>
  <c r="AW56" i="9"/>
  <c r="AW57" i="9"/>
  <c r="AW58" i="9"/>
  <c r="AW59" i="9"/>
  <c r="AW60" i="9"/>
  <c r="AW61" i="9"/>
  <c r="AW62" i="9"/>
  <c r="AW63" i="9"/>
  <c r="AW42" i="9"/>
  <c r="AV43" i="9"/>
  <c r="AV44" i="9"/>
  <c r="AV45" i="9"/>
  <c r="AV46" i="9"/>
  <c r="AV47" i="9"/>
  <c r="AV48" i="9"/>
  <c r="AV49" i="9"/>
  <c r="AV50" i="9"/>
  <c r="AV51" i="9"/>
  <c r="AV52" i="9"/>
  <c r="AV53" i="9"/>
  <c r="AV54" i="9"/>
  <c r="AV56" i="9"/>
  <c r="AV57" i="9"/>
  <c r="AV58" i="9"/>
  <c r="AV59" i="9"/>
  <c r="AV60" i="9"/>
  <c r="AV61" i="9"/>
  <c r="AV62" i="9"/>
  <c r="AV63" i="9"/>
  <c r="AV42" i="9"/>
  <c r="L16" i="20"/>
  <c r="AU43" i="9"/>
  <c r="AU44" i="9"/>
  <c r="AU45" i="9"/>
  <c r="AU46" i="9"/>
  <c r="AU47" i="9"/>
  <c r="AU48" i="9"/>
  <c r="AU49" i="9"/>
  <c r="AU50" i="9"/>
  <c r="AU51" i="9"/>
  <c r="AU52" i="9"/>
  <c r="AU53" i="9"/>
  <c r="AU54" i="9"/>
  <c r="AU56" i="9"/>
  <c r="AU57" i="9"/>
  <c r="AU58" i="9"/>
  <c r="AU59" i="9"/>
  <c r="AU60" i="9"/>
  <c r="AU61" i="9"/>
  <c r="AU62" i="9"/>
  <c r="AU63" i="9"/>
  <c r="AU42" i="9"/>
  <c r="C4" i="9"/>
  <c r="C5" i="9"/>
  <c r="C6" i="9"/>
  <c r="C7" i="9"/>
  <c r="C8" i="9"/>
  <c r="C9" i="9"/>
  <c r="C10" i="9"/>
  <c r="C11" i="9"/>
  <c r="C12" i="9"/>
  <c r="C13" i="9"/>
  <c r="C14" i="9"/>
  <c r="C15" i="9"/>
  <c r="C17" i="9"/>
  <c r="C18" i="9"/>
  <c r="C19" i="9"/>
  <c r="C20" i="9"/>
  <c r="C21" i="9"/>
  <c r="C22" i="9"/>
  <c r="C23" i="9"/>
  <c r="C24" i="9"/>
  <c r="D4" i="10"/>
  <c r="D5" i="10"/>
  <c r="D6" i="10"/>
  <c r="D7" i="10"/>
  <c r="D8" i="10"/>
  <c r="D9" i="10"/>
  <c r="D10" i="10"/>
  <c r="D11" i="10"/>
  <c r="D12" i="10"/>
  <c r="D13" i="10"/>
  <c r="D14" i="10"/>
  <c r="C15" i="10"/>
  <c r="D15" i="10"/>
  <c r="C17" i="10"/>
  <c r="D17" i="10"/>
  <c r="C18" i="10"/>
  <c r="D18" i="10"/>
  <c r="C19" i="10"/>
  <c r="D19" i="10"/>
  <c r="C20" i="10"/>
  <c r="D20" i="10"/>
  <c r="C21" i="10"/>
  <c r="D21" i="10"/>
  <c r="C22" i="10"/>
  <c r="D22" i="10"/>
  <c r="C23" i="10"/>
  <c r="D23" i="10"/>
  <c r="C24" i="10"/>
  <c r="D24" i="10"/>
  <c r="C25" i="10"/>
  <c r="D25" i="10"/>
  <c r="C26" i="10"/>
  <c r="D26" i="10"/>
  <c r="C27" i="10"/>
  <c r="D27" i="10"/>
  <c r="C28" i="10"/>
  <c r="D28" i="10"/>
  <c r="C29" i="10"/>
  <c r="D29" i="10"/>
  <c r="C30" i="10"/>
  <c r="D30" i="10"/>
  <c r="C31" i="10"/>
  <c r="D31" i="10"/>
  <c r="C32" i="10"/>
  <c r="D32" i="10"/>
  <c r="C33" i="10"/>
  <c r="D33" i="10"/>
  <c r="C34" i="10"/>
  <c r="D34" i="10"/>
  <c r="C35" i="10"/>
  <c r="D35" i="10"/>
  <c r="C36" i="10"/>
  <c r="D36" i="10"/>
  <c r="C37" i="10"/>
  <c r="D37" i="10"/>
  <c r="C38" i="10"/>
  <c r="D38" i="10"/>
  <c r="C39" i="10"/>
  <c r="D39" i="10"/>
  <c r="C40" i="10"/>
  <c r="D40" i="10"/>
  <c r="C41" i="10"/>
  <c r="D41" i="10"/>
  <c r="C42" i="10"/>
  <c r="D42" i="10"/>
  <c r="C43" i="10"/>
  <c r="D43" i="10"/>
  <c r="C44" i="10"/>
  <c r="D44" i="10"/>
  <c r="C45" i="10"/>
  <c r="D45" i="10"/>
  <c r="B169" i="16"/>
  <c r="B183" i="16" l="1"/>
  <c r="BC25" i="10"/>
  <c r="BB25" i="10"/>
  <c r="BA4" i="10"/>
  <c r="AZ19" i="10"/>
  <c r="AZ10" i="10"/>
  <c r="BA20" i="10"/>
  <c r="BA19" i="10"/>
  <c r="BA17" i="10"/>
  <c r="BA11" i="10"/>
  <c r="BA10" i="10"/>
  <c r="BA8" i="10"/>
  <c r="BA18" i="10"/>
  <c r="BA9" i="10"/>
  <c r="BA24" i="10"/>
  <c r="BA15" i="10"/>
  <c r="BA7" i="10"/>
  <c r="BA23" i="10"/>
  <c r="BA14" i="10"/>
  <c r="BA6" i="10"/>
  <c r="BA22" i="10"/>
  <c r="BA13" i="10"/>
  <c r="BA5" i="10"/>
  <c r="BA21" i="10"/>
  <c r="BA12" i="10"/>
  <c r="AZ4" i="10"/>
  <c r="AZ24" i="10"/>
  <c r="AZ15" i="10"/>
  <c r="AZ7" i="10"/>
  <c r="AZ23" i="10"/>
  <c r="AZ14" i="10"/>
  <c r="AZ6" i="10"/>
  <c r="AZ20" i="10"/>
  <c r="AZ11" i="10"/>
  <c r="AZ22" i="10"/>
  <c r="AZ18" i="10"/>
  <c r="AZ13" i="10"/>
  <c r="AZ9" i="10"/>
  <c r="AZ5" i="10"/>
  <c r="AZ21" i="10"/>
  <c r="AZ17" i="10"/>
  <c r="AZ12" i="10"/>
  <c r="AZ8" i="10"/>
  <c r="AY5" i="10"/>
  <c r="AY21" i="10"/>
  <c r="AY17" i="10"/>
  <c r="AY12" i="10"/>
  <c r="AY8" i="10"/>
  <c r="AY4" i="10"/>
  <c r="AY24" i="10"/>
  <c r="AY20" i="10"/>
  <c r="AY15" i="10"/>
  <c r="AY11" i="10"/>
  <c r="AY7" i="10"/>
  <c r="AY23" i="10"/>
  <c r="AY19" i="10"/>
  <c r="AY14" i="10"/>
  <c r="AY10" i="10"/>
  <c r="AY6" i="10"/>
  <c r="AY22" i="10"/>
  <c r="AY18" i="10"/>
  <c r="AY13" i="10"/>
  <c r="AY9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AG41" i="10"/>
  <c r="AH41" i="10"/>
  <c r="AI41" i="10"/>
  <c r="AJ41" i="10"/>
  <c r="AK41" i="10"/>
  <c r="AL41" i="10"/>
  <c r="AM41" i="10"/>
  <c r="AN41" i="10"/>
  <c r="AO41" i="10"/>
  <c r="AP41" i="10"/>
  <c r="AQ41" i="10"/>
  <c r="T41" i="10"/>
  <c r="AJ208" i="16"/>
  <c r="AJ207" i="16"/>
  <c r="AJ205" i="16"/>
  <c r="BA25" i="10" l="1"/>
  <c r="AZ25" i="10"/>
  <c r="AY25" i="10"/>
  <c r="G109" i="16"/>
  <c r="G131" i="16"/>
  <c r="I13" i="20"/>
  <c r="G63" i="16"/>
  <c r="G133" i="16"/>
  <c r="G39" i="16"/>
  <c r="H110" i="16"/>
  <c r="G130" i="16"/>
  <c r="G61" i="16"/>
  <c r="H17" i="16"/>
  <c r="H15" i="16"/>
  <c r="G107" i="16"/>
  <c r="H84" i="16"/>
  <c r="G132" i="16"/>
  <c r="G38" i="16"/>
  <c r="G64" i="16"/>
  <c r="G108" i="16"/>
  <c r="G85" i="16"/>
  <c r="G62" i="16"/>
  <c r="I12" i="20"/>
  <c r="H16" i="16"/>
  <c r="G65" i="16"/>
  <c r="H87" i="16"/>
  <c r="G111" i="16"/>
  <c r="I14" i="20"/>
  <c r="I15" i="20"/>
  <c r="G86" i="16"/>
  <c r="H88" i="16"/>
  <c r="H13" i="16"/>
  <c r="G134" i="16"/>
  <c r="I11" i="20"/>
  <c r="H14" i="16"/>
  <c r="G41" i="16"/>
  <c r="G42" i="16"/>
  <c r="G40" i="16"/>
  <c r="G179" i="16"/>
  <c r="G180" i="16"/>
  <c r="AJ209" i="16"/>
  <c r="J15" i="16" l="1"/>
  <c r="G178" i="16"/>
  <c r="H109" i="16"/>
  <c r="H107" i="16"/>
  <c r="J16" i="16"/>
  <c r="G177" i="16"/>
  <c r="H133" i="16"/>
  <c r="G176" i="16"/>
  <c r="H38" i="16"/>
  <c r="H62" i="16"/>
  <c r="H61" i="16"/>
  <c r="G87" i="16"/>
  <c r="J17" i="16"/>
  <c r="J15" i="20"/>
  <c r="H134" i="16"/>
  <c r="G18" i="20"/>
  <c r="K13" i="20"/>
  <c r="L11" i="20"/>
  <c r="H111" i="16"/>
  <c r="J14" i="16"/>
  <c r="I13" i="16"/>
  <c r="K12" i="20"/>
  <c r="I15" i="16"/>
  <c r="K11" i="20"/>
  <c r="H108" i="16"/>
  <c r="G88" i="16"/>
  <c r="J13" i="16"/>
  <c r="K15" i="20"/>
  <c r="J11" i="20"/>
  <c r="J13" i="20"/>
  <c r="L14" i="20"/>
  <c r="H63" i="16"/>
  <c r="H86" i="16"/>
  <c r="J12" i="20"/>
  <c r="H39" i="16"/>
  <c r="I14" i="16"/>
  <c r="H65" i="16"/>
  <c r="G84" i="16"/>
  <c r="J14" i="20"/>
  <c r="I16" i="16"/>
  <c r="H130" i="16"/>
  <c r="H132" i="16"/>
  <c r="L13" i="20"/>
  <c r="L15" i="20"/>
  <c r="I17" i="16"/>
  <c r="H40" i="16"/>
  <c r="K14" i="20"/>
  <c r="L12" i="20"/>
  <c r="H42" i="16"/>
  <c r="H41" i="16"/>
  <c r="H64" i="16"/>
  <c r="H85" i="16"/>
  <c r="G110" i="16"/>
  <c r="H131" i="16"/>
  <c r="H176" i="16"/>
  <c r="H179" i="16"/>
  <c r="H180" i="16"/>
  <c r="H178" i="16"/>
  <c r="H177" i="16"/>
  <c r="F114" i="16"/>
  <c r="AJ105" i="16" s="1"/>
  <c r="F91" i="16"/>
  <c r="AJ82" i="16" s="1"/>
  <c r="F45" i="16"/>
  <c r="AJ36" i="16" s="1"/>
  <c r="AJ59" i="16"/>
  <c r="AT46" i="9" l="1"/>
  <c r="AX7" i="10" s="1"/>
  <c r="H37" i="16" l="1"/>
  <c r="G37" i="16"/>
  <c r="AT43" i="9"/>
  <c r="AX4" i="10" s="1"/>
  <c r="AT44" i="9"/>
  <c r="AX5" i="10" s="1"/>
  <c r="AT45" i="9"/>
  <c r="AX6" i="10" s="1"/>
  <c r="AT47" i="9"/>
  <c r="AX8" i="10" s="1"/>
  <c r="AT48" i="9"/>
  <c r="AX9" i="10" s="1"/>
  <c r="AT49" i="9"/>
  <c r="AX10" i="10" s="1"/>
  <c r="AT50" i="9"/>
  <c r="AX11" i="10" s="1"/>
  <c r="AT51" i="9"/>
  <c r="AX12" i="10" s="1"/>
  <c r="AT52" i="9"/>
  <c r="AX13" i="10" s="1"/>
  <c r="AT53" i="9"/>
  <c r="AX14" i="10" s="1"/>
  <c r="AT54" i="9"/>
  <c r="AX15" i="10" s="1"/>
  <c r="AT56" i="9"/>
  <c r="AX17" i="10" s="1"/>
  <c r="AT57" i="9"/>
  <c r="AX18" i="10" s="1"/>
  <c r="AT58" i="9"/>
  <c r="AX19" i="10" s="1"/>
  <c r="AT59" i="9"/>
  <c r="AX20" i="10" s="1"/>
  <c r="AT60" i="9"/>
  <c r="AX21" i="10" s="1"/>
  <c r="AT61" i="9"/>
  <c r="AX22" i="10" s="1"/>
  <c r="AT62" i="9"/>
  <c r="AX23" i="10" s="1"/>
  <c r="AT63" i="9"/>
  <c r="AX24" i="10" s="1"/>
  <c r="AT42" i="9"/>
  <c r="I10" i="20" l="1"/>
  <c r="G106" i="16"/>
  <c r="H106" i="16"/>
  <c r="H83" i="16"/>
  <c r="G83" i="16"/>
  <c r="H12" i="16"/>
  <c r="G129" i="16"/>
  <c r="H129" i="16"/>
  <c r="G60" i="16"/>
  <c r="H60" i="16"/>
  <c r="AX25" i="10"/>
  <c r="AS42" i="9"/>
  <c r="AS43" i="9"/>
  <c r="AW4" i="10" s="1"/>
  <c r="AS44" i="9"/>
  <c r="AW5" i="10" s="1"/>
  <c r="AS45" i="9"/>
  <c r="AW6" i="10" s="1"/>
  <c r="AS46" i="9"/>
  <c r="AW7" i="10" s="1"/>
  <c r="AS47" i="9"/>
  <c r="AW8" i="10" s="1"/>
  <c r="AS48" i="9"/>
  <c r="AW9" i="10" s="1"/>
  <c r="AS49" i="9"/>
  <c r="AW10" i="10" s="1"/>
  <c r="AS50" i="9"/>
  <c r="AW11" i="10" s="1"/>
  <c r="AS51" i="9"/>
  <c r="AW12" i="10" s="1"/>
  <c r="AS52" i="9"/>
  <c r="AW13" i="10" s="1"/>
  <c r="AS53" i="9"/>
  <c r="AW14" i="10" s="1"/>
  <c r="AS54" i="9"/>
  <c r="AW15" i="10" s="1"/>
  <c r="AS56" i="9"/>
  <c r="AW17" i="10" s="1"/>
  <c r="AS57" i="9"/>
  <c r="AW18" i="10" s="1"/>
  <c r="AS58" i="9"/>
  <c r="AW19" i="10" s="1"/>
  <c r="AS59" i="9"/>
  <c r="AW20" i="10" s="1"/>
  <c r="AS60" i="9"/>
  <c r="AW21" i="10" s="1"/>
  <c r="AS61" i="9"/>
  <c r="AW22" i="10" s="1"/>
  <c r="AS62" i="9"/>
  <c r="AW23" i="10" s="1"/>
  <c r="AS63" i="9"/>
  <c r="AW24" i="10" s="1"/>
  <c r="I9" i="20" l="1"/>
  <c r="L10" i="20"/>
  <c r="K10" i="20"/>
  <c r="J10" i="20"/>
  <c r="G175" i="16"/>
  <c r="H175" i="16"/>
  <c r="J12" i="16"/>
  <c r="I12" i="16"/>
  <c r="AW25" i="10"/>
  <c r="G105" i="16"/>
  <c r="H105" i="16"/>
  <c r="AJ112" i="16" s="1"/>
  <c r="H82" i="16"/>
  <c r="AJ89" i="16" s="1"/>
  <c r="G82" i="16"/>
  <c r="G128" i="16"/>
  <c r="H128" i="16"/>
  <c r="H36" i="16"/>
  <c r="AJ43" i="16" s="1"/>
  <c r="G36" i="16"/>
  <c r="H11" i="16"/>
  <c r="H59" i="16"/>
  <c r="AJ66" i="16" s="1"/>
  <c r="G59" i="16"/>
  <c r="AR42" i="9"/>
  <c r="AR43" i="9"/>
  <c r="AV4" i="10" s="1"/>
  <c r="AR44" i="9"/>
  <c r="AV5" i="10" s="1"/>
  <c r="AR45" i="9"/>
  <c r="AV6" i="10" s="1"/>
  <c r="AR46" i="9"/>
  <c r="AV7" i="10" s="1"/>
  <c r="AR47" i="9"/>
  <c r="AV8" i="10" s="1"/>
  <c r="AR48" i="9"/>
  <c r="AV9" i="10" s="1"/>
  <c r="AR49" i="9"/>
  <c r="AV10" i="10" s="1"/>
  <c r="AR50" i="9"/>
  <c r="AV11" i="10" s="1"/>
  <c r="AR51" i="9"/>
  <c r="AV12" i="10" s="1"/>
  <c r="AR52" i="9"/>
  <c r="AV13" i="10" s="1"/>
  <c r="AR53" i="9"/>
  <c r="AV14" i="10" s="1"/>
  <c r="AR54" i="9"/>
  <c r="AV15" i="10" s="1"/>
  <c r="AR56" i="9"/>
  <c r="AV17" i="10" s="1"/>
  <c r="AR57" i="9"/>
  <c r="AV18" i="10" s="1"/>
  <c r="AR58" i="9"/>
  <c r="AR59" i="9"/>
  <c r="AV20" i="10" s="1"/>
  <c r="AR60" i="9"/>
  <c r="AV21" i="10" s="1"/>
  <c r="AR61" i="9"/>
  <c r="AV22" i="10" s="1"/>
  <c r="AR62" i="9"/>
  <c r="AV23" i="10" s="1"/>
  <c r="AR63" i="9"/>
  <c r="AV24" i="10" s="1"/>
  <c r="I8" i="20" l="1"/>
  <c r="K9" i="20"/>
  <c r="J9" i="20"/>
  <c r="L9" i="20"/>
  <c r="H104" i="16"/>
  <c r="G104" i="16"/>
  <c r="H81" i="16"/>
  <c r="G81" i="16"/>
  <c r="H174" i="16"/>
  <c r="G174" i="16"/>
  <c r="G127" i="16"/>
  <c r="H127" i="16"/>
  <c r="H10" i="16"/>
  <c r="H58" i="16"/>
  <c r="G58" i="16"/>
  <c r="H35" i="16"/>
  <c r="G35" i="16"/>
  <c r="J11" i="16"/>
  <c r="AJ18" i="16" s="1"/>
  <c r="I11" i="16"/>
  <c r="AV25" i="10"/>
  <c r="AV19" i="10"/>
  <c r="AQ63" i="9"/>
  <c r="AU24" i="10" s="1"/>
  <c r="AQ62" i="9"/>
  <c r="AU23" i="10" s="1"/>
  <c r="AQ61" i="9"/>
  <c r="AU22" i="10" s="1"/>
  <c r="AQ60" i="9"/>
  <c r="AU21" i="10" s="1"/>
  <c r="AQ59" i="9"/>
  <c r="AU20" i="10" s="1"/>
  <c r="AQ58" i="9"/>
  <c r="AU19" i="10" s="1"/>
  <c r="AQ57" i="9"/>
  <c r="AU18" i="10" s="1"/>
  <c r="AQ56" i="9"/>
  <c r="AU17" i="10" s="1"/>
  <c r="AQ54" i="9"/>
  <c r="AU15" i="10" s="1"/>
  <c r="AQ53" i="9"/>
  <c r="AU14" i="10" s="1"/>
  <c r="AQ52" i="9"/>
  <c r="AU13" i="10" s="1"/>
  <c r="AQ51" i="9"/>
  <c r="AU12" i="10" s="1"/>
  <c r="AQ50" i="9"/>
  <c r="AU11" i="10" s="1"/>
  <c r="AQ49" i="9"/>
  <c r="AU10" i="10" s="1"/>
  <c r="AQ48" i="9"/>
  <c r="AU9" i="10" s="1"/>
  <c r="AQ47" i="9"/>
  <c r="AU8" i="10" s="1"/>
  <c r="AQ46" i="9"/>
  <c r="AU7" i="10" s="1"/>
  <c r="AQ45" i="9"/>
  <c r="AU6" i="10" s="1"/>
  <c r="AQ44" i="9"/>
  <c r="AU5" i="10" s="1"/>
  <c r="AQ43" i="9"/>
  <c r="AU4" i="10" s="1"/>
  <c r="AQ42" i="9"/>
  <c r="I7" i="20" l="1"/>
  <c r="L8" i="20"/>
  <c r="J8" i="20"/>
  <c r="K8" i="20"/>
  <c r="G126" i="16"/>
  <c r="H126" i="16"/>
  <c r="H80" i="16"/>
  <c r="G80" i="16"/>
  <c r="H103" i="16"/>
  <c r="G103" i="16"/>
  <c r="H173" i="16"/>
  <c r="G173" i="16"/>
  <c r="H57" i="16"/>
  <c r="G57" i="16"/>
  <c r="H34" i="16"/>
  <c r="G34" i="16"/>
  <c r="H9" i="16"/>
  <c r="J10" i="16"/>
  <c r="I10" i="16"/>
  <c r="AU25" i="10"/>
  <c r="AP42" i="9"/>
  <c r="AP43" i="9"/>
  <c r="AT4" i="10" s="1"/>
  <c r="AP44" i="9"/>
  <c r="AT5" i="10" s="1"/>
  <c r="AP45" i="9"/>
  <c r="AT6" i="10" s="1"/>
  <c r="AP46" i="9"/>
  <c r="AT7" i="10" s="1"/>
  <c r="AP47" i="9"/>
  <c r="AT8" i="10" s="1"/>
  <c r="AP48" i="9"/>
  <c r="AT9" i="10" s="1"/>
  <c r="AP49" i="9"/>
  <c r="AT10" i="10" s="1"/>
  <c r="AP50" i="9"/>
  <c r="AT11" i="10" s="1"/>
  <c r="AP51" i="9"/>
  <c r="AT12" i="10" s="1"/>
  <c r="AP52" i="9"/>
  <c r="AT13" i="10" s="1"/>
  <c r="AP53" i="9"/>
  <c r="AT14" i="10" s="1"/>
  <c r="AP54" i="9"/>
  <c r="AT15" i="10" s="1"/>
  <c r="AP56" i="9"/>
  <c r="AT17" i="10" s="1"/>
  <c r="AP57" i="9"/>
  <c r="AT18" i="10" s="1"/>
  <c r="AP58" i="9"/>
  <c r="AT19" i="10" s="1"/>
  <c r="AP59" i="9"/>
  <c r="AT20" i="10" s="1"/>
  <c r="AP60" i="9"/>
  <c r="AT21" i="10" s="1"/>
  <c r="AP61" i="9"/>
  <c r="AT22" i="10" s="1"/>
  <c r="AP62" i="9"/>
  <c r="AT23" i="10" s="1"/>
  <c r="AP63" i="9"/>
  <c r="AT24" i="10" s="1"/>
  <c r="I6" i="20" l="1"/>
  <c r="K7" i="20"/>
  <c r="J7" i="20"/>
  <c r="L7" i="20"/>
  <c r="G102" i="16"/>
  <c r="H102" i="16"/>
  <c r="H79" i="16"/>
  <c r="G79" i="16"/>
  <c r="G125" i="16"/>
  <c r="H125" i="16"/>
  <c r="G172" i="16"/>
  <c r="H172" i="16"/>
  <c r="H8" i="16"/>
  <c r="H56" i="16"/>
  <c r="G56" i="16"/>
  <c r="H33" i="16"/>
  <c r="G33" i="16"/>
  <c r="J9" i="16"/>
  <c r="I9" i="16"/>
  <c r="AT25" i="10"/>
  <c r="L6" i="20" l="1"/>
  <c r="J6" i="20"/>
  <c r="K6" i="20"/>
  <c r="H171" i="16"/>
  <c r="G171" i="16"/>
  <c r="J8" i="16"/>
  <c r="I8" i="16"/>
  <c r="AO63" i="9"/>
  <c r="AS24" i="10" s="1"/>
  <c r="AO62" i="9"/>
  <c r="AS23" i="10" s="1"/>
  <c r="AO61" i="9"/>
  <c r="AS22" i="10" s="1"/>
  <c r="AO60" i="9"/>
  <c r="AS21" i="10" s="1"/>
  <c r="AO59" i="9"/>
  <c r="AS20" i="10" s="1"/>
  <c r="AO58" i="9"/>
  <c r="AS19" i="10" s="1"/>
  <c r="AO57" i="9"/>
  <c r="AS18" i="10" s="1"/>
  <c r="AO56" i="9"/>
  <c r="AS17" i="10" s="1"/>
  <c r="AO54" i="9"/>
  <c r="AS15" i="10" s="1"/>
  <c r="AO53" i="9"/>
  <c r="AS14" i="10" s="1"/>
  <c r="AO52" i="9"/>
  <c r="AS13" i="10" s="1"/>
  <c r="AO51" i="9"/>
  <c r="AS12" i="10" s="1"/>
  <c r="AO50" i="9"/>
  <c r="AS11" i="10" s="1"/>
  <c r="AO49" i="9"/>
  <c r="AS10" i="10" s="1"/>
  <c r="AO48" i="9"/>
  <c r="AS9" i="10" s="1"/>
  <c r="AO47" i="9"/>
  <c r="AS8" i="10" s="1"/>
  <c r="AO46" i="9"/>
  <c r="AS7" i="10" s="1"/>
  <c r="AO45" i="9"/>
  <c r="AS6" i="10" s="1"/>
  <c r="AO44" i="9"/>
  <c r="AS5" i="10" s="1"/>
  <c r="AO43" i="9"/>
  <c r="AS4" i="10" s="1"/>
  <c r="AO42" i="9"/>
  <c r="I5" i="20" l="1"/>
  <c r="G101" i="16"/>
  <c r="H101" i="16"/>
  <c r="G124" i="16"/>
  <c r="H124" i="16"/>
  <c r="G78" i="16"/>
  <c r="H78" i="16"/>
  <c r="H55" i="16"/>
  <c r="G55" i="16"/>
  <c r="H7" i="16"/>
  <c r="H32" i="16"/>
  <c r="G32" i="16"/>
  <c r="AS25" i="10"/>
  <c r="AR4" i="10"/>
  <c r="AR6" i="10"/>
  <c r="AR8" i="10"/>
  <c r="AR10" i="10"/>
  <c r="AR12" i="10"/>
  <c r="AR14" i="10"/>
  <c r="AR17" i="10"/>
  <c r="AR19" i="10"/>
  <c r="AR21" i="10"/>
  <c r="AR23" i="10"/>
  <c r="AR5" i="10"/>
  <c r="AR7" i="10"/>
  <c r="AR9" i="10"/>
  <c r="AR11" i="10"/>
  <c r="AR13" i="10"/>
  <c r="AR15" i="10"/>
  <c r="AR18" i="10"/>
  <c r="AR20" i="10"/>
  <c r="AR22" i="10"/>
  <c r="AR24" i="10"/>
  <c r="I4" i="20" l="1"/>
  <c r="L4" i="20" s="1"/>
  <c r="D18" i="20"/>
  <c r="D17" i="20"/>
  <c r="H17" i="20"/>
  <c r="H18" i="20"/>
  <c r="J5" i="20"/>
  <c r="L5" i="20"/>
  <c r="K5" i="20"/>
  <c r="E34" i="9"/>
  <c r="H100" i="16"/>
  <c r="G100" i="16"/>
  <c r="AJ111" i="16"/>
  <c r="G170" i="16"/>
  <c r="H170" i="16"/>
  <c r="H77" i="16"/>
  <c r="G77" i="16"/>
  <c r="AJ88" i="16"/>
  <c r="AJ206" i="16"/>
  <c r="G123" i="16"/>
  <c r="H123" i="16"/>
  <c r="H6" i="16"/>
  <c r="H54" i="16"/>
  <c r="G54" i="16"/>
  <c r="H31" i="16"/>
  <c r="G31" i="16"/>
  <c r="J7" i="16"/>
  <c r="I7" i="16"/>
  <c r="AR25" i="10"/>
  <c r="AN63" i="9"/>
  <c r="AN62" i="9"/>
  <c r="AN61" i="9"/>
  <c r="AN60" i="9"/>
  <c r="AN59" i="9"/>
  <c r="AN58" i="9"/>
  <c r="AN57" i="9"/>
  <c r="AN56" i="9"/>
  <c r="AN54" i="9"/>
  <c r="AN53" i="9"/>
  <c r="AN52" i="9"/>
  <c r="AN51" i="9"/>
  <c r="AN50" i="9"/>
  <c r="AN49" i="9"/>
  <c r="AN48" i="9"/>
  <c r="AN47" i="9"/>
  <c r="AN46" i="9"/>
  <c r="AN45" i="9"/>
  <c r="AN44" i="9"/>
  <c r="AN43" i="9"/>
  <c r="AN42" i="9"/>
  <c r="AM43" i="9"/>
  <c r="AM44" i="9"/>
  <c r="AM45" i="9"/>
  <c r="AM46" i="9"/>
  <c r="AM47" i="9"/>
  <c r="AM48" i="9"/>
  <c r="AM49" i="9"/>
  <c r="AM50" i="9"/>
  <c r="AM51" i="9"/>
  <c r="AM52" i="9"/>
  <c r="AM53" i="9"/>
  <c r="AM54" i="9"/>
  <c r="AM56" i="9"/>
  <c r="AM57" i="9"/>
  <c r="AM58" i="9"/>
  <c r="AM59" i="9"/>
  <c r="AM60" i="9"/>
  <c r="AM61" i="9"/>
  <c r="AM62" i="9"/>
  <c r="AM63" i="9"/>
  <c r="AM42" i="9"/>
  <c r="AL43" i="9"/>
  <c r="AL44" i="9"/>
  <c r="AL45" i="9"/>
  <c r="AL46" i="9"/>
  <c r="AL47" i="9"/>
  <c r="AL48" i="9"/>
  <c r="AL49" i="9"/>
  <c r="AL50" i="9"/>
  <c r="AL51" i="9"/>
  <c r="AL52" i="9"/>
  <c r="AL53" i="9"/>
  <c r="AL54" i="9"/>
  <c r="AL56" i="9"/>
  <c r="AL57" i="9"/>
  <c r="AL58" i="9"/>
  <c r="AL59" i="9"/>
  <c r="AL60" i="9"/>
  <c r="AL61" i="9"/>
  <c r="AL62" i="9"/>
  <c r="AL63" i="9"/>
  <c r="AL42" i="9"/>
  <c r="AK43" i="9"/>
  <c r="AK44" i="9"/>
  <c r="AK45" i="9"/>
  <c r="AK46" i="9"/>
  <c r="AK47" i="9"/>
  <c r="AK48" i="9"/>
  <c r="AK49" i="9"/>
  <c r="AK50" i="9"/>
  <c r="AK51" i="9"/>
  <c r="AK52" i="9"/>
  <c r="AK53" i="9"/>
  <c r="AK54" i="9"/>
  <c r="AK56" i="9"/>
  <c r="AK57" i="9"/>
  <c r="AK58" i="9"/>
  <c r="AK59" i="9"/>
  <c r="AK60" i="9"/>
  <c r="AK61" i="9"/>
  <c r="AK62" i="9"/>
  <c r="AK63" i="9"/>
  <c r="AK42" i="9"/>
  <c r="AJ43" i="9"/>
  <c r="AJ44" i="9"/>
  <c r="AJ45" i="9"/>
  <c r="AJ46" i="9"/>
  <c r="AJ47" i="9"/>
  <c r="AJ48" i="9"/>
  <c r="AJ49" i="9"/>
  <c r="AJ50" i="9"/>
  <c r="AJ51" i="9"/>
  <c r="AJ52" i="9"/>
  <c r="AJ53" i="9"/>
  <c r="AJ54" i="9"/>
  <c r="AJ56" i="9"/>
  <c r="AJ57" i="9"/>
  <c r="AJ58" i="9"/>
  <c r="AJ59" i="9"/>
  <c r="AJ60" i="9"/>
  <c r="AJ61" i="9"/>
  <c r="AJ62" i="9"/>
  <c r="AJ63" i="9"/>
  <c r="AJ42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6" i="9"/>
  <c r="AI57" i="9"/>
  <c r="AI58" i="9"/>
  <c r="AI59" i="9"/>
  <c r="AI60" i="9"/>
  <c r="AI61" i="9"/>
  <c r="AI62" i="9"/>
  <c r="AI63" i="9"/>
  <c r="AH43" i="9"/>
  <c r="AH44" i="9"/>
  <c r="AH45" i="9"/>
  <c r="AH46" i="9"/>
  <c r="AH47" i="9"/>
  <c r="AH48" i="9"/>
  <c r="AH49" i="9"/>
  <c r="AH50" i="9"/>
  <c r="AH51" i="9"/>
  <c r="AH52" i="9"/>
  <c r="AH53" i="9"/>
  <c r="AH54" i="9"/>
  <c r="AH56" i="9"/>
  <c r="AH57" i="9"/>
  <c r="AH58" i="9"/>
  <c r="AH59" i="9"/>
  <c r="AH60" i="9"/>
  <c r="AH61" i="9"/>
  <c r="AH62" i="9"/>
  <c r="AH63" i="9"/>
  <c r="AH42" i="9"/>
  <c r="M10" i="18"/>
  <c r="F159" i="16" l="1"/>
  <c r="G159" i="16" s="1"/>
  <c r="B182" i="16"/>
  <c r="F136" i="16"/>
  <c r="G136" i="16" s="1"/>
  <c r="B159" i="16"/>
  <c r="E159" i="16" s="1"/>
  <c r="B113" i="16"/>
  <c r="D113" i="16" s="1"/>
  <c r="B136" i="16"/>
  <c r="F67" i="16"/>
  <c r="G67" i="16" s="1"/>
  <c r="B90" i="16"/>
  <c r="F44" i="16"/>
  <c r="G44" i="16" s="1"/>
  <c r="B67" i="16"/>
  <c r="F19" i="16"/>
  <c r="B44" i="16"/>
  <c r="H19" i="16"/>
  <c r="H20" i="16"/>
  <c r="B208" i="16"/>
  <c r="D208" i="16" s="1"/>
  <c r="B19" i="16"/>
  <c r="A19" i="16" a="1"/>
  <c r="A19" i="16" s="1"/>
  <c r="A159" i="16" a="1"/>
  <c r="A159" i="16" s="1"/>
  <c r="M4" i="20"/>
  <c r="M5" i="20"/>
  <c r="M13" i="20"/>
  <c r="M7" i="20"/>
  <c r="M10" i="20"/>
  <c r="M6" i="20"/>
  <c r="M14" i="20"/>
  <c r="M15" i="20"/>
  <c r="M8" i="20"/>
  <c r="M11" i="20"/>
  <c r="M12" i="20"/>
  <c r="M9" i="20"/>
  <c r="K4" i="20"/>
  <c r="I18" i="20"/>
  <c r="I17" i="20"/>
  <c r="J4" i="20"/>
  <c r="H44" i="10"/>
  <c r="B17" i="20" a="1"/>
  <c r="B17" i="20" s="1"/>
  <c r="G17" i="20"/>
  <c r="G169" i="16"/>
  <c r="H169" i="16"/>
  <c r="H91" i="16"/>
  <c r="AJ83" i="16" s="1"/>
  <c r="G91" i="16"/>
  <c r="H114" i="16"/>
  <c r="AJ106" i="16" s="1"/>
  <c r="G114" i="16"/>
  <c r="F182" i="16"/>
  <c r="F113" i="16"/>
  <c r="F90" i="16"/>
  <c r="H45" i="16"/>
  <c r="AJ37" i="16" s="1"/>
  <c r="G45" i="16"/>
  <c r="AJ42" i="16"/>
  <c r="AJ65" i="16"/>
  <c r="I6" i="16"/>
  <c r="J6" i="16"/>
  <c r="H68" i="16"/>
  <c r="AJ60" i="16" s="1"/>
  <c r="A136" i="16" a="1"/>
  <c r="A136" i="16" s="1"/>
  <c r="A113" i="16" a="1"/>
  <c r="A113" i="16" s="1"/>
  <c r="A44" i="16" a="1"/>
  <c r="A44" i="16" s="1"/>
  <c r="A67" i="16" a="1"/>
  <c r="A67" i="16" s="1"/>
  <c r="A90" i="16" a="1"/>
  <c r="A90" i="16" s="1"/>
  <c r="A182" i="16" a="1"/>
  <c r="A182" i="16" s="1"/>
  <c r="A208" i="16" a="1"/>
  <c r="A208" i="16" s="1"/>
  <c r="AO24" i="10"/>
  <c r="AL17" i="10"/>
  <c r="AO22" i="10"/>
  <c r="AO20" i="10"/>
  <c r="AO18" i="10"/>
  <c r="AO15" i="10"/>
  <c r="AO13" i="10"/>
  <c r="AO11" i="10"/>
  <c r="AQ7" i="10"/>
  <c r="AQ20" i="10"/>
  <c r="AQ11" i="10"/>
  <c r="AO9" i="10"/>
  <c r="AO7" i="10"/>
  <c r="AO5" i="10"/>
  <c r="AQ24" i="10"/>
  <c r="AQ15" i="10"/>
  <c r="AN5" i="10"/>
  <c r="AP5" i="10"/>
  <c r="AO4" i="10"/>
  <c r="AQ4" i="10"/>
  <c r="AQ22" i="10"/>
  <c r="AQ18" i="10"/>
  <c r="AQ13" i="10"/>
  <c r="AQ9" i="10"/>
  <c r="AQ5" i="10"/>
  <c r="AN23" i="10"/>
  <c r="AN21" i="10"/>
  <c r="AN19" i="10"/>
  <c r="AN17" i="10"/>
  <c r="AN14" i="10"/>
  <c r="AN12" i="10"/>
  <c r="AN10" i="10"/>
  <c r="AN8" i="10"/>
  <c r="AN6" i="10"/>
  <c r="AN4" i="10"/>
  <c r="AP23" i="10"/>
  <c r="AP21" i="10"/>
  <c r="AP19" i="10"/>
  <c r="AP17" i="10"/>
  <c r="AP14" i="10"/>
  <c r="AP12" i="10"/>
  <c r="AP10" i="10"/>
  <c r="AP8" i="10"/>
  <c r="AP6" i="10"/>
  <c r="AP4" i="10"/>
  <c r="AN24" i="10"/>
  <c r="AN22" i="10"/>
  <c r="AN20" i="10"/>
  <c r="AN18" i="10"/>
  <c r="AN15" i="10"/>
  <c r="AN13" i="10"/>
  <c r="AN11" i="10"/>
  <c r="AN9" i="10"/>
  <c r="AN7" i="10"/>
  <c r="AO23" i="10"/>
  <c r="AO21" i="10"/>
  <c r="AO19" i="10"/>
  <c r="AO17" i="10"/>
  <c r="AO14" i="10"/>
  <c r="AO12" i="10"/>
  <c r="AO10" i="10"/>
  <c r="AO8" i="10"/>
  <c r="AO6" i="10"/>
  <c r="AP24" i="10"/>
  <c r="AP22" i="10"/>
  <c r="AP20" i="10"/>
  <c r="AP18" i="10"/>
  <c r="AP15" i="10"/>
  <c r="AP13" i="10"/>
  <c r="AP11" i="10"/>
  <c r="AP9" i="10"/>
  <c r="AP7" i="10"/>
  <c r="AQ23" i="10"/>
  <c r="AQ21" i="10"/>
  <c r="AQ19" i="10"/>
  <c r="AQ17" i="10"/>
  <c r="AQ14" i="10"/>
  <c r="AQ12" i="10"/>
  <c r="AQ10" i="10"/>
  <c r="AQ8" i="10"/>
  <c r="AQ6" i="10"/>
  <c r="AM24" i="10"/>
  <c r="AM22" i="10"/>
  <c r="AM20" i="10"/>
  <c r="AM18" i="10"/>
  <c r="AM15" i="10"/>
  <c r="AM13" i="10"/>
  <c r="AM11" i="10"/>
  <c r="AM9" i="10"/>
  <c r="AM7" i="10"/>
  <c r="AM5" i="10"/>
  <c r="AM4" i="10"/>
  <c r="AM23" i="10"/>
  <c r="AM21" i="10"/>
  <c r="AM19" i="10"/>
  <c r="AM17" i="10"/>
  <c r="AM14" i="10"/>
  <c r="AM12" i="10"/>
  <c r="AM10" i="10"/>
  <c r="AM8" i="10"/>
  <c r="AM6" i="10"/>
  <c r="AL24" i="10"/>
  <c r="AL22" i="10"/>
  <c r="AL13" i="10"/>
  <c r="AL5" i="10"/>
  <c r="AL19" i="10"/>
  <c r="AL10" i="10"/>
  <c r="AL12" i="10"/>
  <c r="AL11" i="10"/>
  <c r="AL21" i="10"/>
  <c r="AL9" i="10"/>
  <c r="AL20" i="10"/>
  <c r="AL8" i="10"/>
  <c r="AL4" i="10"/>
  <c r="AL18" i="10"/>
  <c r="AL15" i="10"/>
  <c r="AL7" i="10"/>
  <c r="AL23" i="10"/>
  <c r="AL14" i="10"/>
  <c r="AL6" i="10"/>
  <c r="M9" i="18"/>
  <c r="J9" i="18"/>
  <c r="J10" i="18"/>
  <c r="I5" i="18"/>
  <c r="I8" i="18"/>
  <c r="I7" i="18"/>
  <c r="J6" i="18"/>
  <c r="J8" i="18"/>
  <c r="M5" i="18"/>
  <c r="I9" i="18"/>
  <c r="M6" i="18"/>
  <c r="J5" i="18"/>
  <c r="J12" i="18"/>
  <c r="I12" i="18"/>
  <c r="M11" i="18"/>
  <c r="M14" i="18"/>
  <c r="M7" i="18"/>
  <c r="I13" i="18"/>
  <c r="M8" i="18"/>
  <c r="J13" i="18"/>
  <c r="I6" i="18"/>
  <c r="J7" i="18"/>
  <c r="I10" i="18"/>
  <c r="B6" i="18" a="1"/>
  <c r="N5" i="18" l="1"/>
  <c r="K10" i="18"/>
  <c r="L10" i="18"/>
  <c r="I11" i="18"/>
  <c r="G182" i="16"/>
  <c r="H182" i="16"/>
  <c r="D182" i="16"/>
  <c r="E182" i="16"/>
  <c r="H159" i="16"/>
  <c r="D159" i="16"/>
  <c r="H136" i="16"/>
  <c r="D136" i="16"/>
  <c r="E136" i="16"/>
  <c r="E113" i="16"/>
  <c r="G113" i="16"/>
  <c r="AJ113" i="16" s="1"/>
  <c r="H113" i="16"/>
  <c r="AJ114" i="16" s="1"/>
  <c r="G90" i="16"/>
  <c r="AJ90" i="16" s="1"/>
  <c r="H90" i="16"/>
  <c r="AJ91" i="16" s="1"/>
  <c r="D90" i="16"/>
  <c r="E90" i="16"/>
  <c r="AJ64" i="16"/>
  <c r="D67" i="16"/>
  <c r="E67" i="16"/>
  <c r="H44" i="16"/>
  <c r="AJ45" i="16" s="1"/>
  <c r="AJ41" i="16"/>
  <c r="D44" i="16"/>
  <c r="E44" i="16"/>
  <c r="I20" i="16"/>
  <c r="J20" i="16"/>
  <c r="I19" i="16"/>
  <c r="J19" i="16"/>
  <c r="D19" i="16"/>
  <c r="E19" i="16"/>
  <c r="E208" i="16"/>
  <c r="L17" i="20"/>
  <c r="J18" i="20"/>
  <c r="L18" i="20"/>
  <c r="B6" i="18"/>
  <c r="C21" i="21" s="1"/>
  <c r="AJ44" i="16"/>
  <c r="J14" i="18"/>
  <c r="J15" i="18" s="1"/>
  <c r="O10" i="18"/>
  <c r="N10" i="18"/>
  <c r="J11" i="18"/>
  <c r="AJ17" i="16"/>
  <c r="F14" i="20"/>
  <c r="E14" i="20"/>
  <c r="F11" i="20"/>
  <c r="E11" i="20"/>
  <c r="F15" i="20"/>
  <c r="E15" i="20"/>
  <c r="E13" i="20"/>
  <c r="F13" i="20"/>
  <c r="E12" i="20"/>
  <c r="F12" i="20"/>
  <c r="F10" i="20"/>
  <c r="E10" i="20"/>
  <c r="K18" i="20"/>
  <c r="J17" i="20"/>
  <c r="K17" i="20"/>
  <c r="O6" i="18"/>
  <c r="D107" i="16"/>
  <c r="E107" i="16"/>
  <c r="E203" i="16"/>
  <c r="D203" i="16"/>
  <c r="E129" i="16"/>
  <c r="D129" i="16"/>
  <c r="D206" i="16"/>
  <c r="E206" i="16"/>
  <c r="E132" i="16"/>
  <c r="D132" i="16"/>
  <c r="D110" i="16"/>
  <c r="E110" i="16"/>
  <c r="E84" i="16"/>
  <c r="D84" i="16"/>
  <c r="E130" i="16"/>
  <c r="D130" i="16"/>
  <c r="D204" i="16"/>
  <c r="E204" i="16"/>
  <c r="E108" i="16"/>
  <c r="D108" i="16"/>
  <c r="E87" i="16"/>
  <c r="D87" i="16"/>
  <c r="D201" i="16"/>
  <c r="E201" i="16"/>
  <c r="D86" i="16"/>
  <c r="E86" i="16"/>
  <c r="D83" i="16"/>
  <c r="E83" i="16"/>
  <c r="D111" i="16"/>
  <c r="E111" i="16"/>
  <c r="D133" i="16"/>
  <c r="E133" i="16"/>
  <c r="D88" i="16"/>
  <c r="E88" i="16"/>
  <c r="E85" i="16"/>
  <c r="D85" i="16"/>
  <c r="E202" i="16"/>
  <c r="D202" i="16"/>
  <c r="E134" i="16"/>
  <c r="D134" i="16"/>
  <c r="D106" i="16"/>
  <c r="E106" i="16"/>
  <c r="E109" i="16"/>
  <c r="D109" i="16"/>
  <c r="E205" i="16"/>
  <c r="D205" i="16"/>
  <c r="D131" i="16"/>
  <c r="E131" i="16"/>
  <c r="AJ110" i="16"/>
  <c r="AJ87" i="16"/>
  <c r="D37" i="16"/>
  <c r="E37" i="16"/>
  <c r="D16" i="16"/>
  <c r="E16" i="16"/>
  <c r="D40" i="16"/>
  <c r="E40" i="16"/>
  <c r="E14" i="16"/>
  <c r="D14" i="16"/>
  <c r="D15" i="16"/>
  <c r="E15" i="16"/>
  <c r="E65" i="16"/>
  <c r="D65" i="16"/>
  <c r="O9" i="18"/>
  <c r="N9" i="18"/>
  <c r="D38" i="16"/>
  <c r="E38" i="16"/>
  <c r="D42" i="16"/>
  <c r="E42" i="16"/>
  <c r="E39" i="16"/>
  <c r="D39" i="16"/>
  <c r="D12" i="16"/>
  <c r="E12" i="16"/>
  <c r="E61" i="16"/>
  <c r="D61" i="16"/>
  <c r="E41" i="16"/>
  <c r="D41" i="16"/>
  <c r="E63" i="16"/>
  <c r="D63" i="16"/>
  <c r="O5" i="18"/>
  <c r="N6" i="18"/>
  <c r="O7" i="18"/>
  <c r="N7" i="18"/>
  <c r="O8" i="18"/>
  <c r="N8" i="18"/>
  <c r="E64" i="16"/>
  <c r="D64" i="16"/>
  <c r="D60" i="16"/>
  <c r="E60" i="16"/>
  <c r="E13" i="16"/>
  <c r="D13" i="16"/>
  <c r="E62" i="16"/>
  <c r="D62" i="16"/>
  <c r="D17" i="16"/>
  <c r="E17" i="16"/>
  <c r="AJ67" i="16"/>
  <c r="H67" i="16"/>
  <c r="AJ68" i="16" s="1"/>
  <c r="AQ25" i="10"/>
  <c r="AO25" i="10"/>
  <c r="AL25" i="10"/>
  <c r="AP25" i="10"/>
  <c r="AM25" i="10"/>
  <c r="AN25" i="10"/>
  <c r="F5" i="18" a="1"/>
  <c r="C7" i="18" a="1"/>
  <c r="F8" i="18" a="1"/>
  <c r="C8" i="18" a="1"/>
  <c r="B10" i="18" a="1"/>
  <c r="C10" i="18" a="1"/>
  <c r="B12" i="18" a="1"/>
  <c r="F7" i="18" a="1"/>
  <c r="B7" i="18" a="1"/>
  <c r="F11" i="18" a="1"/>
  <c r="B9" i="18" a="1"/>
  <c r="C9" i="18" a="1"/>
  <c r="C5" i="18" a="1"/>
  <c r="C13" i="18" a="1"/>
  <c r="B5" i="18" a="1"/>
  <c r="F6" i="18" a="1"/>
  <c r="F9" i="18" a="1"/>
  <c r="B8" i="18" a="1"/>
  <c r="C6" i="18" a="1"/>
  <c r="C12" i="18" a="1"/>
  <c r="F10" i="18" a="1"/>
  <c r="B13" i="18" a="1"/>
  <c r="B7" i="18" l="1"/>
  <c r="C22" i="21" s="1"/>
  <c r="C6" i="18"/>
  <c r="D21" i="21" s="1"/>
  <c r="C8" i="18"/>
  <c r="D23" i="21" s="1"/>
  <c r="C13" i="18"/>
  <c r="C7" i="18"/>
  <c r="D22" i="21" s="1"/>
  <c r="C10" i="18"/>
  <c r="D25" i="21" s="1"/>
  <c r="F8" i="18"/>
  <c r="E23" i="21" s="1"/>
  <c r="C5" i="18"/>
  <c r="D20" i="21" s="1"/>
  <c r="F9" i="18"/>
  <c r="E24" i="21" s="1"/>
  <c r="C9" i="18"/>
  <c r="D24" i="21" s="1"/>
  <c r="B12" i="18"/>
  <c r="F6" i="18"/>
  <c r="E21" i="21" s="1"/>
  <c r="F10" i="18"/>
  <c r="E25" i="21" s="1"/>
  <c r="B8" i="18"/>
  <c r="C23" i="21" s="1"/>
  <c r="B9" i="18"/>
  <c r="C24" i="21" s="1"/>
  <c r="F5" i="18"/>
  <c r="E20" i="21" s="1"/>
  <c r="B10" i="18"/>
  <c r="C25" i="21" s="1"/>
  <c r="F11" i="18"/>
  <c r="E26" i="21" s="1"/>
  <c r="B13" i="18"/>
  <c r="F7" i="18"/>
  <c r="E22" i="21" s="1"/>
  <c r="C12" i="18"/>
  <c r="B5" i="18"/>
  <c r="C20" i="21" s="1"/>
  <c r="O14" i="18"/>
  <c r="D178" i="16"/>
  <c r="E178" i="16"/>
  <c r="D180" i="16"/>
  <c r="E180" i="16"/>
  <c r="D175" i="16"/>
  <c r="E175" i="16"/>
  <c r="D177" i="16"/>
  <c r="E177" i="16"/>
  <c r="D176" i="16"/>
  <c r="E176" i="16"/>
  <c r="D179" i="16"/>
  <c r="E179" i="16"/>
  <c r="N14" i="18"/>
  <c r="O11" i="18"/>
  <c r="N11" i="18"/>
  <c r="X43" i="9"/>
  <c r="X44" i="9"/>
  <c r="X45" i="9"/>
  <c r="X46" i="9"/>
  <c r="X47" i="9"/>
  <c r="X48" i="9"/>
  <c r="X49" i="9"/>
  <c r="X50" i="9"/>
  <c r="X51" i="9"/>
  <c r="X52" i="9"/>
  <c r="X53" i="9"/>
  <c r="X54" i="9"/>
  <c r="X56" i="9"/>
  <c r="X57" i="9"/>
  <c r="X58" i="9"/>
  <c r="X59" i="9"/>
  <c r="X60" i="9"/>
  <c r="X61" i="9"/>
  <c r="X62" i="9"/>
  <c r="X63" i="9"/>
  <c r="Y43" i="9"/>
  <c r="Z43" i="9"/>
  <c r="AA43" i="9"/>
  <c r="AB43" i="9"/>
  <c r="AC43" i="9"/>
  <c r="AD43" i="9"/>
  <c r="AE43" i="9"/>
  <c r="AF43" i="9"/>
  <c r="AG43" i="9"/>
  <c r="AK4" i="10" s="1"/>
  <c r="Y44" i="9"/>
  <c r="Z44" i="9"/>
  <c r="AA44" i="9"/>
  <c r="AB44" i="9"/>
  <c r="AC44" i="9"/>
  <c r="AD44" i="9"/>
  <c r="AE44" i="9"/>
  <c r="AF44" i="9"/>
  <c r="AG44" i="9"/>
  <c r="AK5" i="10" s="1"/>
  <c r="Y45" i="9"/>
  <c r="Z45" i="9"/>
  <c r="AA45" i="9"/>
  <c r="AB45" i="9"/>
  <c r="AC45" i="9"/>
  <c r="AD45" i="9"/>
  <c r="AE45" i="9"/>
  <c r="AF45" i="9"/>
  <c r="AG45" i="9"/>
  <c r="AK6" i="10" s="1"/>
  <c r="Y46" i="9"/>
  <c r="Z46" i="9"/>
  <c r="AA46" i="9"/>
  <c r="AB46" i="9"/>
  <c r="AC46" i="9"/>
  <c r="AD46" i="9"/>
  <c r="AE46" i="9"/>
  <c r="AF46" i="9"/>
  <c r="AG46" i="9"/>
  <c r="AK7" i="10" s="1"/>
  <c r="Y47" i="9"/>
  <c r="Z47" i="9"/>
  <c r="AA47" i="9"/>
  <c r="AB47" i="9"/>
  <c r="AC47" i="9"/>
  <c r="AD47" i="9"/>
  <c r="AE47" i="9"/>
  <c r="AF47" i="9"/>
  <c r="AG47" i="9"/>
  <c r="AK8" i="10" s="1"/>
  <c r="Y48" i="9"/>
  <c r="Z48" i="9"/>
  <c r="AA48" i="9"/>
  <c r="AB48" i="9"/>
  <c r="AC48" i="9"/>
  <c r="AD48" i="9"/>
  <c r="AE48" i="9"/>
  <c r="AF48" i="9"/>
  <c r="AG48" i="9"/>
  <c r="AK9" i="10" s="1"/>
  <c r="Y49" i="9"/>
  <c r="Z49" i="9"/>
  <c r="AA49" i="9"/>
  <c r="AB49" i="9"/>
  <c r="AC49" i="9"/>
  <c r="AD49" i="9"/>
  <c r="AE49" i="9"/>
  <c r="AF49" i="9"/>
  <c r="AG49" i="9"/>
  <c r="AK10" i="10" s="1"/>
  <c r="Y50" i="9"/>
  <c r="Z50" i="9"/>
  <c r="AA50" i="9"/>
  <c r="AB50" i="9"/>
  <c r="AC50" i="9"/>
  <c r="AD50" i="9"/>
  <c r="AE50" i="9"/>
  <c r="AF50" i="9"/>
  <c r="AG50" i="9"/>
  <c r="AK11" i="10" s="1"/>
  <c r="Y51" i="9"/>
  <c r="Z51" i="9"/>
  <c r="AA51" i="9"/>
  <c r="AB51" i="9"/>
  <c r="AC51" i="9"/>
  <c r="AD51" i="9"/>
  <c r="AE51" i="9"/>
  <c r="AF51" i="9"/>
  <c r="AG51" i="9"/>
  <c r="AK12" i="10" s="1"/>
  <c r="Y52" i="9"/>
  <c r="Z52" i="9"/>
  <c r="AA52" i="9"/>
  <c r="AB52" i="9"/>
  <c r="AC52" i="9"/>
  <c r="AD52" i="9"/>
  <c r="AE52" i="9"/>
  <c r="AF52" i="9"/>
  <c r="AG52" i="9"/>
  <c r="AK13" i="10" s="1"/>
  <c r="Y53" i="9"/>
  <c r="Z53" i="9"/>
  <c r="AA53" i="9"/>
  <c r="AB53" i="9"/>
  <c r="AC53" i="9"/>
  <c r="AD53" i="9"/>
  <c r="AE53" i="9"/>
  <c r="AF53" i="9"/>
  <c r="AG53" i="9"/>
  <c r="AK14" i="10" s="1"/>
  <c r="Y54" i="9"/>
  <c r="Z54" i="9"/>
  <c r="AA54" i="9"/>
  <c r="AB54" i="9"/>
  <c r="AC54" i="9"/>
  <c r="AD54" i="9"/>
  <c r="AE54" i="9"/>
  <c r="AF54" i="9"/>
  <c r="AG54" i="9"/>
  <c r="AK15" i="10" s="1"/>
  <c r="Y56" i="9"/>
  <c r="Z56" i="9"/>
  <c r="AA56" i="9"/>
  <c r="AB56" i="9"/>
  <c r="AC56" i="9"/>
  <c r="AD56" i="9"/>
  <c r="AE56" i="9"/>
  <c r="AF56" i="9"/>
  <c r="AG56" i="9"/>
  <c r="AK17" i="10" s="1"/>
  <c r="Y57" i="9"/>
  <c r="Z57" i="9"/>
  <c r="AA57" i="9"/>
  <c r="AB57" i="9"/>
  <c r="AC57" i="9"/>
  <c r="AD57" i="9"/>
  <c r="AE57" i="9"/>
  <c r="AF57" i="9"/>
  <c r="AG57" i="9"/>
  <c r="AK18" i="10" s="1"/>
  <c r="Y58" i="9"/>
  <c r="Z58" i="9"/>
  <c r="AA58" i="9"/>
  <c r="AB58" i="9"/>
  <c r="AC58" i="9"/>
  <c r="AD58" i="9"/>
  <c r="AE58" i="9"/>
  <c r="AF58" i="9"/>
  <c r="AG58" i="9"/>
  <c r="AK19" i="10" s="1"/>
  <c r="Y59" i="9"/>
  <c r="Z59" i="9"/>
  <c r="AA59" i="9"/>
  <c r="AB59" i="9"/>
  <c r="AC59" i="9"/>
  <c r="AD59" i="9"/>
  <c r="AE59" i="9"/>
  <c r="AF59" i="9"/>
  <c r="AG59" i="9"/>
  <c r="AK20" i="10" s="1"/>
  <c r="Y60" i="9"/>
  <c r="Z60" i="9"/>
  <c r="AA60" i="9"/>
  <c r="AB60" i="9"/>
  <c r="AC60" i="9"/>
  <c r="AD60" i="9"/>
  <c r="AE60" i="9"/>
  <c r="AF60" i="9"/>
  <c r="AG60" i="9"/>
  <c r="AK21" i="10" s="1"/>
  <c r="Y61" i="9"/>
  <c r="Z61" i="9"/>
  <c r="AA61" i="9"/>
  <c r="AB61" i="9"/>
  <c r="AC61" i="9"/>
  <c r="AD61" i="9"/>
  <c r="AE61" i="9"/>
  <c r="AF61" i="9"/>
  <c r="AG61" i="9"/>
  <c r="AK22" i="10" s="1"/>
  <c r="Y62" i="9"/>
  <c r="Z62" i="9"/>
  <c r="AA62" i="9"/>
  <c r="AB62" i="9"/>
  <c r="AC62" i="9"/>
  <c r="AD62" i="9"/>
  <c r="AE62" i="9"/>
  <c r="AF62" i="9"/>
  <c r="AG62" i="9"/>
  <c r="AK23" i="10" s="1"/>
  <c r="Y63" i="9"/>
  <c r="Z63" i="9"/>
  <c r="AA63" i="9"/>
  <c r="AB63" i="9"/>
  <c r="AC63" i="9"/>
  <c r="AD63" i="9"/>
  <c r="AE63" i="9"/>
  <c r="AF63" i="9"/>
  <c r="AG63" i="9"/>
  <c r="AK24" i="10" s="1"/>
  <c r="W43" i="9"/>
  <c r="W44" i="9"/>
  <c r="W45" i="9"/>
  <c r="W46" i="9"/>
  <c r="W47" i="9"/>
  <c r="W48" i="9"/>
  <c r="W49" i="9"/>
  <c r="W50" i="9"/>
  <c r="W51" i="9"/>
  <c r="W52" i="9"/>
  <c r="W53" i="9"/>
  <c r="W54" i="9"/>
  <c r="W56" i="9"/>
  <c r="W57" i="9"/>
  <c r="W58" i="9"/>
  <c r="W59" i="9"/>
  <c r="W60" i="9"/>
  <c r="W61" i="9"/>
  <c r="W62" i="9"/>
  <c r="W63" i="9"/>
  <c r="V43" i="9"/>
  <c r="V44" i="9"/>
  <c r="V45" i="9"/>
  <c r="V46" i="9"/>
  <c r="V47" i="9"/>
  <c r="V48" i="9"/>
  <c r="V49" i="9"/>
  <c r="V50" i="9"/>
  <c r="V51" i="9"/>
  <c r="V52" i="9"/>
  <c r="V53" i="9"/>
  <c r="V54" i="9"/>
  <c r="V56" i="9"/>
  <c r="V57" i="9"/>
  <c r="V58" i="9"/>
  <c r="V59" i="9"/>
  <c r="V60" i="9"/>
  <c r="V61" i="9"/>
  <c r="V62" i="9"/>
  <c r="V63" i="9"/>
  <c r="U43" i="9"/>
  <c r="U44" i="9"/>
  <c r="U45" i="9"/>
  <c r="U46" i="9"/>
  <c r="U47" i="9"/>
  <c r="U48" i="9"/>
  <c r="U49" i="9"/>
  <c r="U50" i="9"/>
  <c r="U51" i="9"/>
  <c r="U52" i="9"/>
  <c r="U53" i="9"/>
  <c r="U54" i="9"/>
  <c r="U56" i="9"/>
  <c r="U57" i="9"/>
  <c r="U58" i="9"/>
  <c r="U59" i="9"/>
  <c r="U60" i="9"/>
  <c r="U61" i="9"/>
  <c r="U62" i="9"/>
  <c r="U63" i="9"/>
  <c r="B11" i="18" l="1"/>
  <c r="C26" i="21" s="1"/>
  <c r="E10" i="18"/>
  <c r="D10" i="18"/>
  <c r="C11" i="18"/>
  <c r="D13" i="18"/>
  <c r="E13" i="18"/>
  <c r="E9" i="21"/>
  <c r="E8" i="21"/>
  <c r="E7" i="21"/>
  <c r="E6" i="21"/>
  <c r="E4" i="21"/>
  <c r="D8" i="21"/>
  <c r="D6" i="21"/>
  <c r="D5" i="21"/>
  <c r="D4" i="21"/>
  <c r="C8" i="21"/>
  <c r="C7" i="21"/>
  <c r="C6" i="21"/>
  <c r="C5" i="21"/>
  <c r="C4" i="21"/>
  <c r="E5" i="21"/>
  <c r="G15" i="18"/>
  <c r="D7" i="21"/>
  <c r="H10" i="18"/>
  <c r="F25" i="21" s="1"/>
  <c r="G10" i="18"/>
  <c r="H6" i="18"/>
  <c r="F21" i="21" s="1"/>
  <c r="E9" i="20"/>
  <c r="F9" i="20"/>
  <c r="E105" i="16"/>
  <c r="D105" i="16"/>
  <c r="E82" i="16"/>
  <c r="D82" i="16"/>
  <c r="D128" i="16"/>
  <c r="E128" i="16"/>
  <c r="E200" i="16"/>
  <c r="D200" i="16"/>
  <c r="E36" i="16"/>
  <c r="D36" i="16"/>
  <c r="D11" i="16"/>
  <c r="E11" i="16"/>
  <c r="E59" i="16"/>
  <c r="D59" i="16"/>
  <c r="C14" i="18"/>
  <c r="AK25" i="10"/>
  <c r="T43" i="9"/>
  <c r="T44" i="9"/>
  <c r="T45" i="9"/>
  <c r="T46" i="9"/>
  <c r="T47" i="9"/>
  <c r="T48" i="9"/>
  <c r="T49" i="9"/>
  <c r="T50" i="9"/>
  <c r="T51" i="9"/>
  <c r="T52" i="9"/>
  <c r="T53" i="9"/>
  <c r="T54" i="9"/>
  <c r="T56" i="9"/>
  <c r="T57" i="9"/>
  <c r="T58" i="9"/>
  <c r="T59" i="9"/>
  <c r="T60" i="9"/>
  <c r="T61" i="9"/>
  <c r="T62" i="9"/>
  <c r="T63" i="9"/>
  <c r="S43" i="9"/>
  <c r="S44" i="9"/>
  <c r="S45" i="9"/>
  <c r="S46" i="9"/>
  <c r="S47" i="9"/>
  <c r="S48" i="9"/>
  <c r="S49" i="9"/>
  <c r="S50" i="9"/>
  <c r="S51" i="9"/>
  <c r="S52" i="9"/>
  <c r="S53" i="9"/>
  <c r="S54" i="9"/>
  <c r="S56" i="9"/>
  <c r="S57" i="9"/>
  <c r="S58" i="9"/>
  <c r="S59" i="9"/>
  <c r="S60" i="9"/>
  <c r="S61" i="9"/>
  <c r="S62" i="9"/>
  <c r="S63" i="9"/>
  <c r="R43" i="9"/>
  <c r="R44" i="9"/>
  <c r="R45" i="9"/>
  <c r="R46" i="9"/>
  <c r="R47" i="9"/>
  <c r="R48" i="9"/>
  <c r="R49" i="9"/>
  <c r="R50" i="9"/>
  <c r="R51" i="9"/>
  <c r="R52" i="9"/>
  <c r="R53" i="9"/>
  <c r="R54" i="9"/>
  <c r="R56" i="9"/>
  <c r="R57" i="9"/>
  <c r="R58" i="9"/>
  <c r="R59" i="9"/>
  <c r="R60" i="9"/>
  <c r="R61" i="9"/>
  <c r="R62" i="9"/>
  <c r="R63" i="9"/>
  <c r="D26" i="21" l="1"/>
  <c r="F5" i="21"/>
  <c r="E174" i="16"/>
  <c r="D174" i="16"/>
  <c r="D40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D9" i="21" l="1"/>
  <c r="Q43" i="9"/>
  <c r="Q44" i="9"/>
  <c r="Q45" i="9"/>
  <c r="Q46" i="9"/>
  <c r="Q47" i="9"/>
  <c r="Q48" i="9"/>
  <c r="Q49" i="9"/>
  <c r="Q50" i="9"/>
  <c r="Q51" i="9"/>
  <c r="Q52" i="9"/>
  <c r="Q53" i="9"/>
  <c r="Q54" i="9"/>
  <c r="Q56" i="9"/>
  <c r="Q57" i="9"/>
  <c r="Q58" i="9"/>
  <c r="Q59" i="9"/>
  <c r="Q60" i="9"/>
  <c r="Q61" i="9"/>
  <c r="Q62" i="9"/>
  <c r="Q63" i="9"/>
  <c r="P43" i="9" l="1"/>
  <c r="P44" i="9"/>
  <c r="P45" i="9"/>
  <c r="P46" i="9"/>
  <c r="P47" i="9"/>
  <c r="P48" i="9"/>
  <c r="P49" i="9"/>
  <c r="P50" i="9"/>
  <c r="P51" i="9"/>
  <c r="P52" i="9"/>
  <c r="P53" i="9"/>
  <c r="P54" i="9"/>
  <c r="P56" i="9"/>
  <c r="P57" i="9"/>
  <c r="P58" i="9"/>
  <c r="P59" i="9"/>
  <c r="P60" i="9"/>
  <c r="P61" i="9"/>
  <c r="P62" i="9"/>
  <c r="P63" i="9"/>
  <c r="O43" i="9"/>
  <c r="O44" i="9"/>
  <c r="O45" i="9"/>
  <c r="O46" i="9"/>
  <c r="O47" i="9"/>
  <c r="O48" i="9"/>
  <c r="O49" i="9"/>
  <c r="O50" i="9"/>
  <c r="O51" i="9"/>
  <c r="O52" i="9"/>
  <c r="O53" i="9"/>
  <c r="O54" i="9"/>
  <c r="O56" i="9"/>
  <c r="O57" i="9"/>
  <c r="O58" i="9"/>
  <c r="O59" i="9"/>
  <c r="O60" i="9"/>
  <c r="O61" i="9"/>
  <c r="O62" i="9"/>
  <c r="O63" i="9"/>
  <c r="S4" i="10" l="1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F43" i="9"/>
  <c r="G43" i="9"/>
  <c r="H43" i="9"/>
  <c r="I43" i="9"/>
  <c r="J43" i="9"/>
  <c r="K43" i="9"/>
  <c r="L43" i="9"/>
  <c r="M43" i="9"/>
  <c r="N43" i="9"/>
  <c r="F44" i="9"/>
  <c r="G44" i="9"/>
  <c r="H44" i="9"/>
  <c r="I44" i="9"/>
  <c r="J44" i="9"/>
  <c r="K44" i="9"/>
  <c r="L44" i="9"/>
  <c r="M44" i="9"/>
  <c r="N44" i="9"/>
  <c r="F45" i="9"/>
  <c r="G45" i="9"/>
  <c r="H45" i="9"/>
  <c r="I45" i="9"/>
  <c r="J45" i="9"/>
  <c r="K45" i="9"/>
  <c r="L45" i="9"/>
  <c r="M45" i="9"/>
  <c r="N45" i="9"/>
  <c r="F46" i="9"/>
  <c r="G46" i="9"/>
  <c r="H46" i="9"/>
  <c r="I46" i="9"/>
  <c r="J46" i="9"/>
  <c r="K46" i="9"/>
  <c r="L46" i="9"/>
  <c r="M46" i="9"/>
  <c r="N46" i="9"/>
  <c r="F47" i="9"/>
  <c r="G47" i="9"/>
  <c r="H47" i="9"/>
  <c r="I47" i="9"/>
  <c r="J47" i="9"/>
  <c r="K47" i="9"/>
  <c r="L47" i="9"/>
  <c r="M47" i="9"/>
  <c r="N47" i="9"/>
  <c r="F48" i="9"/>
  <c r="G48" i="9"/>
  <c r="H48" i="9"/>
  <c r="I48" i="9"/>
  <c r="J48" i="9"/>
  <c r="K48" i="9"/>
  <c r="L48" i="9"/>
  <c r="M48" i="9"/>
  <c r="N48" i="9"/>
  <c r="F49" i="9"/>
  <c r="G49" i="9"/>
  <c r="H49" i="9"/>
  <c r="I49" i="9"/>
  <c r="J49" i="9"/>
  <c r="K49" i="9"/>
  <c r="L49" i="9"/>
  <c r="M49" i="9"/>
  <c r="N49" i="9"/>
  <c r="F50" i="9"/>
  <c r="G50" i="9"/>
  <c r="H50" i="9"/>
  <c r="I50" i="9"/>
  <c r="J50" i="9"/>
  <c r="K50" i="9"/>
  <c r="L50" i="9"/>
  <c r="M50" i="9"/>
  <c r="N50" i="9"/>
  <c r="F51" i="9"/>
  <c r="G51" i="9"/>
  <c r="H51" i="9"/>
  <c r="I51" i="9"/>
  <c r="J51" i="9"/>
  <c r="K51" i="9"/>
  <c r="L51" i="9"/>
  <c r="M51" i="9"/>
  <c r="N51" i="9"/>
  <c r="F52" i="9"/>
  <c r="G52" i="9"/>
  <c r="H52" i="9"/>
  <c r="I52" i="9"/>
  <c r="J52" i="9"/>
  <c r="K52" i="9"/>
  <c r="L52" i="9"/>
  <c r="M52" i="9"/>
  <c r="N52" i="9"/>
  <c r="F53" i="9"/>
  <c r="G53" i="9"/>
  <c r="H53" i="9"/>
  <c r="I53" i="9"/>
  <c r="J53" i="9"/>
  <c r="K53" i="9"/>
  <c r="L53" i="9"/>
  <c r="M53" i="9"/>
  <c r="N53" i="9"/>
  <c r="F54" i="9"/>
  <c r="G54" i="9"/>
  <c r="H54" i="9"/>
  <c r="I54" i="9"/>
  <c r="J54" i="9"/>
  <c r="K54" i="9"/>
  <c r="L54" i="9"/>
  <c r="M54" i="9"/>
  <c r="N54" i="9"/>
  <c r="F56" i="9"/>
  <c r="G56" i="9"/>
  <c r="H56" i="9"/>
  <c r="I56" i="9"/>
  <c r="J56" i="9"/>
  <c r="K56" i="9"/>
  <c r="L56" i="9"/>
  <c r="M56" i="9"/>
  <c r="N56" i="9"/>
  <c r="F57" i="9"/>
  <c r="G57" i="9"/>
  <c r="H57" i="9"/>
  <c r="I57" i="9"/>
  <c r="J57" i="9"/>
  <c r="K57" i="9"/>
  <c r="L57" i="9"/>
  <c r="M57" i="9"/>
  <c r="N57" i="9"/>
  <c r="F58" i="9"/>
  <c r="G58" i="9"/>
  <c r="H58" i="9"/>
  <c r="I58" i="9"/>
  <c r="J58" i="9"/>
  <c r="K58" i="9"/>
  <c r="L58" i="9"/>
  <c r="M58" i="9"/>
  <c r="N58" i="9"/>
  <c r="F59" i="9"/>
  <c r="G59" i="9"/>
  <c r="H59" i="9"/>
  <c r="I59" i="9"/>
  <c r="J59" i="9"/>
  <c r="K59" i="9"/>
  <c r="L59" i="9"/>
  <c r="M59" i="9"/>
  <c r="N59" i="9"/>
  <c r="F60" i="9"/>
  <c r="G60" i="9"/>
  <c r="H60" i="9"/>
  <c r="I60" i="9"/>
  <c r="J60" i="9"/>
  <c r="K60" i="9"/>
  <c r="L60" i="9"/>
  <c r="M60" i="9"/>
  <c r="N60" i="9"/>
  <c r="F61" i="9"/>
  <c r="G61" i="9"/>
  <c r="H61" i="9"/>
  <c r="I61" i="9"/>
  <c r="J61" i="9"/>
  <c r="K61" i="9"/>
  <c r="L61" i="9"/>
  <c r="M61" i="9"/>
  <c r="N61" i="9"/>
  <c r="F62" i="9"/>
  <c r="G62" i="9"/>
  <c r="H62" i="9"/>
  <c r="I62" i="9"/>
  <c r="J62" i="9"/>
  <c r="K62" i="9"/>
  <c r="L62" i="9"/>
  <c r="M62" i="9"/>
  <c r="N62" i="9"/>
  <c r="F63" i="9"/>
  <c r="G63" i="9"/>
  <c r="H63" i="9"/>
  <c r="I63" i="9"/>
  <c r="J63" i="9"/>
  <c r="K63" i="9"/>
  <c r="L63" i="9"/>
  <c r="M63" i="9"/>
  <c r="N63" i="9"/>
  <c r="E44" i="9"/>
  <c r="E45" i="9"/>
  <c r="H6" i="10" s="1"/>
  <c r="E46" i="9"/>
  <c r="E47" i="9"/>
  <c r="E48" i="9"/>
  <c r="E49" i="9"/>
  <c r="E50" i="9"/>
  <c r="E51" i="9"/>
  <c r="E52" i="9"/>
  <c r="E53" i="9"/>
  <c r="E54" i="9"/>
  <c r="E56" i="9"/>
  <c r="E57" i="9"/>
  <c r="E58" i="9"/>
  <c r="E59" i="9"/>
  <c r="E60" i="9"/>
  <c r="E61" i="9"/>
  <c r="E62" i="9"/>
  <c r="E63" i="9"/>
  <c r="E43" i="9"/>
  <c r="D43" i="9"/>
  <c r="D44" i="9"/>
  <c r="D45" i="9"/>
  <c r="D46" i="9"/>
  <c r="D47" i="9"/>
  <c r="D48" i="9"/>
  <c r="D49" i="9"/>
  <c r="D50" i="9"/>
  <c r="D51" i="9"/>
  <c r="D52" i="9"/>
  <c r="D53" i="9"/>
  <c r="D54" i="9"/>
  <c r="D56" i="9"/>
  <c r="D57" i="9"/>
  <c r="D58" i="9"/>
  <c r="D59" i="9"/>
  <c r="D60" i="9"/>
  <c r="D61" i="9"/>
  <c r="D62" i="9"/>
  <c r="D63" i="9"/>
  <c r="AJ5" i="10" l="1"/>
  <c r="AJ13" i="10"/>
  <c r="AJ22" i="10"/>
  <c r="AJ8" i="10"/>
  <c r="AJ11" i="10"/>
  <c r="AJ21" i="10"/>
  <c r="AJ6" i="10"/>
  <c r="AJ14" i="10"/>
  <c r="AJ23" i="10"/>
  <c r="AJ24" i="10"/>
  <c r="AJ17" i="10"/>
  <c r="AJ12" i="10"/>
  <c r="AJ7" i="10"/>
  <c r="AJ15" i="10"/>
  <c r="AJ20" i="10"/>
  <c r="AJ9" i="10"/>
  <c r="AJ18" i="10"/>
  <c r="AJ10" i="10"/>
  <c r="AJ19" i="10"/>
  <c r="AJ4" i="10"/>
  <c r="AI11" i="10"/>
  <c r="AI20" i="10"/>
  <c r="AI23" i="10"/>
  <c r="AI24" i="10"/>
  <c r="AI9" i="10"/>
  <c r="AI19" i="10"/>
  <c r="AI4" i="10"/>
  <c r="AI12" i="10"/>
  <c r="AI21" i="10"/>
  <c r="AI14" i="10"/>
  <c r="AI7" i="10"/>
  <c r="AI17" i="10"/>
  <c r="AI10" i="10"/>
  <c r="AI5" i="10"/>
  <c r="AI13" i="10"/>
  <c r="AI22" i="10"/>
  <c r="AI6" i="10"/>
  <c r="AI15" i="10"/>
  <c r="AI8" i="10"/>
  <c r="AI18" i="10"/>
  <c r="AH4" i="10"/>
  <c r="AH6" i="10"/>
  <c r="AH9" i="10"/>
  <c r="AH11" i="10"/>
  <c r="AH13" i="10"/>
  <c r="AH15" i="10"/>
  <c r="AH18" i="10"/>
  <c r="AH20" i="10"/>
  <c r="AH22" i="10"/>
  <c r="AH24" i="10"/>
  <c r="AH5" i="10"/>
  <c r="AH7" i="10"/>
  <c r="AH10" i="10"/>
  <c r="AH12" i="10"/>
  <c r="AH14" i="10"/>
  <c r="AH17" i="10"/>
  <c r="AH19" i="10"/>
  <c r="AH21" i="10"/>
  <c r="AH23" i="10"/>
  <c r="AH8" i="10"/>
  <c r="AG4" i="10"/>
  <c r="AG6" i="10"/>
  <c r="AG8" i="10"/>
  <c r="AG10" i="10"/>
  <c r="AG12" i="10"/>
  <c r="AG14" i="10"/>
  <c r="AG17" i="10"/>
  <c r="AG19" i="10"/>
  <c r="AG21" i="10"/>
  <c r="AG23" i="10"/>
  <c r="AG5" i="10"/>
  <c r="AG7" i="10"/>
  <c r="AG9" i="10"/>
  <c r="AG11" i="10"/>
  <c r="AG13" i="10"/>
  <c r="AG15" i="10"/>
  <c r="AG18" i="10"/>
  <c r="AG20" i="10"/>
  <c r="AG22" i="10"/>
  <c r="AG24" i="10"/>
  <c r="AF10" i="10"/>
  <c r="AF19" i="10"/>
  <c r="AF18" i="10"/>
  <c r="AF11" i="10"/>
  <c r="AF20" i="10"/>
  <c r="AF9" i="10"/>
  <c r="AF4" i="10"/>
  <c r="AF12" i="10"/>
  <c r="AF21" i="10"/>
  <c r="AF5" i="10"/>
  <c r="AF13" i="10"/>
  <c r="AF22" i="10"/>
  <c r="AF6" i="10"/>
  <c r="AF14" i="10"/>
  <c r="AF23" i="10"/>
  <c r="AF8" i="10"/>
  <c r="AF7" i="10"/>
  <c r="AF15" i="10"/>
  <c r="AF24" i="10"/>
  <c r="AF17" i="10"/>
  <c r="AE4" i="10"/>
  <c r="AE6" i="10"/>
  <c r="AE8" i="10"/>
  <c r="AE10" i="10"/>
  <c r="AE12" i="10"/>
  <c r="AE14" i="10"/>
  <c r="AE17" i="10"/>
  <c r="AE19" i="10"/>
  <c r="AE21" i="10"/>
  <c r="AE23" i="10"/>
  <c r="AE5" i="10"/>
  <c r="AE7" i="10"/>
  <c r="AE9" i="10"/>
  <c r="AE11" i="10"/>
  <c r="AE13" i="10"/>
  <c r="AE15" i="10"/>
  <c r="AE18" i="10"/>
  <c r="AE20" i="10"/>
  <c r="AE22" i="10"/>
  <c r="AE24" i="10"/>
  <c r="AD11" i="10"/>
  <c r="AD20" i="10"/>
  <c r="AD4" i="10"/>
  <c r="AD12" i="10"/>
  <c r="AD21" i="10"/>
  <c r="AD23" i="10"/>
  <c r="AD5" i="10"/>
  <c r="AD13" i="10"/>
  <c r="AD22" i="10"/>
  <c r="AD6" i="10"/>
  <c r="AD14" i="10"/>
  <c r="AD7" i="10"/>
  <c r="AD15" i="10"/>
  <c r="AD24" i="10"/>
  <c r="AD8" i="10"/>
  <c r="AD17" i="10"/>
  <c r="AD9" i="10"/>
  <c r="AD18" i="10"/>
  <c r="AD10" i="10"/>
  <c r="AD19" i="10"/>
  <c r="AC5" i="10"/>
  <c r="AC7" i="10"/>
  <c r="AC9" i="10"/>
  <c r="AC11" i="10"/>
  <c r="AC13" i="10"/>
  <c r="AC15" i="10"/>
  <c r="AC18" i="10"/>
  <c r="AC20" i="10"/>
  <c r="AC22" i="10"/>
  <c r="AC24" i="10"/>
  <c r="AC4" i="10"/>
  <c r="AC6" i="10"/>
  <c r="AC8" i="10"/>
  <c r="AC10" i="10"/>
  <c r="AC12" i="10"/>
  <c r="AC14" i="10"/>
  <c r="AC17" i="10"/>
  <c r="AC19" i="10"/>
  <c r="AC21" i="10"/>
  <c r="AC23" i="10"/>
  <c r="AB4" i="10"/>
  <c r="AB6" i="10"/>
  <c r="AB8" i="10"/>
  <c r="AB10" i="10"/>
  <c r="AB12" i="10"/>
  <c r="AB14" i="10"/>
  <c r="AB17" i="10"/>
  <c r="AB19" i="10"/>
  <c r="AB21" i="10"/>
  <c r="AB23" i="10"/>
  <c r="AB5" i="10"/>
  <c r="AB7" i="10"/>
  <c r="AB9" i="10"/>
  <c r="AB11" i="10"/>
  <c r="AB13" i="10"/>
  <c r="AB15" i="10"/>
  <c r="AB18" i="10"/>
  <c r="AB20" i="10"/>
  <c r="AB22" i="10"/>
  <c r="AB24" i="10"/>
  <c r="AA20" i="10"/>
  <c r="AA11" i="10"/>
  <c r="AA19" i="10"/>
  <c r="AA10" i="10"/>
  <c r="AA15" i="10"/>
  <c r="AA14" i="10"/>
  <c r="AA22" i="10"/>
  <c r="AA4" i="10"/>
  <c r="AA18" i="10"/>
  <c r="AA9" i="10"/>
  <c r="AA7" i="10"/>
  <c r="AA6" i="10"/>
  <c r="AA5" i="10"/>
  <c r="AA21" i="10"/>
  <c r="AA17" i="10"/>
  <c r="AA8" i="10"/>
  <c r="AA24" i="10"/>
  <c r="AA23" i="10"/>
  <c r="AA13" i="10"/>
  <c r="AA12" i="10"/>
  <c r="Z4" i="10"/>
  <c r="Z6" i="10"/>
  <c r="Z8" i="10"/>
  <c r="Z10" i="10"/>
  <c r="Z12" i="10"/>
  <c r="Z14" i="10"/>
  <c r="Z17" i="10"/>
  <c r="Z19" i="10"/>
  <c r="Z21" i="10"/>
  <c r="Z23" i="10"/>
  <c r="Z5" i="10"/>
  <c r="Z7" i="10"/>
  <c r="Z9" i="10"/>
  <c r="Z11" i="10"/>
  <c r="Z13" i="10"/>
  <c r="Z15" i="10"/>
  <c r="Z18" i="10"/>
  <c r="Z20" i="10"/>
  <c r="Z22" i="10"/>
  <c r="Z24" i="10"/>
  <c r="Y4" i="10"/>
  <c r="Y8" i="10"/>
  <c r="Y12" i="10"/>
  <c r="Y17" i="10"/>
  <c r="Y21" i="10"/>
  <c r="Y10" i="10"/>
  <c r="Y14" i="10"/>
  <c r="Y23" i="10"/>
  <c r="Y7" i="10"/>
  <c r="Y15" i="10"/>
  <c r="Y5" i="10"/>
  <c r="Y9" i="10"/>
  <c r="Y13" i="10"/>
  <c r="Y18" i="10"/>
  <c r="Y22" i="10"/>
  <c r="Y6" i="10"/>
  <c r="Y19" i="10"/>
  <c r="Y11" i="10"/>
  <c r="Y20" i="10"/>
  <c r="Y24" i="10"/>
  <c r="X6" i="10"/>
  <c r="X10" i="10"/>
  <c r="X14" i="10"/>
  <c r="X19" i="10"/>
  <c r="X23" i="10"/>
  <c r="X11" i="10"/>
  <c r="X20" i="10"/>
  <c r="X4" i="10"/>
  <c r="X8" i="10"/>
  <c r="X12" i="10"/>
  <c r="X17" i="10"/>
  <c r="X21" i="10"/>
  <c r="X5" i="10"/>
  <c r="X9" i="10"/>
  <c r="X13" i="10"/>
  <c r="X18" i="10"/>
  <c r="X22" i="10"/>
  <c r="X7" i="10"/>
  <c r="X15" i="10"/>
  <c r="X24" i="10"/>
  <c r="W4" i="10"/>
  <c r="W8" i="10"/>
  <c r="W12" i="10"/>
  <c r="W17" i="10"/>
  <c r="W21" i="10"/>
  <c r="W10" i="10"/>
  <c r="W14" i="10"/>
  <c r="W19" i="10"/>
  <c r="W11" i="10"/>
  <c r="W20" i="10"/>
  <c r="W5" i="10"/>
  <c r="W9" i="10"/>
  <c r="W13" i="10"/>
  <c r="W18" i="10"/>
  <c r="W22" i="10"/>
  <c r="W6" i="10"/>
  <c r="W23" i="10"/>
  <c r="W7" i="10"/>
  <c r="W15" i="10"/>
  <c r="W24" i="10"/>
  <c r="V6" i="10"/>
  <c r="V10" i="10"/>
  <c r="V14" i="10"/>
  <c r="V19" i="10"/>
  <c r="V23" i="10"/>
  <c r="V8" i="10"/>
  <c r="V17" i="10"/>
  <c r="V5" i="10"/>
  <c r="V18" i="10"/>
  <c r="V7" i="10"/>
  <c r="V11" i="10"/>
  <c r="V15" i="10"/>
  <c r="V20" i="10"/>
  <c r="V24" i="10"/>
  <c r="V12" i="10"/>
  <c r="V21" i="10"/>
  <c r="V9" i="10"/>
  <c r="V13" i="10"/>
  <c r="V22" i="10"/>
  <c r="V4" i="10"/>
  <c r="U4" i="10"/>
  <c r="U8" i="10"/>
  <c r="U12" i="10"/>
  <c r="U17" i="10"/>
  <c r="U21" i="10"/>
  <c r="U6" i="10"/>
  <c r="U14" i="10"/>
  <c r="U19" i="10"/>
  <c r="U11" i="10"/>
  <c r="U20" i="10"/>
  <c r="U5" i="10"/>
  <c r="U9" i="10"/>
  <c r="U13" i="10"/>
  <c r="U18" i="10"/>
  <c r="U22" i="10"/>
  <c r="U10" i="10"/>
  <c r="U23" i="10"/>
  <c r="U7" i="10"/>
  <c r="U15" i="10"/>
  <c r="U24" i="10"/>
  <c r="T4" i="10"/>
  <c r="T8" i="10"/>
  <c r="T12" i="10"/>
  <c r="T17" i="10"/>
  <c r="T21" i="10"/>
  <c r="T5" i="10"/>
  <c r="T9" i="10"/>
  <c r="T13" i="10"/>
  <c r="T22" i="10"/>
  <c r="T18" i="10"/>
  <c r="T6" i="10"/>
  <c r="T10" i="10"/>
  <c r="T14" i="10"/>
  <c r="T19" i="10"/>
  <c r="T23" i="10"/>
  <c r="T7" i="10"/>
  <c r="T11" i="10"/>
  <c r="T15" i="10"/>
  <c r="T20" i="10"/>
  <c r="T24" i="10"/>
  <c r="S12" i="10"/>
  <c r="S5" i="10"/>
  <c r="S9" i="10"/>
  <c r="S13" i="10"/>
  <c r="S18" i="10"/>
  <c r="S22" i="10"/>
  <c r="S11" i="10"/>
  <c r="S20" i="10"/>
  <c r="S8" i="10"/>
  <c r="S21" i="10"/>
  <c r="S6" i="10"/>
  <c r="S10" i="10"/>
  <c r="S14" i="10"/>
  <c r="S19" i="10"/>
  <c r="S23" i="10"/>
  <c r="S7" i="10"/>
  <c r="S15" i="10"/>
  <c r="S24" i="10"/>
  <c r="S17" i="10"/>
  <c r="R4" i="10"/>
  <c r="R8" i="10"/>
  <c r="R12" i="10"/>
  <c r="R17" i="10"/>
  <c r="R21" i="10"/>
  <c r="R18" i="10"/>
  <c r="R5" i="10"/>
  <c r="R9" i="10"/>
  <c r="R13" i="10"/>
  <c r="R22" i="10"/>
  <c r="R6" i="10"/>
  <c r="R10" i="10"/>
  <c r="R14" i="10"/>
  <c r="R19" i="10"/>
  <c r="R23" i="10"/>
  <c r="R7" i="10"/>
  <c r="R11" i="10"/>
  <c r="R15" i="10"/>
  <c r="R20" i="10"/>
  <c r="R24" i="10"/>
  <c r="Q24" i="10"/>
  <c r="M24" i="10"/>
  <c r="I24" i="10"/>
  <c r="P21" i="10"/>
  <c r="L21" i="10"/>
  <c r="Q20" i="10"/>
  <c r="M20" i="10"/>
  <c r="I20" i="10"/>
  <c r="P17" i="10"/>
  <c r="L17" i="10"/>
  <c r="Q15" i="10"/>
  <c r="M15" i="10"/>
  <c r="P12" i="10"/>
  <c r="L12" i="10"/>
  <c r="I15" i="10"/>
  <c r="Q11" i="10"/>
  <c r="M11" i="10"/>
  <c r="P8" i="10"/>
  <c r="L8" i="10"/>
  <c r="Q7" i="10"/>
  <c r="I11" i="10"/>
  <c r="M7" i="10"/>
  <c r="I7" i="10"/>
  <c r="K8" i="10"/>
  <c r="P7" i="10"/>
  <c r="L7" i="10"/>
  <c r="O4" i="10"/>
  <c r="H4" i="10"/>
  <c r="K7" i="10"/>
  <c r="N4" i="10"/>
  <c r="J4" i="10"/>
  <c r="H21" i="10"/>
  <c r="H17" i="10"/>
  <c r="H12" i="10"/>
  <c r="H8" i="10"/>
  <c r="N23" i="10"/>
  <c r="J23" i="10"/>
  <c r="N19" i="10"/>
  <c r="J19" i="10"/>
  <c r="N14" i="10"/>
  <c r="J14" i="10"/>
  <c r="N10" i="10"/>
  <c r="J10" i="10"/>
  <c r="N6" i="10"/>
  <c r="J6" i="10"/>
  <c r="Q12" i="10"/>
  <c r="M17" i="10"/>
  <c r="I21" i="10"/>
  <c r="J5" i="10"/>
  <c r="P4" i="10"/>
  <c r="L4" i="10"/>
  <c r="H23" i="10"/>
  <c r="H19" i="10"/>
  <c r="H14" i="10"/>
  <c r="H10" i="10"/>
  <c r="K24" i="10"/>
  <c r="P23" i="10"/>
  <c r="L23" i="10"/>
  <c r="Q22" i="10"/>
  <c r="M22" i="10"/>
  <c r="I22" i="10"/>
  <c r="N21" i="10"/>
  <c r="J21" i="10"/>
  <c r="O20" i="10"/>
  <c r="P19" i="10"/>
  <c r="L19" i="10"/>
  <c r="Q18" i="10"/>
  <c r="M18" i="10"/>
  <c r="I18" i="10"/>
  <c r="N17" i="10"/>
  <c r="J17" i="10"/>
  <c r="P14" i="10"/>
  <c r="L14" i="10"/>
  <c r="N12" i="10"/>
  <c r="J12" i="10"/>
  <c r="P10" i="10"/>
  <c r="L10" i="10"/>
  <c r="N8" i="10"/>
  <c r="O7" i="10"/>
  <c r="K11" i="10"/>
  <c r="K4" i="10"/>
  <c r="I17" i="10"/>
  <c r="M12" i="10"/>
  <c r="Q8" i="10"/>
  <c r="H24" i="10"/>
  <c r="H20" i="10"/>
  <c r="H15" i="10"/>
  <c r="H11" i="10"/>
  <c r="H7" i="10"/>
  <c r="P24" i="10"/>
  <c r="L24" i="10"/>
  <c r="Q23" i="10"/>
  <c r="M23" i="10"/>
  <c r="I23" i="10"/>
  <c r="O22" i="10"/>
  <c r="J22" i="10"/>
  <c r="O21" i="10"/>
  <c r="K21" i="10"/>
  <c r="P20" i="10"/>
  <c r="L20" i="10"/>
  <c r="Q19" i="10"/>
  <c r="M19" i="10"/>
  <c r="I19" i="10"/>
  <c r="N18" i="10"/>
  <c r="K18" i="10"/>
  <c r="O17" i="10"/>
  <c r="K17" i="10"/>
  <c r="P15" i="10"/>
  <c r="L15" i="10"/>
  <c r="Q14" i="10"/>
  <c r="M14" i="10"/>
  <c r="I14" i="10"/>
  <c r="O13" i="10"/>
  <c r="J13" i="10"/>
  <c r="O12" i="10"/>
  <c r="K12" i="10"/>
  <c r="P11" i="10"/>
  <c r="L11" i="10"/>
  <c r="Q10" i="10"/>
  <c r="M10" i="10"/>
  <c r="I10" i="10"/>
  <c r="N9" i="10"/>
  <c r="K9" i="10"/>
  <c r="O8" i="10"/>
  <c r="Q6" i="10"/>
  <c r="M6" i="10"/>
  <c r="I6" i="10"/>
  <c r="O5" i="10"/>
  <c r="Q21" i="10"/>
  <c r="K20" i="10"/>
  <c r="O15" i="10"/>
  <c r="I12" i="10"/>
  <c r="M8" i="10"/>
  <c r="M13" i="10"/>
  <c r="I13" i="10"/>
  <c r="Q9" i="10"/>
  <c r="I9" i="10"/>
  <c r="J8" i="10"/>
  <c r="P6" i="10"/>
  <c r="L6" i="10"/>
  <c r="Q5" i="10"/>
  <c r="M5" i="10"/>
  <c r="I5" i="10"/>
  <c r="Q4" i="10"/>
  <c r="M4" i="10"/>
  <c r="I4" i="10"/>
  <c r="M21" i="10"/>
  <c r="Q17" i="10"/>
  <c r="K15" i="10"/>
  <c r="O11" i="10"/>
  <c r="I8" i="10"/>
  <c r="Q13" i="10"/>
  <c r="M9" i="10"/>
  <c r="H22" i="10"/>
  <c r="H18" i="10"/>
  <c r="H13" i="10"/>
  <c r="H9" i="10"/>
  <c r="H5" i="10"/>
  <c r="N24" i="10"/>
  <c r="J24" i="10"/>
  <c r="O23" i="10"/>
  <c r="K23" i="10"/>
  <c r="P22" i="10"/>
  <c r="L22" i="10"/>
  <c r="N20" i="10"/>
  <c r="J20" i="10"/>
  <c r="O19" i="10"/>
  <c r="K19" i="10"/>
  <c r="P18" i="10"/>
  <c r="L18" i="10"/>
  <c r="N15" i="10"/>
  <c r="J15" i="10"/>
  <c r="O14" i="10"/>
  <c r="K14" i="10"/>
  <c r="P13" i="10"/>
  <c r="L13" i="10"/>
  <c r="N11" i="10"/>
  <c r="J11" i="10"/>
  <c r="O10" i="10"/>
  <c r="K10" i="10"/>
  <c r="P9" i="10"/>
  <c r="L9" i="10"/>
  <c r="N7" i="10"/>
  <c r="J7" i="10"/>
  <c r="O6" i="10"/>
  <c r="K6" i="10"/>
  <c r="P5" i="10"/>
  <c r="L5" i="10"/>
  <c r="O24" i="10"/>
  <c r="K22" i="10"/>
  <c r="O18" i="10"/>
  <c r="K13" i="10"/>
  <c r="O9" i="10"/>
  <c r="K5" i="10"/>
  <c r="N22" i="10"/>
  <c r="J18" i="10"/>
  <c r="N13" i="10"/>
  <c r="J9" i="10"/>
  <c r="N5" i="10"/>
  <c r="C18" i="20" l="1"/>
  <c r="E4" i="20"/>
  <c r="F4" i="20"/>
  <c r="C17" i="20"/>
  <c r="F5" i="20"/>
  <c r="E5" i="20"/>
  <c r="F8" i="20"/>
  <c r="E8" i="20"/>
  <c r="E7" i="20"/>
  <c r="F7" i="20"/>
  <c r="F6" i="20"/>
  <c r="E6" i="20"/>
  <c r="P25" i="10"/>
  <c r="H25" i="10"/>
  <c r="D78" i="16"/>
  <c r="E78" i="16"/>
  <c r="D104" i="16"/>
  <c r="E104" i="16"/>
  <c r="D101" i="16"/>
  <c r="E101" i="16"/>
  <c r="D125" i="16"/>
  <c r="E125" i="16"/>
  <c r="E100" i="16"/>
  <c r="D100" i="16"/>
  <c r="D103" i="16"/>
  <c r="E103" i="16"/>
  <c r="E197" i="16"/>
  <c r="D197" i="16"/>
  <c r="D195" i="16"/>
  <c r="E195" i="16"/>
  <c r="E126" i="16"/>
  <c r="D126" i="16"/>
  <c r="D127" i="16"/>
  <c r="E127" i="16"/>
  <c r="D198" i="16"/>
  <c r="E198" i="16"/>
  <c r="D196" i="16"/>
  <c r="E196" i="16"/>
  <c r="D79" i="16"/>
  <c r="E79" i="16"/>
  <c r="E199" i="16"/>
  <c r="D199" i="16"/>
  <c r="E123" i="16"/>
  <c r="D123" i="16"/>
  <c r="E77" i="16"/>
  <c r="D77" i="16"/>
  <c r="E102" i="16"/>
  <c r="D102" i="16"/>
  <c r="E80" i="16"/>
  <c r="D80" i="16"/>
  <c r="D124" i="16"/>
  <c r="E124" i="16"/>
  <c r="D81" i="16"/>
  <c r="E81" i="16"/>
  <c r="K12" i="18"/>
  <c r="L12" i="18"/>
  <c r="K9" i="18"/>
  <c r="L9" i="18"/>
  <c r="D32" i="16"/>
  <c r="E32" i="16"/>
  <c r="I14" i="18"/>
  <c r="K13" i="18"/>
  <c r="L13" i="18"/>
  <c r="E34" i="16"/>
  <c r="D34" i="16"/>
  <c r="K8" i="18"/>
  <c r="L8" i="18"/>
  <c r="D7" i="16"/>
  <c r="E7" i="16"/>
  <c r="E57" i="16"/>
  <c r="D57" i="16"/>
  <c r="E35" i="16"/>
  <c r="D35" i="16"/>
  <c r="D58" i="16"/>
  <c r="E58" i="16"/>
  <c r="E54" i="16"/>
  <c r="D54" i="16"/>
  <c r="K6" i="18"/>
  <c r="L6" i="18"/>
  <c r="E33" i="16"/>
  <c r="D33" i="16"/>
  <c r="D56" i="16"/>
  <c r="E56" i="16"/>
  <c r="D10" i="16"/>
  <c r="E10" i="16"/>
  <c r="D9" i="16"/>
  <c r="E9" i="16"/>
  <c r="K7" i="18"/>
  <c r="L7" i="18"/>
  <c r="E55" i="16"/>
  <c r="D55" i="16"/>
  <c r="D31" i="16"/>
  <c r="E31" i="16"/>
  <c r="K5" i="18"/>
  <c r="L5" i="18"/>
  <c r="D8" i="16"/>
  <c r="E8" i="16"/>
  <c r="D6" i="16"/>
  <c r="E6" i="16"/>
  <c r="I25" i="10"/>
  <c r="O25" i="10"/>
  <c r="M25" i="10"/>
  <c r="X25" i="10"/>
  <c r="AA25" i="10"/>
  <c r="J25" i="10"/>
  <c r="L25" i="10"/>
  <c r="AD25" i="10"/>
  <c r="U25" i="10"/>
  <c r="W25" i="10"/>
  <c r="Y25" i="10"/>
  <c r="AJ25" i="10"/>
  <c r="Q25" i="10"/>
  <c r="R25" i="10"/>
  <c r="S25" i="10"/>
  <c r="T25" i="10"/>
  <c r="AC25" i="10"/>
  <c r="AH25" i="10"/>
  <c r="K25" i="10"/>
  <c r="AF25" i="10"/>
  <c r="N25" i="10"/>
  <c r="V25" i="10"/>
  <c r="Z25" i="10"/>
  <c r="AB25" i="10"/>
  <c r="AE25" i="10"/>
  <c r="AG25" i="10"/>
  <c r="AI25" i="10"/>
  <c r="F17" i="20" l="1"/>
  <c r="E17" i="20"/>
  <c r="E172" i="16"/>
  <c r="D172" i="16"/>
  <c r="D171" i="16"/>
  <c r="E171" i="16"/>
  <c r="D173" i="16"/>
  <c r="E173" i="16"/>
  <c r="AJ203" i="16"/>
  <c r="AJ202" i="16"/>
  <c r="AJ107" i="16"/>
  <c r="AJ108" i="16"/>
  <c r="AJ84" i="16"/>
  <c r="AJ85" i="16"/>
  <c r="D169" i="16"/>
  <c r="E169" i="16"/>
  <c r="D170" i="16"/>
  <c r="E170" i="16"/>
  <c r="K11" i="18"/>
  <c r="L11" i="18"/>
  <c r="AJ61" i="16"/>
  <c r="AJ62" i="16"/>
  <c r="AJ38" i="16"/>
  <c r="AJ39" i="16"/>
  <c r="AJ14" i="16"/>
  <c r="AJ13" i="16"/>
  <c r="D12" i="18" l="1"/>
  <c r="B14" i="18"/>
  <c r="E12" i="18"/>
  <c r="D9" i="18"/>
  <c r="E9" i="18"/>
  <c r="D8" i="18"/>
  <c r="E8" i="18"/>
  <c r="D7" i="18"/>
  <c r="E7" i="18"/>
  <c r="D6" i="18"/>
  <c r="E6" i="18"/>
  <c r="D5" i="18"/>
  <c r="E5" i="18"/>
  <c r="F14" i="18"/>
  <c r="H14" i="18" s="1"/>
  <c r="H11" i="18"/>
  <c r="F26" i="21" s="1"/>
  <c r="G11" i="18"/>
  <c r="H9" i="18"/>
  <c r="F24" i="21" s="1"/>
  <c r="G9" i="18"/>
  <c r="H7" i="18"/>
  <c r="F22" i="21" s="1"/>
  <c r="G7" i="18"/>
  <c r="H8" i="18"/>
  <c r="F23" i="21" s="1"/>
  <c r="G8" i="18"/>
  <c r="G6" i="18"/>
  <c r="G5" i="18"/>
  <c r="H5" i="18"/>
  <c r="F20" i="21" s="1"/>
  <c r="F9" i="21" l="1"/>
  <c r="F8" i="21"/>
  <c r="F7" i="21"/>
  <c r="F6" i="21"/>
  <c r="F4" i="21"/>
  <c r="C9" i="21"/>
  <c r="E11" i="18"/>
  <c r="D11" i="18"/>
  <c r="G14" i="18"/>
  <c r="AJ16" i="16"/>
  <c r="AJ20" i="16"/>
  <c r="AJ19" i="16"/>
  <c r="AJ11" i="16"/>
  <c r="AJ1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<sst xmlns="http://schemas.openxmlformats.org/spreadsheetml/2006/main" count="554" uniqueCount="222">
  <si>
    <t>Nenodokļu ieņēmumi</t>
  </si>
  <si>
    <t>Mēnesis</t>
  </si>
  <si>
    <t>(milj. eiro)</t>
  </si>
  <si>
    <t>Pievienotās vērtības nodoklis</t>
  </si>
  <si>
    <t>Pārējie nenodokļu ieņēmumi</t>
  </si>
  <si>
    <t>Nodokļu ieņēmumi</t>
  </si>
  <si>
    <t>Ieņēmumi no iedzīvotāju ienākuma nodokļa un solidaritātes nodokļa</t>
  </si>
  <si>
    <t>Ieņēmumi no uzņēmumu ienākuma nodokļa</t>
  </si>
  <si>
    <t>Sociālās apdrošināšanas iemaksas</t>
  </si>
  <si>
    <t>Ieņēmumi, kas iemaksāti vienotajā nodokļu kontā</t>
  </si>
  <si>
    <t>Nekustamā īpašuma nodoklis</t>
  </si>
  <si>
    <t>Muitas nodoklis</t>
  </si>
  <si>
    <t>Akcīzes nodoklis</t>
  </si>
  <si>
    <t>Nodokļi atsevišķām precēm un pakalpojumu veidiem</t>
  </si>
  <si>
    <t>Nodokļi un maksājumi par tiesībām lietot atsevišķas preces</t>
  </si>
  <si>
    <t>Ieņēmumi no speciālajiem nodokļu režīmiem</t>
  </si>
  <si>
    <t>Ieņēmumi no uzņēmējdarbības un īpašuma</t>
  </si>
  <si>
    <t>Valsts (pašvaldību) nodevas un kancelejas nodevas</t>
  </si>
  <si>
    <t>Ieņēmumi no valsts uzņēmējdarbības un īpašuma</t>
  </si>
  <si>
    <t>Naudas sodi un sankcijas</t>
  </si>
  <si>
    <t>Ieņēmumi no valsts (pašvaldību) īpašuma iznomāšanas, pārdošanas un no nodokļu pamatparāda kapitalizācijas</t>
  </si>
  <si>
    <t>Citi valsts sociālās apdrošināšanas speciālā budžeta ieņēmumi saskaņā ar normatīvajiem aktiem</t>
  </si>
  <si>
    <t>Pārējie valsts sociālās apdrošināšanas speciālā budžeta ieņēmumi</t>
  </si>
  <si>
    <t>E71</t>
  </si>
  <si>
    <t>E70</t>
  </si>
  <si>
    <t>E65</t>
  </si>
  <si>
    <t>E61</t>
  </si>
  <si>
    <t>E57</t>
  </si>
  <si>
    <t>E50</t>
  </si>
  <si>
    <t>E45</t>
  </si>
  <si>
    <t>E43</t>
  </si>
  <si>
    <t>E11</t>
  </si>
  <si>
    <t>E12</t>
  </si>
  <si>
    <t>E15</t>
  </si>
  <si>
    <t>E17</t>
  </si>
  <si>
    <t>E24</t>
  </si>
  <si>
    <t>E23</t>
  </si>
  <si>
    <t>E27</t>
  </si>
  <si>
    <t>E31</t>
  </si>
  <si>
    <t>E33</t>
  </si>
  <si>
    <t>E36</t>
  </si>
  <si>
    <t>E38</t>
  </si>
  <si>
    <t>E40</t>
  </si>
  <si>
    <t>original description</t>
  </si>
  <si>
    <t>Ieņēmumi no juridisko personu ienākuma nodokļa</t>
  </si>
  <si>
    <t>Īpašuma nodokļi</t>
  </si>
  <si>
    <t>root (cumulative)</t>
  </si>
  <si>
    <t>root (monthly)</t>
  </si>
  <si>
    <t>Nodoklis</t>
  </si>
  <si>
    <t>VSAOI</t>
  </si>
  <si>
    <t>PVN</t>
  </si>
  <si>
    <t>IIN</t>
  </si>
  <si>
    <t>AN</t>
  </si>
  <si>
    <t>UIN</t>
  </si>
  <si>
    <t>Iekasēts</t>
  </si>
  <si>
    <t>Plāns</t>
  </si>
  <si>
    <t>Izpilde</t>
  </si>
  <si>
    <t>Mēnesis pēc kārtas</t>
  </si>
  <si>
    <t>(eiro)</t>
  </si>
  <si>
    <t>Pārējie nodokļi</t>
  </si>
  <si>
    <t>Uzņēmumu ienākuma nodoklis</t>
  </si>
  <si>
    <t>Elektroenerģijas nodoklis</t>
  </si>
  <si>
    <t>Iedzīvotāju ienākuma nodoklis kopā</t>
  </si>
  <si>
    <t>Izložu un azartspēļu nodoklis kopā</t>
  </si>
  <si>
    <t>Dabas resursu nodoklis kopā</t>
  </si>
  <si>
    <t>Transportlīdzekļu ekspluatācijas nodoklis</t>
  </si>
  <si>
    <t>Uzņēmumu vieglo transportlīdzekļu nodoklis</t>
  </si>
  <si>
    <t>Valsts sociālās apdrošināšanas obligātās iemaksas un Solidaritātes nodoklis pamatbudžetā veselības aprūpes finansēšanai</t>
  </si>
  <si>
    <t>periods</t>
  </si>
  <si>
    <t>Inflācija (CPI)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</si>
  <si>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</si>
  <si>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</si>
  <si>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</si>
  <si>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</si>
  <si>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</si>
  <si>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</si>
  <si>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</si>
  <si>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</si>
  <si>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</si>
  <si>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</si>
  <si>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</si>
  <si>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</si>
  <si>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</si>
  <si>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vērtība (1990M12= 100)</t>
  </si>
  <si>
    <t>pret attiecīgo mēnesi t-1</t>
  </si>
  <si>
    <t>pret iepriekšējo mēnesi</t>
  </si>
  <si>
    <t>IKP nom</t>
  </si>
  <si>
    <t>2022M02</t>
  </si>
  <si>
    <t>2022M03</t>
  </si>
  <si>
    <t>2022M04</t>
  </si>
  <si>
    <t>2022M05</t>
  </si>
  <si>
    <t>https://data.stat.gov.lv/pxweb/lv/OSP_PUB/START__VEK__PC__PCI/PCI030m</t>
  </si>
  <si>
    <t>Plānotie ieņēmumi (milj. eiro, FM fails)</t>
  </si>
  <si>
    <t>2022M06</t>
  </si>
  <si>
    <t>1.0 Nodokļu ieņēmumi</t>
  </si>
  <si>
    <t>1.1 Ieņēmumi no iedzīvotāju ienākuma nodokļa un solidaritātes nodokļa</t>
  </si>
  <si>
    <t>1.3 Sociālās apdrošināšanas iemaksas</t>
  </si>
  <si>
    <t>3.0.0.0 Ieņēmumi, kas iemaksāti vienotajā nodokļu kontā</t>
  </si>
  <si>
    <t>1.4 Nekustamā īpašuma nodoklis</t>
  </si>
  <si>
    <t>1.7 Muitas nodoklis</t>
  </si>
  <si>
    <t>1.5 Pievienotās vērtības nodoklis</t>
  </si>
  <si>
    <t>1.6 Akcīzes nodoklis</t>
  </si>
  <si>
    <t>1.8 Nodokļi atsevišķām precēm un pakalpojumu veidiem</t>
  </si>
  <si>
    <t>1.9 Nodokļi un maksājumi par tiesībām lietot atsevišķas preces</t>
  </si>
  <si>
    <t>7.0.0.0 Ieņēmumi no speciālajiem nodokļu režīmiem</t>
  </si>
  <si>
    <t>2.0 Nenodokļu ieņēmumi</t>
  </si>
  <si>
    <t>8.0.0.0 Ieņēmumi no valsts uzņēmējdarbības un īpašuma</t>
  </si>
  <si>
    <t>9.0.0.0 Valsts (pašvaldību) nodevas un kancelejas nodevas</t>
  </si>
  <si>
    <t>10.0.0.0 Naudas sodi un sankcijas</t>
  </si>
  <si>
    <t>12.0.0.0 Pārējie nenodokļu ieņēmumi</t>
  </si>
  <si>
    <t>13.0.0.0 Ieņēmumi no valsts (pašvaldību) īpašuma iznomāšanas, pārdošanas un no nodokļu pamatparāda kapitalizācijas</t>
  </si>
  <si>
    <t>22.4.0.0 Citi valsts sociālās apdrošināšanas speciālā budžeta ieņēmumi saskaņā ar normatīvajiem aktiem</t>
  </si>
  <si>
    <t>22.6.0.0 Pārējie valsts sociālās apdrošināšanas speciālā budžeta ieņēmumi</t>
  </si>
  <si>
    <t>2022M08</t>
  </si>
  <si>
    <t>2022M09</t>
  </si>
  <si>
    <t>2022M07</t>
  </si>
  <si>
    <t>2022M10</t>
  </si>
  <si>
    <t>2022M11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</si>
  <si>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</si>
  <si>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</si>
  <si>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</si>
  <si>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</si>
  <si>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</si>
  <si>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</si>
  <si>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</si>
  <si>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</si>
  <si>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</si>
  <si>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</si>
  <si>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</si>
  <si>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</si>
  <si>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</si>
  <si>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</si>
  <si>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</si>
  <si>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</si>
  <si>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</si>
  <si>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</si>
  <si>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</si>
  <si>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</si>
  <si>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</si>
  <si>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</si>
  <si>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</si>
  <si>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</si>
  <si>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</si>
  <si>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</si>
  <si>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</si>
  <si>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</si>
  <si>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</si>
  <si>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</si>
  <si>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iekasēts % no gada plāna</t>
  </si>
  <si>
    <t>iekasēts % no mēneša plāna (jūnijā)</t>
  </si>
  <si>
    <t>uzkrātā pārpilde plānam /atpalikšana no plāna (-), %</t>
  </si>
  <si>
    <t>Izpilde pret mēneša plānu, %</t>
  </si>
  <si>
    <t>Izpilde pret mēneša plānu, milj. eiro</t>
  </si>
  <si>
    <t>plāns par 12 mēnešiem</t>
  </si>
  <si>
    <t>plāns par 6 mēnešiem</t>
  </si>
  <si>
    <t>izpilde par 6 mēnešiem</t>
  </si>
  <si>
    <t>iekasēts par 4,6 % mazāk salīdzinājumā ar iepriekšējā gada 6 mēnešiem</t>
  </si>
  <si>
    <t>iekasēts par 90 miljoniem mazāk nekā iepriekšējā gada 6 mēnešos</t>
  </si>
  <si>
    <t>uzkrātā pārpilde plānam /atpalikšana no plāna (-), milj. eiro</t>
  </si>
  <si>
    <t>iekasēts par 11,7% vairāk salīdzinājumā ar iepriekšējā gada 6 mēnešiem</t>
  </si>
  <si>
    <t>iekasēts par 228 miljoniem vairāk nekā iepriekšējā gada 6 mēnešos</t>
  </si>
  <si>
    <t>iekasēts par 12,3% vairāk salīdzinājumā ar iepriekšējā gada 6 mēnešiem</t>
  </si>
  <si>
    <t>iekasēts par 135 miljoniem vairāk nekā iepriekšējā gada 6 mēnešos</t>
  </si>
  <si>
    <t>iekasēts par 35,7% vairāk salīdzinājumā ar iepriekšējā gada 6 mēnešiem</t>
  </si>
  <si>
    <t>iekasēts par 118 miljoniem vairāk nekā iepriekšējā gada 6 mēnešos</t>
  </si>
  <si>
    <t>uzkrātā pārpilde plānam /atpalikšana no plāna (-), %   *</t>
  </si>
  <si>
    <t>Kopsavilkums</t>
  </si>
  <si>
    <t>Vienotais nodokļu konts</t>
  </si>
  <si>
    <t>Izpilde pret mēneša plānu, milj. eiro*</t>
  </si>
  <si>
    <t>Izpilde pret mēneša plānu, %*</t>
  </si>
  <si>
    <t>iekasēts par 7,5% vairāk salīdzinājumā ar iepriekšējā gada 6 mēnešiem</t>
  </si>
  <si>
    <t>iekasēts par 456 miljoniem vairāk nekā iepriekšējā gada 6 mēnešos</t>
  </si>
  <si>
    <r>
      <t xml:space="preserve">Kopā                    </t>
    </r>
    <r>
      <rPr>
        <i/>
        <sz val="11"/>
        <color theme="1"/>
        <rFont val="Calibri Light"/>
        <family val="2"/>
        <charset val="186"/>
        <scheme val="major"/>
      </rPr>
      <t xml:space="preserve">  (naudas plūsmas metode)</t>
    </r>
  </si>
  <si>
    <t>-</t>
  </si>
  <si>
    <r>
      <t xml:space="preserve">Kopā                    </t>
    </r>
    <r>
      <rPr>
        <i/>
        <sz val="11"/>
        <color theme="1"/>
        <rFont val="Calibri Light"/>
        <family val="2"/>
        <charset val="186"/>
        <scheme val="major"/>
      </rPr>
      <t>(uzkrāšanas metode)</t>
    </r>
  </si>
  <si>
    <t xml:space="preserve">Nodokļu izpilde pārskata mēnesī </t>
  </si>
  <si>
    <t>Nodokļu kumulatīvā izpilde</t>
  </si>
  <si>
    <t>Pieaugums</t>
  </si>
  <si>
    <t>Pārpilde / neizpilde</t>
  </si>
  <si>
    <t>Plāna izpilde / neizpilde, %*</t>
  </si>
  <si>
    <t>Plāna izpilde / neizpilde, milj. eiro*</t>
  </si>
  <si>
    <t>Pieaugums pārskata mēnesī pret iepriekšējā gada attiecīgo  mēnesi, %</t>
  </si>
  <si>
    <t>Pieaugums pārskata mēnesī pret iepriekšējā gada attiecīgo mēnesi, milj. eiro</t>
  </si>
  <si>
    <t>Pieaugums pārskata mēnesī pret iepriekšējā gada attiecīgo mēnesi, %</t>
  </si>
  <si>
    <t>Pieaugums pārskata periodā pret iepriekšējā gada attiecīgo periodu, milj. eiro</t>
  </si>
  <si>
    <t>Pieaugums pārskata periodā pret iepriekšējā gada attiecīgo periodu, %</t>
  </si>
  <si>
    <t xml:space="preserve">Pa nodokļu veidiem </t>
  </si>
  <si>
    <t>Pārējie nodokļi (prognoze)</t>
  </si>
  <si>
    <t>Pārējie nodokļi (iekasētie)</t>
  </si>
  <si>
    <t>Nosaukums</t>
  </si>
  <si>
    <t>Apraksts</t>
  </si>
  <si>
    <t>Ikmēneša</t>
  </si>
  <si>
    <t>dati_kum</t>
  </si>
  <si>
    <t>dati_ikm</t>
  </si>
  <si>
    <t>Konsolidētā kopbudžeta nodokļu ieņēmumi</t>
  </si>
  <si>
    <t>Konsolidētā kopbudžeta nodokļu un nenodokļu ieņēmumi pa veidiem</t>
  </si>
  <si>
    <t>Konsolidētā kopbudžeta nodokļu ieņēmumu ikmēneša monitorings</t>
  </si>
  <si>
    <t>Konsolidētā kopbudžeta nodokļu ieņēmumi un to izpilde pret iepriekšējo periodu un pret plānu. Informācija ir pieejama pa nodokļu veidiem gan mēnešu griezumā, gan kā uzkrātās vērtības par tekošo periodu.</t>
  </si>
  <si>
    <t xml:space="preserve">Pārskata mēneša konsolidētā kopbudžeta nodokļu ieņēmumi, izpilde pret iepriekšējo periodu un plānu. Informācija pieejama pa nodokļu veidiem gan par pārskata mēneša ieņēmumiem, gan par uzkrātajām vērtībām. </t>
  </si>
  <si>
    <t>Plāna izpilde / neizpilde</t>
  </si>
  <si>
    <t>Kumulatīvā izpilde</t>
  </si>
  <si>
    <t>Mēneša izpilde</t>
  </si>
  <si>
    <t>Plāna izpildes dinamika</t>
  </si>
  <si>
    <t>Konsolidētā kopbudžeta nodokļu ieņēmumu ikmēneša un kumulatīvā plāna izpildes dinamikas grafiks.</t>
  </si>
  <si>
    <t>Konsolidētā kopbudžeta nodokļu un nenodokļu ieņēmumi, ikmēneša dati.</t>
  </si>
  <si>
    <r>
      <t xml:space="preserve">Ievades dati: konsolidētā kopbudžeta nodokļu un nenodokļu ieņēmumi, kumulatīvie dati. </t>
    </r>
    <r>
      <rPr>
        <i/>
        <sz val="11"/>
        <color theme="1"/>
        <rFont val="Calibri Light"/>
        <family val="2"/>
        <charset val="186"/>
        <scheme val="major"/>
      </rPr>
      <t>(Avots: Valsts kase)</t>
    </r>
  </si>
  <si>
    <t>*Aprēķini par kopējo nodokļu plāna izpildi veikti, izmantojot uzkrāšanas metodi (netiek iekļauts atlikums vienotajā nodokļu kontā).</t>
  </si>
  <si>
    <t>Izpilde 2025</t>
  </si>
  <si>
    <t>Solidaritātes iemaksa bankām</t>
  </si>
  <si>
    <t>1.4.0.0 Solidaritātes iemaksa bankām</t>
  </si>
  <si>
    <t>1.2.0.0 Ieņēmumi no uzņēmumu ienākuma nodokļa</t>
  </si>
  <si>
    <r>
      <t xml:space="preserve">Izpilde 2025            </t>
    </r>
    <r>
      <rPr>
        <i/>
        <sz val="11"/>
        <color theme="1"/>
        <rFont val="Calibri Light"/>
        <family val="2"/>
        <charset val="186"/>
        <scheme val="major"/>
      </rPr>
      <t>(pēc naudas plūsmas metodes)</t>
    </r>
  </si>
  <si>
    <r>
      <t xml:space="preserve">Izpilde 2026          </t>
    </r>
    <r>
      <rPr>
        <i/>
        <sz val="11"/>
        <color theme="1"/>
        <rFont val="Calibri Light"/>
        <family val="2"/>
        <charset val="186"/>
        <scheme val="major"/>
      </rPr>
      <t>(pēc naudas plūsmas metodes)</t>
    </r>
  </si>
  <si>
    <t>Kumulatīvi par visu gadu</t>
  </si>
  <si>
    <t>Plāns 2026. gadam</t>
  </si>
  <si>
    <r>
      <t xml:space="preserve">Izpilde 2026           </t>
    </r>
    <r>
      <rPr>
        <i/>
        <sz val="11"/>
        <color theme="1"/>
        <rFont val="Calibri Light"/>
        <family val="2"/>
        <charset val="186"/>
        <scheme val="major"/>
      </rPr>
      <t>(pēc uzkrāšanas metodes)</t>
    </r>
  </si>
  <si>
    <t>Izpilde 2026</t>
  </si>
  <si>
    <t>Plāns 2026</t>
  </si>
  <si>
    <t xml:space="preserve">Kumulatīvi par visu gadu </t>
  </si>
  <si>
    <t xml:space="preserve"> </t>
  </si>
  <si>
    <t>Fakts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</si>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</sst>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yyyy/mm"/>
    <numFmt numFmtId="165" formatCode="#,##0.0"/>
    <numFmt numFmtId="166" formatCode="0&quot;.&quot;0"/>
    <numFmt numFmtId="167" formatCode="_-* #,##0.00\ &quot;DM&quot;_-;\-* #,##0.00\ &quot;DM&quot;_-;_-* &quot;-&quot;??\ &quot;DM&quot;_-;_-@_-"/>
    <numFmt numFmtId="168" formatCode="_-* #,##0.00\ _D_M_-;\-* #,##0.00\ _D_M_-;_-* &quot;-&quot;??\ _D_M_-;_-@_-"/>
    <numFmt numFmtId="169" formatCode="0.0%"/>
    <numFmt numFmtId="170" formatCode="0.0"/>
    <numFmt numFmtId="171" formatCode="_-* #,##0_-;\-* #,##0_-;_-* &quot;-&quot;??_-;_-@_-"/>
    <numFmt numFmtId="172" formatCode="#,##0.000000"/>
    <numFmt numFmtId="173" formatCode="#,##0.000"/>
    <numFmt numFmtId="176" formatCode="0.000"/>
  </numFmts>
  <fonts count="8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 Light"/>
      <family val="2"/>
      <charset val="186"/>
      <scheme val="major"/>
    </font>
    <font>
      <i/>
      <sz val="11"/>
      <color theme="1"/>
      <name val="Calibri Light"/>
      <family val="2"/>
      <charset val="186"/>
      <scheme val="major"/>
    </font>
    <font>
      <sz val="10"/>
      <name val="Arial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2"/>
      <charset val="186"/>
    </font>
    <font>
      <sz val="10"/>
      <name val="Times New Roman"/>
      <family val="1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BaltHelvetica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sz val="10"/>
      <name val="Helv"/>
    </font>
    <font>
      <sz val="10"/>
      <name val="BaltGaramond"/>
      <family val="2"/>
      <charset val="186"/>
    </font>
    <font>
      <sz val="9"/>
      <name val="Times New Roman"/>
      <family val="1"/>
      <charset val="186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9"/>
      <color indexed="8"/>
      <name val="Times New Roman"/>
      <family val="1"/>
      <charset val="186"/>
    </font>
    <font>
      <b/>
      <sz val="10"/>
      <color indexed="39"/>
      <name val="Arial"/>
      <family val="2"/>
    </font>
    <font>
      <b/>
      <sz val="10"/>
      <color indexed="8"/>
      <name val="Arial"/>
      <family val="2"/>
    </font>
    <font>
      <sz val="9"/>
      <color indexed="8"/>
      <name val="Times New Roman"/>
      <family val="1"/>
      <charset val="186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9"/>
      <color indexed="10"/>
      <name val="Times New Roman"/>
      <family val="1"/>
      <charset val="186"/>
    </font>
    <font>
      <sz val="11"/>
      <color indexed="10"/>
      <name val="Calibri"/>
      <family val="2"/>
    </font>
    <font>
      <u/>
      <sz val="10"/>
      <color indexed="12"/>
      <name val="Arial"/>
      <family val="2"/>
      <charset val="186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0"/>
      <color indexed="8"/>
      <name val="Arial"/>
      <family val="2"/>
      <charset val="186"/>
    </font>
    <font>
      <sz val="10"/>
      <color indexed="10"/>
      <name val="Arial"/>
      <family val="2"/>
    </font>
    <font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u/>
      <sz val="10"/>
      <color indexed="12"/>
      <name val="Times New Roman"/>
      <family val="1"/>
      <charset val="186"/>
    </font>
    <font>
      <u/>
      <sz val="10"/>
      <color theme="10"/>
      <name val="Arial"/>
      <family val="2"/>
      <charset val="186"/>
    </font>
    <font>
      <sz val="11"/>
      <color rgb="FFFA7D00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9C0006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theme="8"/>
      <name val="Calibri"/>
      <family val="2"/>
      <charset val="186"/>
      <scheme val="minor"/>
    </font>
    <font>
      <b/>
      <sz val="11"/>
      <color theme="8"/>
      <name val="Calibri"/>
      <family val="2"/>
      <charset val="186"/>
      <scheme val="minor"/>
    </font>
    <font>
      <sz val="11"/>
      <name val="Calibri Light"/>
      <family val="2"/>
      <charset val="186"/>
      <scheme val="major"/>
    </font>
    <font>
      <sz val="11"/>
      <color theme="0"/>
      <name val="Calibri"/>
      <family val="2"/>
      <charset val="186"/>
      <scheme val="minor"/>
    </font>
    <font>
      <b/>
      <sz val="11"/>
      <color theme="2" tint="-0.499984740745262"/>
      <name val="Calibri"/>
      <family val="2"/>
      <charset val="186"/>
      <scheme val="minor"/>
    </font>
    <font>
      <b/>
      <sz val="11"/>
      <name val="Calibri Light"/>
      <family val="2"/>
      <charset val="186"/>
      <scheme val="major"/>
    </font>
    <font>
      <b/>
      <sz val="16"/>
      <color rgb="FFFF0000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i/>
      <u val="singleAccounting"/>
      <sz val="12"/>
      <color theme="1"/>
      <name val="Calibri Light"/>
      <family val="2"/>
      <charset val="186"/>
      <scheme val="major"/>
    </font>
    <font>
      <b/>
      <i/>
      <u val="singleAccounting"/>
      <sz val="11"/>
      <color theme="1"/>
      <name val="Calibri Light"/>
      <family val="2"/>
      <charset val="186"/>
      <scheme val="major"/>
    </font>
    <font>
      <b/>
      <sz val="11"/>
      <color theme="1"/>
      <name val="Calibri Light"/>
      <family val="2"/>
      <charset val="186"/>
      <scheme val="major"/>
    </font>
    <font>
      <b/>
      <sz val="16"/>
      <color theme="1"/>
      <name val="Calibri Light"/>
      <family val="2"/>
      <charset val="186"/>
      <scheme val="major"/>
    </font>
    <font>
      <sz val="11"/>
      <color theme="0"/>
      <name val="Calibri Light"/>
      <family val="2"/>
      <charset val="186"/>
      <scheme val="major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Calibri Light"/>
      <family val="2"/>
      <charset val="186"/>
      <scheme val="major"/>
    </font>
    <font>
      <b/>
      <sz val="12"/>
      <name val="Calibri Light"/>
      <family val="2"/>
      <charset val="186"/>
      <scheme val="major"/>
    </font>
    <font>
      <i/>
      <sz val="11"/>
      <color theme="7" tint="0.39997558519241921"/>
      <name val="Calibri"/>
      <family val="2"/>
      <charset val="186"/>
      <scheme val="minor"/>
    </font>
    <font>
      <sz val="11"/>
      <color theme="7" tint="0.39997558519241921"/>
      <name val="Calibri"/>
      <family val="2"/>
      <charset val="186"/>
      <scheme val="minor"/>
    </font>
    <font>
      <b/>
      <sz val="11"/>
      <color theme="7" tint="0.39997558519241921"/>
      <name val="Calibri"/>
      <family val="2"/>
      <charset val="186"/>
      <scheme val="minor"/>
    </font>
    <font>
      <u/>
      <sz val="11"/>
      <color theme="7" tint="0.39997558519241921"/>
      <name val="Calibri"/>
      <family val="2"/>
      <charset val="186"/>
      <scheme val="minor"/>
    </font>
    <font>
      <sz val="11"/>
      <color theme="9" tint="-0.499984740745262"/>
      <name val="Calibri"/>
      <family val="2"/>
      <charset val="186"/>
      <scheme val="minor"/>
    </font>
    <font>
      <b/>
      <sz val="11"/>
      <color theme="9" tint="-0.499984740745262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b/>
      <sz val="11"/>
      <color rgb="FFC00000"/>
      <name val="Calibri"/>
      <family val="2"/>
      <charset val="186"/>
      <scheme val="minor"/>
    </font>
    <font>
      <sz val="11"/>
      <color rgb="FF92D050"/>
      <name val="Calibri Light"/>
      <family val="2"/>
      <charset val="186"/>
      <scheme val="major"/>
    </font>
  </fonts>
  <fills count="6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1" tint="0.499984740745262"/>
      </left>
      <right style="hair">
        <color indexed="64"/>
      </right>
      <top/>
      <bottom style="hair">
        <color indexed="64"/>
      </bottom>
      <diagonal/>
    </border>
    <border>
      <left style="thin">
        <color theme="1" tint="0.4999847407452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theme="0" tint="-0.499984740745262"/>
      </top>
      <bottom style="hair">
        <color indexed="64"/>
      </bottom>
      <diagonal/>
    </border>
    <border>
      <left/>
      <right style="thin">
        <color theme="1" tint="0.499984740745262"/>
      </right>
      <top style="hair">
        <color theme="0" tint="-0.499984740745262"/>
      </top>
      <bottom style="hair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64"/>
      </left>
      <right style="dotted">
        <color theme="0" tint="-0.24994659260841701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472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/>
    <xf numFmtId="0" fontId="42" fillId="4" borderId="0" applyNumberFormat="0" applyBorder="0" applyAlignment="0" applyProtection="0"/>
    <xf numFmtId="0" fontId="13" fillId="5" borderId="0" applyNumberFormat="0" applyBorder="0" applyAlignment="0" applyProtection="0"/>
    <xf numFmtId="0" fontId="42" fillId="4" borderId="0" applyNumberFormat="0" applyBorder="0" applyAlignment="0" applyProtection="0"/>
    <xf numFmtId="0" fontId="42" fillId="6" borderId="0" applyNumberFormat="0" applyBorder="0" applyAlignment="0" applyProtection="0"/>
    <xf numFmtId="0" fontId="13" fillId="7" borderId="0" applyNumberFormat="0" applyBorder="0" applyAlignment="0" applyProtection="0"/>
    <xf numFmtId="0" fontId="42" fillId="6" borderId="0" applyNumberFormat="0" applyBorder="0" applyAlignment="0" applyProtection="0"/>
    <xf numFmtId="0" fontId="42" fillId="8" borderId="0" applyNumberFormat="0" applyBorder="0" applyAlignment="0" applyProtection="0"/>
    <xf numFmtId="0" fontId="13" fillId="9" borderId="0" applyNumberFormat="0" applyBorder="0" applyAlignment="0" applyProtection="0"/>
    <xf numFmtId="0" fontId="42" fillId="8" borderId="0" applyNumberFormat="0" applyBorder="0" applyAlignment="0" applyProtection="0"/>
    <xf numFmtId="0" fontId="42" fillId="10" borderId="0" applyNumberFormat="0" applyBorder="0" applyAlignment="0" applyProtection="0"/>
    <xf numFmtId="0" fontId="13" fillId="11" borderId="0" applyNumberFormat="0" applyBorder="0" applyAlignment="0" applyProtection="0"/>
    <xf numFmtId="0" fontId="42" fillId="10" borderId="0" applyNumberFormat="0" applyBorder="0" applyAlignment="0" applyProtection="0"/>
    <xf numFmtId="0" fontId="42" fillId="12" borderId="0" applyNumberFormat="0" applyBorder="0" applyAlignment="0" applyProtection="0"/>
    <xf numFmtId="0" fontId="13" fillId="13" borderId="0" applyNumberFormat="0" applyBorder="0" applyAlignment="0" applyProtection="0"/>
    <xf numFmtId="0" fontId="42" fillId="12" borderId="0" applyNumberFormat="0" applyBorder="0" applyAlignment="0" applyProtection="0"/>
    <xf numFmtId="0" fontId="42" fillId="14" borderId="0" applyNumberFormat="0" applyBorder="0" applyAlignment="0" applyProtection="0"/>
    <xf numFmtId="0" fontId="13" fillId="6" borderId="0" applyNumberFormat="0" applyBorder="0" applyAlignment="0" applyProtection="0"/>
    <xf numFmtId="0" fontId="42" fillId="14" borderId="0" applyNumberFormat="0" applyBorder="0" applyAlignment="0" applyProtection="0"/>
    <xf numFmtId="0" fontId="42" fillId="13" borderId="0" applyNumberFormat="0" applyBorder="0" applyAlignment="0" applyProtection="0"/>
    <xf numFmtId="0" fontId="13" fillId="15" borderId="0" applyNumberFormat="0" applyBorder="0" applyAlignment="0" applyProtection="0"/>
    <xf numFmtId="0" fontId="42" fillId="13" borderId="0" applyNumberFormat="0" applyBorder="0" applyAlignment="0" applyProtection="0"/>
    <xf numFmtId="0" fontId="42" fillId="7" borderId="0" applyNumberFormat="0" applyBorder="0" applyAlignment="0" applyProtection="0"/>
    <xf numFmtId="0" fontId="13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16" borderId="0" applyNumberFormat="0" applyBorder="0" applyAlignment="0" applyProtection="0"/>
    <xf numFmtId="0" fontId="13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0" borderId="0" applyNumberFormat="0" applyBorder="0" applyAlignment="0" applyProtection="0"/>
    <xf numFmtId="0" fontId="13" fillId="18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13" fillId="15" borderId="0" applyNumberFormat="0" applyBorder="0" applyAlignment="0" applyProtection="0"/>
    <xf numFmtId="0" fontId="42" fillId="13" borderId="0" applyNumberFormat="0" applyBorder="0" applyAlignment="0" applyProtection="0"/>
    <xf numFmtId="0" fontId="42" fillId="19" borderId="0" applyNumberFormat="0" applyBorder="0" applyAlignment="0" applyProtection="0"/>
    <xf numFmtId="0" fontId="13" fillId="14" borderId="0" applyNumberFormat="0" applyBorder="0" applyAlignment="0" applyProtection="0"/>
    <xf numFmtId="0" fontId="42" fillId="19" borderId="0" applyNumberFormat="0" applyBorder="0" applyAlignment="0" applyProtection="0"/>
    <xf numFmtId="0" fontId="43" fillId="20" borderId="0" applyNumberFormat="0" applyBorder="0" applyAlignment="0" applyProtection="0"/>
    <xf numFmtId="0" fontId="46" fillId="15" borderId="0" applyNumberFormat="0" applyBorder="0" applyAlignment="0" applyProtection="0"/>
    <xf numFmtId="0" fontId="43" fillId="20" borderId="0" applyNumberFormat="0" applyBorder="0" applyAlignment="0" applyProtection="0"/>
    <xf numFmtId="0" fontId="43" fillId="7" borderId="0" applyNumberFormat="0" applyBorder="0" applyAlignment="0" applyProtection="0"/>
    <xf numFmtId="0" fontId="46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16" borderId="0" applyNumberFormat="0" applyBorder="0" applyAlignment="0" applyProtection="0"/>
    <xf numFmtId="0" fontId="46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21" borderId="0" applyNumberFormat="0" applyBorder="0" applyAlignment="0" applyProtection="0"/>
    <xf numFmtId="0" fontId="46" fillId="18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46" fillId="15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6" fillId="14" borderId="0" applyNumberFormat="0" applyBorder="0" applyAlignment="0" applyProtection="0"/>
    <xf numFmtId="0" fontId="4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5" borderId="0" applyNumberFormat="0" applyBorder="0" applyAlignment="0" applyProtection="0"/>
    <xf numFmtId="0" fontId="9" fillId="40" borderId="0" applyNumberFormat="0" applyBorder="0" applyAlignment="0" applyProtection="0"/>
    <xf numFmtId="0" fontId="10" fillId="27" borderId="0" applyNumberFormat="0" applyBorder="0" applyAlignment="0" applyProtection="0"/>
    <xf numFmtId="0" fontId="10" fillId="41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27" borderId="0" applyNumberFormat="0" applyBorder="0" applyAlignment="0" applyProtection="0"/>
    <xf numFmtId="0" fontId="9" fillId="36" borderId="0" applyNumberFormat="0" applyBorder="0" applyAlignment="0" applyProtection="0"/>
    <xf numFmtId="0" fontId="10" fillId="27" borderId="0" applyNumberFormat="0" applyBorder="0" applyAlignment="0" applyProtection="0"/>
    <xf numFmtId="0" fontId="10" fillId="35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9" fillId="24" borderId="0" applyNumberFormat="0" applyBorder="0" applyAlignment="0" applyProtection="0"/>
    <xf numFmtId="0" fontId="9" fillId="38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34" borderId="0" applyNumberFormat="0" applyBorder="0" applyAlignment="0" applyProtection="0"/>
    <xf numFmtId="0" fontId="9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7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9" fillId="49" borderId="7" applyNumberFormat="0" applyAlignment="0" applyProtection="0"/>
    <xf numFmtId="0" fontId="19" fillId="49" borderId="7" applyNumberFormat="0" applyAlignment="0" applyProtection="0"/>
    <xf numFmtId="0" fontId="19" fillId="49" borderId="7" applyNumberFormat="0" applyAlignment="0" applyProtection="0"/>
    <xf numFmtId="0" fontId="20" fillId="36" borderId="8" applyNumberFormat="0" applyAlignment="0" applyProtection="0"/>
    <xf numFmtId="0" fontId="20" fillId="36" borderId="8" applyNumberFormat="0" applyAlignment="0" applyProtection="0"/>
    <xf numFmtId="0" fontId="20" fillId="36" borderId="8" applyNumberFormat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4" borderId="0" applyNumberFormat="0" applyBorder="0" applyAlignment="0" applyProtection="0"/>
    <xf numFmtId="0" fontId="4" fillId="0" borderId="0"/>
    <xf numFmtId="0" fontId="42" fillId="0" borderId="0"/>
    <xf numFmtId="0" fontId="4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46" borderId="7" applyNumberFormat="0" applyAlignment="0" applyProtection="0"/>
    <xf numFmtId="0" fontId="25" fillId="46" borderId="7" applyNumberFormat="0" applyAlignment="0" applyProtection="0"/>
    <xf numFmtId="0" fontId="25" fillId="46" borderId="7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51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5" borderId="13" applyNumberFormat="0" applyFont="0" applyAlignment="0" applyProtection="0"/>
    <xf numFmtId="0" fontId="4" fillId="45" borderId="13" applyNumberFormat="0" applyFont="0" applyAlignment="0" applyProtection="0"/>
    <xf numFmtId="0" fontId="4" fillId="45" borderId="13" applyNumberFormat="0" applyFont="0" applyAlignment="0" applyProtection="0"/>
    <xf numFmtId="0" fontId="28" fillId="49" borderId="14" applyNumberFormat="0" applyAlignment="0" applyProtection="0"/>
    <xf numFmtId="0" fontId="28" fillId="49" borderId="14" applyNumberFormat="0" applyAlignment="0" applyProtection="0"/>
    <xf numFmtId="0" fontId="28" fillId="49" borderId="14" applyNumberFormat="0" applyAlignment="0" applyProtection="0"/>
    <xf numFmtId="0" fontId="1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" fontId="29" fillId="57" borderId="6" applyNumberFormat="0" applyProtection="0">
      <alignment vertical="center"/>
    </xf>
    <xf numFmtId="0" fontId="4" fillId="0" borderId="0"/>
    <xf numFmtId="4" fontId="31" fillId="56" borderId="15" applyNumberFormat="0" applyProtection="0">
      <alignment vertical="center"/>
    </xf>
    <xf numFmtId="0" fontId="4" fillId="0" borderId="0"/>
    <xf numFmtId="0" fontId="4" fillId="0" borderId="0"/>
    <xf numFmtId="4" fontId="30" fillId="56" borderId="15" applyNumberFormat="0" applyProtection="0">
      <alignment vertical="center"/>
    </xf>
    <xf numFmtId="0" fontId="4" fillId="0" borderId="0"/>
    <xf numFmtId="4" fontId="30" fillId="56" borderId="15" applyNumberFormat="0" applyProtection="0">
      <alignment vertical="center"/>
    </xf>
    <xf numFmtId="0" fontId="4" fillId="0" borderId="0"/>
    <xf numFmtId="0" fontId="4" fillId="0" borderId="0"/>
    <xf numFmtId="4" fontId="29" fillId="57" borderId="6" applyNumberFormat="0" applyProtection="0">
      <alignment horizontal="left" vertical="center" indent="1"/>
    </xf>
    <xf numFmtId="0" fontId="4" fillId="0" borderId="0"/>
    <xf numFmtId="4" fontId="31" fillId="56" borderId="15" applyNumberFormat="0" applyProtection="0">
      <alignment horizontal="left" vertical="center" indent="1"/>
    </xf>
    <xf numFmtId="0" fontId="4" fillId="0" borderId="0"/>
    <xf numFmtId="0" fontId="4" fillId="0" borderId="0"/>
    <xf numFmtId="0" fontId="31" fillId="56" borderId="15" applyNumberFormat="0" applyProtection="0">
      <alignment horizontal="left" vertical="top" indent="1"/>
    </xf>
    <xf numFmtId="0" fontId="4" fillId="0" borderId="0"/>
    <xf numFmtId="0" fontId="4" fillId="0" borderId="0"/>
    <xf numFmtId="0" fontId="4" fillId="0" borderId="0"/>
    <xf numFmtId="4" fontId="29" fillId="0" borderId="16" applyNumberFormat="0" applyProtection="0">
      <alignment horizontal="left" vertical="center" wrapText="1" indent="1"/>
    </xf>
    <xf numFmtId="4" fontId="48" fillId="58" borderId="0" applyNumberFormat="0" applyProtection="0">
      <alignment horizontal="left" vertical="center"/>
    </xf>
    <xf numFmtId="4" fontId="31" fillId="5" borderId="0" applyNumberFormat="0" applyProtection="0">
      <alignment horizontal="left" vertical="center" indent="1"/>
    </xf>
    <xf numFmtId="4" fontId="48" fillId="58" borderId="0" applyNumberFormat="0" applyProtection="0">
      <alignment horizontal="left" vertical="center"/>
    </xf>
    <xf numFmtId="0" fontId="4" fillId="0" borderId="0"/>
    <xf numFmtId="4" fontId="13" fillId="6" borderId="15" applyNumberFormat="0" applyProtection="0">
      <alignment horizontal="right" vertical="center"/>
    </xf>
    <xf numFmtId="0" fontId="4" fillId="0" borderId="0"/>
    <xf numFmtId="4" fontId="13" fillId="6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7" borderId="15" applyNumberFormat="0" applyProtection="0">
      <alignment horizontal="right" vertical="center"/>
    </xf>
    <xf numFmtId="0" fontId="4" fillId="0" borderId="0"/>
    <xf numFmtId="4" fontId="13" fillId="7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31" borderId="15" applyNumberFormat="0" applyProtection="0">
      <alignment horizontal="right" vertical="center"/>
    </xf>
    <xf numFmtId="0" fontId="4" fillId="0" borderId="0"/>
    <xf numFmtId="4" fontId="13" fillId="31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19" borderId="15" applyNumberFormat="0" applyProtection="0">
      <alignment horizontal="right" vertical="center"/>
    </xf>
    <xf numFmtId="0" fontId="4" fillId="0" borderId="0"/>
    <xf numFmtId="4" fontId="13" fillId="19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23" borderId="15" applyNumberFormat="0" applyProtection="0">
      <alignment horizontal="right" vertical="center"/>
    </xf>
    <xf numFmtId="0" fontId="4" fillId="0" borderId="0"/>
    <xf numFmtId="4" fontId="13" fillId="23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44" borderId="15" applyNumberFormat="0" applyProtection="0">
      <alignment horizontal="right" vertical="center"/>
    </xf>
    <xf numFmtId="0" fontId="4" fillId="0" borderId="0"/>
    <xf numFmtId="4" fontId="13" fillId="44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17" borderId="15" applyNumberFormat="0" applyProtection="0">
      <alignment horizontal="right" vertical="center"/>
    </xf>
    <xf numFmtId="0" fontId="4" fillId="0" borderId="0"/>
    <xf numFmtId="4" fontId="13" fillId="17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59" borderId="15" applyNumberFormat="0" applyProtection="0">
      <alignment horizontal="right" vertical="center"/>
    </xf>
    <xf numFmtId="0" fontId="4" fillId="0" borderId="0"/>
    <xf numFmtId="4" fontId="13" fillId="59" borderId="15" applyNumberFormat="0" applyProtection="0">
      <alignment horizontal="right" vertical="center"/>
    </xf>
    <xf numFmtId="0" fontId="4" fillId="0" borderId="0"/>
    <xf numFmtId="0" fontId="4" fillId="0" borderId="0"/>
    <xf numFmtId="4" fontId="13" fillId="16" borderId="15" applyNumberFormat="0" applyProtection="0">
      <alignment horizontal="right" vertical="center"/>
    </xf>
    <xf numFmtId="0" fontId="4" fillId="0" borderId="0"/>
    <xf numFmtId="4" fontId="13" fillId="16" borderId="15" applyNumberFormat="0" applyProtection="0">
      <alignment horizontal="right" vertical="center"/>
    </xf>
    <xf numFmtId="0" fontId="4" fillId="0" borderId="0"/>
    <xf numFmtId="0" fontId="4" fillId="0" borderId="0"/>
    <xf numFmtId="4" fontId="31" fillId="60" borderId="17" applyNumberFormat="0" applyProtection="0">
      <alignment horizontal="left" vertical="center" indent="1"/>
    </xf>
    <xf numFmtId="0" fontId="4" fillId="0" borderId="0"/>
    <xf numFmtId="4" fontId="31" fillId="60" borderId="17" applyNumberFormat="0" applyProtection="0">
      <alignment horizontal="left" vertical="center" indent="1"/>
    </xf>
    <xf numFmtId="0" fontId="4" fillId="0" borderId="0"/>
    <xf numFmtId="0" fontId="4" fillId="0" borderId="0"/>
    <xf numFmtId="4" fontId="32" fillId="0" borderId="16" applyNumberFormat="0" applyProtection="0">
      <alignment horizontal="left" vertical="center" wrapText="1" indent="1"/>
    </xf>
    <xf numFmtId="0" fontId="4" fillId="0" borderId="0"/>
    <xf numFmtId="4" fontId="13" fillId="61" borderId="0" applyNumberFormat="0" applyProtection="0">
      <alignment horizontal="left" vertical="center" indent="1"/>
    </xf>
    <xf numFmtId="0" fontId="4" fillId="0" borderId="0"/>
    <xf numFmtId="0" fontId="4" fillId="0" borderId="0"/>
    <xf numFmtId="4" fontId="33" fillId="15" borderId="0" applyNumberFormat="0" applyProtection="0">
      <alignment horizontal="left" vertical="center" indent="1"/>
    </xf>
    <xf numFmtId="4" fontId="33" fillId="15" borderId="0" applyNumberFormat="0" applyProtection="0">
      <alignment horizontal="left" vertical="center" indent="1"/>
    </xf>
    <xf numFmtId="4" fontId="33" fillId="15" borderId="0" applyNumberFormat="0" applyProtection="0">
      <alignment horizontal="left" vertical="center" indent="1"/>
    </xf>
    <xf numFmtId="0" fontId="4" fillId="0" borderId="0"/>
    <xf numFmtId="0" fontId="4" fillId="0" borderId="0"/>
    <xf numFmtId="4" fontId="13" fillId="5" borderId="15" applyNumberFormat="0" applyProtection="0">
      <alignment horizontal="right" vertical="center"/>
    </xf>
    <xf numFmtId="0" fontId="4" fillId="0" borderId="0"/>
    <xf numFmtId="4" fontId="13" fillId="5" borderId="15" applyNumberFormat="0" applyProtection="0">
      <alignment horizontal="right" vertical="center"/>
    </xf>
    <xf numFmtId="0" fontId="4" fillId="0" borderId="0"/>
    <xf numFmtId="0" fontId="4" fillId="0" borderId="0"/>
    <xf numFmtId="4" fontId="34" fillId="61" borderId="0" applyNumberFormat="0" applyProtection="0">
      <alignment horizontal="left" vertical="center" indent="1"/>
    </xf>
    <xf numFmtId="4" fontId="34" fillId="61" borderId="0" applyNumberFormat="0" applyProtection="0">
      <alignment horizontal="left" vertical="center" indent="1"/>
    </xf>
    <xf numFmtId="4" fontId="34" fillId="61" borderId="0" applyNumberFormat="0" applyProtection="0">
      <alignment horizontal="left" vertical="center" indent="1"/>
    </xf>
    <xf numFmtId="0" fontId="4" fillId="0" borderId="0"/>
    <xf numFmtId="0" fontId="4" fillId="0" borderId="0"/>
    <xf numFmtId="4" fontId="34" fillId="5" borderId="0" applyNumberFormat="0" applyProtection="0">
      <alignment horizontal="left" vertical="center" indent="1"/>
    </xf>
    <xf numFmtId="4" fontId="34" fillId="5" borderId="0" applyNumberFormat="0" applyProtection="0">
      <alignment horizontal="left" vertical="center" indent="1"/>
    </xf>
    <xf numFmtId="4" fontId="34" fillId="5" borderId="0" applyNumberFormat="0" applyProtection="0">
      <alignment horizontal="left" vertical="center" indent="1"/>
    </xf>
    <xf numFmtId="0" fontId="4" fillId="0" borderId="0"/>
    <xf numFmtId="0" fontId="4" fillId="0" borderId="0"/>
    <xf numFmtId="0" fontId="17" fillId="0" borderId="16" applyNumberFormat="0" applyProtection="0">
      <alignment horizontal="left" vertical="center" wrapText="1" indent="1"/>
    </xf>
    <xf numFmtId="0" fontId="4" fillId="0" borderId="0"/>
    <xf numFmtId="0" fontId="4" fillId="15" borderId="15" applyNumberFormat="0" applyProtection="0">
      <alignment horizontal="left" vertical="center" indent="1"/>
    </xf>
    <xf numFmtId="0" fontId="4" fillId="0" borderId="0"/>
    <xf numFmtId="0" fontId="4" fillId="0" borderId="0"/>
    <xf numFmtId="0" fontId="4" fillId="15" borderId="15" applyNumberFormat="0" applyProtection="0">
      <alignment horizontal="left" vertical="top" indent="1"/>
    </xf>
    <xf numFmtId="0" fontId="4" fillId="15" borderId="15" applyNumberFormat="0" applyProtection="0">
      <alignment horizontal="left" vertical="top" indent="1"/>
    </xf>
    <xf numFmtId="0" fontId="4" fillId="0" borderId="0"/>
    <xf numFmtId="0" fontId="4" fillId="0" borderId="0"/>
    <xf numFmtId="0" fontId="17" fillId="0" borderId="6" applyNumberFormat="0" applyProtection="0">
      <alignment horizontal="left" vertical="center" indent="1"/>
    </xf>
    <xf numFmtId="0" fontId="4" fillId="0" borderId="0"/>
    <xf numFmtId="0" fontId="4" fillId="5" borderId="15" applyNumberFormat="0" applyProtection="0">
      <alignment horizontal="left" vertical="center" indent="1"/>
    </xf>
    <xf numFmtId="0" fontId="4" fillId="0" borderId="0"/>
    <xf numFmtId="0" fontId="4" fillId="0" borderId="0"/>
    <xf numFmtId="0" fontId="4" fillId="5" borderId="15" applyNumberFormat="0" applyProtection="0">
      <alignment horizontal="left" vertical="top" indent="1"/>
    </xf>
    <xf numFmtId="0" fontId="4" fillId="5" borderId="15" applyNumberFormat="0" applyProtection="0">
      <alignment horizontal="left" vertical="top" indent="1"/>
    </xf>
    <xf numFmtId="0" fontId="4" fillId="0" borderId="0"/>
    <xf numFmtId="0" fontId="4" fillId="0" borderId="0"/>
    <xf numFmtId="0" fontId="17" fillId="0" borderId="6" applyNumberFormat="0" applyProtection="0">
      <alignment horizontal="left" vertical="center" indent="1"/>
    </xf>
    <xf numFmtId="0" fontId="4" fillId="0" borderId="0"/>
    <xf numFmtId="0" fontId="4" fillId="13" borderId="15" applyNumberFormat="0" applyProtection="0">
      <alignment horizontal="left" vertical="center" indent="1"/>
    </xf>
    <xf numFmtId="0" fontId="4" fillId="0" borderId="0"/>
    <xf numFmtId="0" fontId="8" fillId="0" borderId="0" applyNumberFormat="0" applyProtection="0">
      <alignment horizontal="left" wrapText="1" indent="1" shrinkToFit="1"/>
    </xf>
    <xf numFmtId="0" fontId="4" fillId="0" borderId="0"/>
    <xf numFmtId="0" fontId="4" fillId="13" borderId="15" applyNumberFormat="0" applyProtection="0">
      <alignment horizontal="left" vertical="top" indent="1"/>
    </xf>
    <xf numFmtId="0" fontId="4" fillId="13" borderId="15" applyNumberFormat="0" applyProtection="0">
      <alignment horizontal="left" vertical="top" indent="1"/>
    </xf>
    <xf numFmtId="0" fontId="4" fillId="0" borderId="0"/>
    <xf numFmtId="0" fontId="4" fillId="0" borderId="0"/>
    <xf numFmtId="0" fontId="17" fillId="0" borderId="6" applyNumberFormat="0" applyProtection="0">
      <alignment horizontal="left" vertical="center" indent="1"/>
    </xf>
    <xf numFmtId="0" fontId="4" fillId="0" borderId="0"/>
    <xf numFmtId="0" fontId="4" fillId="61" borderId="15" applyNumberFormat="0" applyProtection="0">
      <alignment horizontal="left" vertical="center" indent="1"/>
    </xf>
    <xf numFmtId="0" fontId="4" fillId="0" borderId="0"/>
    <xf numFmtId="0" fontId="4" fillId="0" borderId="0"/>
    <xf numFmtId="0" fontId="4" fillId="61" borderId="15" applyNumberFormat="0" applyProtection="0">
      <alignment horizontal="left" vertical="top" indent="1"/>
    </xf>
    <xf numFmtId="0" fontId="4" fillId="61" borderId="15" applyNumberFormat="0" applyProtection="0">
      <alignment horizontal="left" vertical="top" indent="1"/>
    </xf>
    <xf numFmtId="0" fontId="4" fillId="0" borderId="0"/>
    <xf numFmtId="0" fontId="4" fillId="0" borderId="0"/>
    <xf numFmtId="0" fontId="4" fillId="11" borderId="6" applyNumberFormat="0">
      <protection locked="0"/>
    </xf>
    <xf numFmtId="0" fontId="4" fillId="11" borderId="6" applyNumberFormat="0">
      <protection locked="0"/>
    </xf>
    <xf numFmtId="0" fontId="4" fillId="0" borderId="0"/>
    <xf numFmtId="0" fontId="40" fillId="15" borderId="18" applyBorder="0"/>
    <xf numFmtId="0" fontId="4" fillId="0" borderId="0"/>
    <xf numFmtId="4" fontId="13" fillId="9" borderId="15" applyNumberFormat="0" applyProtection="0">
      <alignment vertical="center"/>
    </xf>
    <xf numFmtId="0" fontId="4" fillId="0" borderId="0"/>
    <xf numFmtId="0" fontId="4" fillId="0" borderId="0"/>
    <xf numFmtId="0" fontId="4" fillId="0" borderId="0"/>
    <xf numFmtId="4" fontId="35" fillId="9" borderId="15" applyNumberFormat="0" applyProtection="0">
      <alignment vertical="center"/>
    </xf>
    <xf numFmtId="0" fontId="4" fillId="0" borderId="0"/>
    <xf numFmtId="4" fontId="35" fillId="9" borderId="15" applyNumberFormat="0" applyProtection="0">
      <alignment vertical="center"/>
    </xf>
    <xf numFmtId="0" fontId="4" fillId="0" borderId="0"/>
    <xf numFmtId="0" fontId="4" fillId="0" borderId="0"/>
    <xf numFmtId="4" fontId="13" fillId="9" borderId="15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13" fillId="9" borderId="15" applyNumberFormat="0" applyProtection="0">
      <alignment horizontal="left" vertical="top" indent="1"/>
    </xf>
    <xf numFmtId="0" fontId="4" fillId="0" borderId="0"/>
    <xf numFmtId="0" fontId="4" fillId="0" borderId="0"/>
    <xf numFmtId="4" fontId="13" fillId="61" borderId="15" applyNumberFormat="0" applyProtection="0">
      <alignment horizontal="right" vertical="center"/>
    </xf>
    <xf numFmtId="4" fontId="32" fillId="57" borderId="6" applyNumberFormat="0" applyProtection="0">
      <alignment horizontal="right" vertical="center"/>
    </xf>
    <xf numFmtId="4" fontId="13" fillId="61" borderId="15" applyNumberFormat="0" applyProtection="0">
      <alignment horizontal="right" vertical="center"/>
    </xf>
    <xf numFmtId="4" fontId="50" fillId="0" borderId="0" applyNumberFormat="0" applyProtection="0">
      <alignment horizontal="right"/>
    </xf>
    <xf numFmtId="0" fontId="4" fillId="0" borderId="0"/>
    <xf numFmtId="4" fontId="35" fillId="61" borderId="15" applyNumberFormat="0" applyProtection="0">
      <alignment horizontal="right" vertical="center"/>
    </xf>
    <xf numFmtId="0" fontId="4" fillId="0" borderId="0"/>
    <xf numFmtId="4" fontId="35" fillId="61" borderId="15" applyNumberFormat="0" applyProtection="0">
      <alignment horizontal="right" vertical="center"/>
    </xf>
    <xf numFmtId="0" fontId="4" fillId="0" borderId="0"/>
    <xf numFmtId="4" fontId="13" fillId="5" borderId="15" applyNumberFormat="0" applyProtection="0">
      <alignment horizontal="left" vertical="center" indent="1"/>
    </xf>
    <xf numFmtId="4" fontId="32" fillId="57" borderId="6" applyNumberFormat="0" applyProtection="0">
      <alignment horizontal="left" vertical="center" indent="1"/>
    </xf>
    <xf numFmtId="4" fontId="13" fillId="5" borderId="15" applyNumberFormat="0" applyProtection="0">
      <alignment horizontal="left" vertical="center" indent="1"/>
    </xf>
    <xf numFmtId="0" fontId="4" fillId="0" borderId="0"/>
    <xf numFmtId="0" fontId="13" fillId="5" borderId="15" applyNumberFormat="0" applyProtection="0">
      <alignment horizontal="left" vertical="top" indent="1"/>
    </xf>
    <xf numFmtId="0" fontId="34" fillId="58" borderId="15" applyNumberFormat="0" applyProtection="0">
      <alignment horizontal="left" vertical="top"/>
    </xf>
    <xf numFmtId="0" fontId="34" fillId="58" borderId="15" applyNumberFormat="0" applyProtection="0">
      <alignment horizontal="left" vertical="top"/>
    </xf>
    <xf numFmtId="0" fontId="4" fillId="0" borderId="0"/>
    <xf numFmtId="4" fontId="36" fillId="62" borderId="0" applyNumberFormat="0" applyProtection="0">
      <alignment horizontal="left" vertical="center" indent="1"/>
    </xf>
    <xf numFmtId="4" fontId="36" fillId="62" borderId="0" applyNumberFormat="0" applyProtection="0">
      <alignment horizontal="left" vertical="center" indent="1"/>
    </xf>
    <xf numFmtId="4" fontId="36" fillId="62" borderId="0" applyNumberFormat="0" applyProtection="0">
      <alignment horizontal="left" vertical="center" indent="1"/>
    </xf>
    <xf numFmtId="4" fontId="36" fillId="62" borderId="0" applyNumberFormat="0" applyProtection="0">
      <alignment horizontal="left" vertical="center"/>
    </xf>
    <xf numFmtId="0" fontId="41" fillId="63" borderId="6"/>
    <xf numFmtId="0" fontId="4" fillId="0" borderId="0"/>
    <xf numFmtId="4" fontId="37" fillId="0" borderId="6" applyNumberFormat="0" applyProtection="0">
      <alignment horizontal="right" vertical="center"/>
    </xf>
    <xf numFmtId="0" fontId="4" fillId="0" borderId="0"/>
    <xf numFmtId="4" fontId="49" fillId="61" borderId="15" applyNumberFormat="0" applyProtection="0">
      <alignment horizontal="right" vertical="center"/>
    </xf>
    <xf numFmtId="0" fontId="4" fillId="0" borderId="0"/>
    <xf numFmtId="0" fontId="14" fillId="0" borderId="0" applyNumberFormat="0" applyFill="0" applyBorder="0" applyAlignment="0" applyProtection="0"/>
    <xf numFmtId="0" fontId="15" fillId="0" borderId="0"/>
    <xf numFmtId="0" fontId="4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" fillId="0" borderId="19" applyNumberFormat="0" applyFill="0" applyAlignment="0" applyProtection="0"/>
    <xf numFmtId="166" fontId="16" fillId="64" borderId="0" applyBorder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Border="0" applyAlignment="0"/>
    <xf numFmtId="170" fontId="57" fillId="65" borderId="0"/>
    <xf numFmtId="1" fontId="55" fillId="66" borderId="0"/>
    <xf numFmtId="0" fontId="5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6" fillId="0" borderId="0" applyBorder="0"/>
    <xf numFmtId="43" fontId="1" fillId="0" borderId="0" applyFont="0" applyFill="0" applyBorder="0" applyAlignment="0" applyProtection="0"/>
    <xf numFmtId="0" fontId="67" fillId="67" borderId="0" applyNumberFormat="0" applyBorder="0" applyAlignment="0" applyProtection="0"/>
  </cellStyleXfs>
  <cellXfs count="197">
    <xf numFmtId="0" fontId="0" fillId="0" borderId="0" xfId="0"/>
    <xf numFmtId="0" fontId="2" fillId="0" borderId="0" xfId="0" applyFont="1"/>
    <xf numFmtId="0" fontId="2" fillId="3" borderId="0" xfId="0" applyFont="1" applyFill="1"/>
    <xf numFmtId="0" fontId="5" fillId="0" borderId="0" xfId="0" applyFon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60" fillId="0" borderId="0" xfId="0" applyFont="1"/>
    <xf numFmtId="9" fontId="0" fillId="0" borderId="0" xfId="2" applyFont="1" applyFill="1"/>
    <xf numFmtId="0" fontId="63" fillId="0" borderId="0" xfId="0" applyFont="1"/>
    <xf numFmtId="170" fontId="0" fillId="0" borderId="0" xfId="0" applyNumberFormat="1"/>
    <xf numFmtId="0" fontId="62" fillId="3" borderId="0" xfId="0" applyFont="1" applyFill="1"/>
    <xf numFmtId="0" fontId="6" fillId="0" borderId="0" xfId="0" applyFont="1"/>
    <xf numFmtId="1" fontId="66" fillId="0" borderId="0" xfId="0" applyNumberFormat="1" applyFont="1"/>
    <xf numFmtId="1" fontId="61" fillId="0" borderId="0" xfId="0" applyNumberFormat="1" applyFont="1"/>
    <xf numFmtId="1" fontId="64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62" fillId="0" borderId="1" xfId="0" applyNumberFormat="1" applyFont="1" applyBorder="1"/>
    <xf numFmtId="165" fontId="2" fillId="0" borderId="1" xfId="0" applyNumberFormat="1" applyFont="1" applyBorder="1"/>
    <xf numFmtId="0" fontId="2" fillId="2" borderId="0" xfId="0" applyFont="1" applyFill="1"/>
    <xf numFmtId="0" fontId="62" fillId="0" borderId="1" xfId="0" applyFont="1" applyBorder="1"/>
    <xf numFmtId="0" fontId="70" fillId="2" borderId="1" xfId="0" applyFont="1" applyFill="1" applyBorder="1" applyAlignment="1">
      <alignment horizontal="center" vertical="center"/>
    </xf>
    <xf numFmtId="0" fontId="71" fillId="2" borderId="0" xfId="0" applyFont="1" applyFill="1"/>
    <xf numFmtId="0" fontId="2" fillId="2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62" fillId="0" borderId="20" xfId="0" applyFont="1" applyBorder="1"/>
    <xf numFmtId="0" fontId="2" fillId="2" borderId="2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5" fontId="65" fillId="2" borderId="1" xfId="0" applyNumberFormat="1" applyFont="1" applyFill="1" applyBorder="1"/>
    <xf numFmtId="0" fontId="70" fillId="2" borderId="1" xfId="0" applyFont="1" applyFill="1" applyBorder="1" applyAlignment="1">
      <alignment horizontal="center" vertical="center" wrapText="1"/>
    </xf>
    <xf numFmtId="165" fontId="70" fillId="2" borderId="1" xfId="470" applyNumberFormat="1" applyFont="1" applyFill="1" applyBorder="1"/>
    <xf numFmtId="165" fontId="62" fillId="2" borderId="1" xfId="0" applyNumberFormat="1" applyFont="1" applyFill="1" applyBorder="1"/>
    <xf numFmtId="165" fontId="2" fillId="2" borderId="1" xfId="0" applyNumberFormat="1" applyFont="1" applyFill="1" applyBorder="1"/>
    <xf numFmtId="165" fontId="70" fillId="0" borderId="1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165" fontId="65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5" fontId="2" fillId="0" borderId="2" xfId="0" applyNumberFormat="1" applyFont="1" applyBorder="1"/>
    <xf numFmtId="165" fontId="65" fillId="2" borderId="2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165" fontId="65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5" fontId="70" fillId="0" borderId="1" xfId="0" applyNumberFormat="1" applyFont="1" applyBorder="1" applyAlignment="1">
      <alignment vertical="center"/>
    </xf>
    <xf numFmtId="165" fontId="70" fillId="0" borderId="2" xfId="0" applyNumberFormat="1" applyFont="1" applyBorder="1" applyAlignment="1">
      <alignment vertical="center"/>
    </xf>
    <xf numFmtId="0" fontId="3" fillId="3" borderId="0" xfId="0" applyFont="1" applyFill="1"/>
    <xf numFmtId="3" fontId="2" fillId="3" borderId="0" xfId="0" applyNumberFormat="1" applyFont="1" applyFill="1"/>
    <xf numFmtId="170" fontId="2" fillId="3" borderId="0" xfId="0" applyNumberFormat="1" applyFont="1" applyFill="1"/>
    <xf numFmtId="0" fontId="0" fillId="3" borderId="0" xfId="0" applyFill="1"/>
    <xf numFmtId="172" fontId="2" fillId="3" borderId="0" xfId="0" applyNumberFormat="1" applyFont="1" applyFill="1"/>
    <xf numFmtId="0" fontId="72" fillId="3" borderId="0" xfId="0" applyFont="1" applyFill="1" applyAlignment="1">
      <alignment horizontal="center" vertical="center"/>
    </xf>
    <xf numFmtId="0" fontId="72" fillId="3" borderId="0" xfId="0" applyFont="1" applyFill="1"/>
    <xf numFmtId="0" fontId="70" fillId="3" borderId="0" xfId="0" applyFont="1" applyFill="1" applyAlignment="1">
      <alignment vertical="center"/>
    </xf>
    <xf numFmtId="9" fontId="72" fillId="3" borderId="0" xfId="0" applyNumberFormat="1" applyFont="1" applyFill="1"/>
    <xf numFmtId="1" fontId="72" fillId="3" borderId="0" xfId="0" applyNumberFormat="1" applyFont="1" applyFill="1"/>
    <xf numFmtId="171" fontId="2" fillId="3" borderId="0" xfId="0" applyNumberFormat="1" applyFont="1" applyFill="1"/>
    <xf numFmtId="0" fontId="2" fillId="3" borderId="0" xfId="471" applyFont="1" applyFill="1"/>
    <xf numFmtId="0" fontId="74" fillId="3" borderId="0" xfId="0" applyFont="1" applyFill="1"/>
    <xf numFmtId="3" fontId="68" fillId="3" borderId="0" xfId="470" applyNumberFormat="1" applyFont="1" applyFill="1" applyBorder="1" applyAlignment="1">
      <alignment horizontal="right"/>
    </xf>
    <xf numFmtId="165" fontId="68" fillId="3" borderId="0" xfId="470" applyNumberFormat="1" applyFont="1" applyFill="1" applyBorder="1" applyAlignment="1">
      <alignment horizontal="right"/>
    </xf>
    <xf numFmtId="3" fontId="69" fillId="3" borderId="0" xfId="0" applyNumberFormat="1" applyFont="1" applyFill="1"/>
    <xf numFmtId="165" fontId="62" fillId="3" borderId="0" xfId="0" applyNumberFormat="1" applyFont="1" applyFill="1"/>
    <xf numFmtId="165" fontId="69" fillId="3" borderId="0" xfId="0" applyNumberFormat="1" applyFont="1" applyFill="1"/>
    <xf numFmtId="1" fontId="2" fillId="3" borderId="0" xfId="0" applyNumberFormat="1" applyFont="1" applyFill="1"/>
    <xf numFmtId="0" fontId="75" fillId="3" borderId="0" xfId="0" applyFont="1" applyFill="1"/>
    <xf numFmtId="0" fontId="73" fillId="3" borderId="0" xfId="0" applyFont="1" applyFill="1"/>
    <xf numFmtId="1" fontId="0" fillId="3" borderId="0" xfId="0" applyNumberFormat="1" applyFill="1"/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71" fillId="68" borderId="0" xfId="0" applyFont="1" applyFill="1"/>
    <xf numFmtId="0" fontId="2" fillId="68" borderId="0" xfId="0" applyFont="1" applyFill="1"/>
    <xf numFmtId="0" fontId="0" fillId="68" borderId="0" xfId="0" applyFill="1"/>
    <xf numFmtId="9" fontId="0" fillId="0" borderId="0" xfId="0" applyNumberFormat="1"/>
    <xf numFmtId="0" fontId="2" fillId="3" borderId="0" xfId="0" applyFont="1" applyFill="1" applyAlignment="1">
      <alignment vertical="center"/>
    </xf>
    <xf numFmtId="0" fontId="63" fillId="3" borderId="0" xfId="0" applyFont="1" applyFill="1"/>
    <xf numFmtId="0" fontId="70" fillId="3" borderId="0" xfId="0" applyFont="1" applyFill="1"/>
    <xf numFmtId="0" fontId="70" fillId="0" borderId="0" xfId="0" applyFont="1"/>
    <xf numFmtId="165" fontId="2" fillId="0" borderId="1" xfId="470" applyNumberFormat="1" applyFont="1" applyFill="1" applyBorder="1"/>
    <xf numFmtId="170" fontId="2" fillId="0" borderId="20" xfId="0" applyNumberFormat="1" applyFont="1" applyBorder="1"/>
    <xf numFmtId="170" fontId="62" fillId="0" borderId="20" xfId="0" applyNumberFormat="1" applyFont="1" applyBorder="1"/>
    <xf numFmtId="170" fontId="2" fillId="0" borderId="20" xfId="470" applyNumberFormat="1" applyFont="1" applyFill="1" applyBorder="1"/>
    <xf numFmtId="170" fontId="2" fillId="0" borderId="1" xfId="0" applyNumberFormat="1" applyFont="1" applyBorder="1"/>
    <xf numFmtId="170" fontId="2" fillId="0" borderId="23" xfId="0" applyNumberFormat="1" applyFont="1" applyBorder="1"/>
    <xf numFmtId="170" fontId="2" fillId="0" borderId="22" xfId="470" applyNumberFormat="1" applyFont="1" applyFill="1" applyBorder="1"/>
    <xf numFmtId="165" fontId="2" fillId="0" borderId="1" xfId="470" applyNumberFormat="1" applyFont="1" applyFill="1" applyBorder="1" applyAlignment="1">
      <alignment horizontal="center"/>
    </xf>
    <xf numFmtId="165" fontId="2" fillId="0" borderId="2" xfId="470" applyNumberFormat="1" applyFont="1" applyFill="1" applyBorder="1" applyAlignment="1">
      <alignment horizontal="center"/>
    </xf>
    <xf numFmtId="165" fontId="70" fillId="2" borderId="1" xfId="470" applyNumberFormat="1" applyFont="1" applyFill="1" applyBorder="1" applyAlignment="1">
      <alignment vertical="center"/>
    </xf>
    <xf numFmtId="165" fontId="70" fillId="2" borderId="25" xfId="470" applyNumberFormat="1" applyFont="1" applyFill="1" applyBorder="1" applyAlignment="1">
      <alignment vertical="center"/>
    </xf>
    <xf numFmtId="0" fontId="70" fillId="2" borderId="33" xfId="0" applyFont="1" applyFill="1" applyBorder="1"/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wrapText="1"/>
    </xf>
    <xf numFmtId="0" fontId="2" fillId="0" borderId="33" xfId="0" quotePrefix="1" applyFont="1" applyBorder="1" applyAlignment="1">
      <alignment horizontal="left" vertical="center"/>
    </xf>
    <xf numFmtId="1" fontId="2" fillId="0" borderId="0" xfId="0" applyNumberFormat="1" applyFont="1"/>
    <xf numFmtId="170" fontId="2" fillId="0" borderId="22" xfId="0" applyNumberFormat="1" applyFont="1" applyBorder="1"/>
    <xf numFmtId="165" fontId="62" fillId="0" borderId="25" xfId="0" applyNumberFormat="1" applyFont="1" applyBorder="1"/>
    <xf numFmtId="165" fontId="2" fillId="0" borderId="25" xfId="470" applyNumberFormat="1" applyFont="1" applyFill="1" applyBorder="1"/>
    <xf numFmtId="0" fontId="76" fillId="0" borderId="0" xfId="0" applyFont="1"/>
    <xf numFmtId="0" fontId="77" fillId="0" borderId="0" xfId="0" applyFont="1"/>
    <xf numFmtId="1" fontId="77" fillId="0" borderId="0" xfId="0" applyNumberFormat="1" applyFont="1"/>
    <xf numFmtId="1" fontId="78" fillId="0" borderId="0" xfId="0" applyNumberFormat="1" applyFont="1"/>
    <xf numFmtId="0" fontId="79" fillId="0" borderId="0" xfId="465" applyFont="1" applyFill="1"/>
    <xf numFmtId="9" fontId="77" fillId="0" borderId="0" xfId="2" applyFont="1" applyFill="1"/>
    <xf numFmtId="0" fontId="77" fillId="0" borderId="0" xfId="0" applyFont="1" applyAlignment="1">
      <alignment wrapText="1"/>
    </xf>
    <xf numFmtId="9" fontId="77" fillId="0" borderId="0" xfId="2" applyFont="1" applyFill="1" applyAlignment="1">
      <alignment wrapText="1"/>
    </xf>
    <xf numFmtId="169" fontId="77" fillId="0" borderId="0" xfId="2" applyNumberFormat="1" applyFont="1" applyFill="1"/>
    <xf numFmtId="1" fontId="77" fillId="0" borderId="0" xfId="0" applyNumberFormat="1" applyFont="1" applyAlignment="1">
      <alignment horizontal="right" vertical="center" indent="1"/>
    </xf>
    <xf numFmtId="169" fontId="77" fillId="0" borderId="0" xfId="0" applyNumberFormat="1" applyFont="1"/>
    <xf numFmtId="1" fontId="77" fillId="0" borderId="0" xfId="0" applyNumberFormat="1" applyFont="1" applyAlignment="1">
      <alignment horizontal="center"/>
    </xf>
    <xf numFmtId="0" fontId="80" fillId="0" borderId="0" xfId="0" applyFont="1"/>
    <xf numFmtId="165" fontId="6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9" fontId="0" fillId="3" borderId="0" xfId="0" applyNumberFormat="1" applyFill="1"/>
    <xf numFmtId="0" fontId="2" fillId="3" borderId="1" xfId="0" applyFont="1" applyFill="1" applyBorder="1" applyAlignment="1">
      <alignment horizontal="center" vertical="center"/>
    </xf>
    <xf numFmtId="165" fontId="62" fillId="3" borderId="1" xfId="0" applyNumberFormat="1" applyFont="1" applyFill="1" applyBorder="1"/>
    <xf numFmtId="165" fontId="2" fillId="3" borderId="1" xfId="0" applyNumberFormat="1" applyFont="1" applyFill="1" applyBorder="1"/>
    <xf numFmtId="165" fontId="2" fillId="3" borderId="2" xfId="0" applyNumberFormat="1" applyFont="1" applyFill="1" applyBorder="1"/>
    <xf numFmtId="170" fontId="0" fillId="3" borderId="37" xfId="0" applyNumberFormat="1" applyFill="1" applyBorder="1"/>
    <xf numFmtId="165" fontId="2" fillId="3" borderId="38" xfId="0" applyNumberFormat="1" applyFont="1" applyFill="1" applyBorder="1"/>
    <xf numFmtId="165" fontId="2" fillId="3" borderId="39" xfId="0" applyNumberFormat="1" applyFont="1" applyFill="1" applyBorder="1"/>
    <xf numFmtId="0" fontId="62" fillId="3" borderId="1" xfId="0" applyFont="1" applyFill="1" applyBorder="1"/>
    <xf numFmtId="165" fontId="2" fillId="3" borderId="1" xfId="470" applyNumberFormat="1" applyFont="1" applyFill="1" applyBorder="1"/>
    <xf numFmtId="165" fontId="62" fillId="3" borderId="2" xfId="0" applyNumberFormat="1" applyFont="1" applyFill="1" applyBorder="1"/>
    <xf numFmtId="165" fontId="2" fillId="3" borderId="37" xfId="0" applyNumberFormat="1" applyFont="1" applyFill="1" applyBorder="1"/>
    <xf numFmtId="0" fontId="0" fillId="3" borderId="37" xfId="0" applyFill="1" applyBorder="1"/>
    <xf numFmtId="0" fontId="70" fillId="3" borderId="1" xfId="0" applyFont="1" applyFill="1" applyBorder="1" applyAlignment="1">
      <alignment horizontal="center" vertical="center"/>
    </xf>
    <xf numFmtId="165" fontId="70" fillId="3" borderId="1" xfId="470" applyNumberFormat="1" applyFont="1" applyFill="1" applyBorder="1"/>
    <xf numFmtId="165" fontId="65" fillId="3" borderId="1" xfId="0" applyNumberFormat="1" applyFont="1" applyFill="1" applyBorder="1"/>
    <xf numFmtId="165" fontId="70" fillId="3" borderId="2" xfId="470" applyNumberFormat="1" applyFont="1" applyFill="1" applyBorder="1"/>
    <xf numFmtId="165" fontId="70" fillId="3" borderId="37" xfId="0" applyNumberFormat="1" applyFont="1" applyFill="1" applyBorder="1"/>
    <xf numFmtId="0" fontId="0" fillId="3" borderId="37" xfId="0" applyFill="1" applyBorder="1" applyAlignment="1">
      <alignment horizontal="center"/>
    </xf>
    <xf numFmtId="165" fontId="62" fillId="3" borderId="1" xfId="0" applyNumberFormat="1" applyFont="1" applyFill="1" applyBorder="1" applyAlignment="1">
      <alignment horizontal="center"/>
    </xf>
    <xf numFmtId="0" fontId="2" fillId="0" borderId="33" xfId="0" quotePrefix="1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1" fontId="81" fillId="0" borderId="0" xfId="0" applyNumberFormat="1" applyFont="1"/>
    <xf numFmtId="1" fontId="80" fillId="0" borderId="0" xfId="0" applyNumberFormat="1" applyFont="1"/>
    <xf numFmtId="4" fontId="0" fillId="0" borderId="0" xfId="0" applyNumberFormat="1"/>
    <xf numFmtId="169" fontId="2" fillId="3" borderId="0" xfId="2" applyNumberFormat="1" applyFont="1" applyFill="1"/>
    <xf numFmtId="165" fontId="2" fillId="3" borderId="0" xfId="0" applyNumberFormat="1" applyFont="1" applyFill="1"/>
    <xf numFmtId="0" fontId="0" fillId="0" borderId="0" xfId="0" applyAlignment="1">
      <alignment horizontal="center" vertical="center"/>
    </xf>
    <xf numFmtId="165" fontId="70" fillId="2" borderId="20" xfId="470" applyNumberFormat="1" applyFont="1" applyFill="1" applyBorder="1"/>
    <xf numFmtId="165" fontId="70" fillId="2" borderId="20" xfId="0" applyNumberFormat="1" applyFont="1" applyFill="1" applyBorder="1"/>
    <xf numFmtId="165" fontId="70" fillId="2" borderId="22" xfId="470" applyNumberFormat="1" applyFont="1" applyFill="1" applyBorder="1"/>
    <xf numFmtId="165" fontId="70" fillId="2" borderId="1" xfId="0" applyNumberFormat="1" applyFont="1" applyFill="1" applyBorder="1"/>
    <xf numFmtId="165" fontId="70" fillId="0" borderId="23" xfId="0" applyNumberFormat="1" applyFont="1" applyBorder="1"/>
    <xf numFmtId="165" fontId="62" fillId="2" borderId="20" xfId="0" applyNumberFormat="1" applyFont="1" applyFill="1" applyBorder="1"/>
    <xf numFmtId="165" fontId="62" fillId="2" borderId="22" xfId="0" applyNumberFormat="1" applyFont="1" applyFill="1" applyBorder="1"/>
    <xf numFmtId="165" fontId="2" fillId="2" borderId="23" xfId="0" applyNumberFormat="1" applyFont="1" applyFill="1" applyBorder="1"/>
    <xf numFmtId="165" fontId="65" fillId="2" borderId="20" xfId="0" applyNumberFormat="1" applyFont="1" applyFill="1" applyBorder="1"/>
    <xf numFmtId="165" fontId="70" fillId="0" borderId="20" xfId="0" applyNumberFormat="1" applyFont="1" applyBorder="1"/>
    <xf numFmtId="165" fontId="2" fillId="2" borderId="20" xfId="0" applyNumberFormat="1" applyFont="1" applyFill="1" applyBorder="1"/>
    <xf numFmtId="165" fontId="62" fillId="2" borderId="28" xfId="0" applyNumberFormat="1" applyFont="1" applyFill="1" applyBorder="1"/>
    <xf numFmtId="165" fontId="62" fillId="2" borderId="29" xfId="0" applyNumberFormat="1" applyFont="1" applyFill="1" applyBorder="1"/>
    <xf numFmtId="165" fontId="2" fillId="2" borderId="4" xfId="0" applyNumberFormat="1" applyFont="1" applyFill="1" applyBorder="1"/>
    <xf numFmtId="165" fontId="2" fillId="2" borderId="30" xfId="0" applyNumberFormat="1" applyFont="1" applyFill="1" applyBorder="1"/>
    <xf numFmtId="1" fontId="82" fillId="0" borderId="0" xfId="0" applyNumberFormat="1" applyFont="1"/>
    <xf numFmtId="165" fontId="62" fillId="0" borderId="3" xfId="0" applyNumberFormat="1" applyFont="1" applyBorder="1"/>
    <xf numFmtId="165" fontId="2" fillId="0" borderId="40" xfId="0" applyNumberFormat="1" applyFont="1" applyBorder="1"/>
    <xf numFmtId="3" fontId="0" fillId="0" borderId="0" xfId="0" applyNumberFormat="1"/>
    <xf numFmtId="170" fontId="82" fillId="0" borderId="0" xfId="0" applyNumberFormat="1" applyFont="1"/>
    <xf numFmtId="1" fontId="83" fillId="0" borderId="0" xfId="0" applyNumberFormat="1" applyFont="1"/>
    <xf numFmtId="0" fontId="70" fillId="3" borderId="41" xfId="0" applyFont="1" applyFill="1" applyBorder="1" applyAlignment="1">
      <alignment horizontal="center" vertical="center"/>
    </xf>
    <xf numFmtId="0" fontId="70" fillId="3" borderId="42" xfId="0" applyFont="1" applyFill="1" applyBorder="1" applyAlignment="1">
      <alignment horizontal="center" vertical="center"/>
    </xf>
    <xf numFmtId="0" fontId="70" fillId="3" borderId="43" xfId="0" applyFont="1" applyFill="1" applyBorder="1" applyAlignment="1">
      <alignment horizontal="center" vertical="center"/>
    </xf>
    <xf numFmtId="170" fontId="2" fillId="0" borderId="20" xfId="0" quotePrefix="1" applyNumberFormat="1" applyFont="1" applyBorder="1" applyAlignment="1">
      <alignment horizontal="right"/>
    </xf>
    <xf numFmtId="165" fontId="70" fillId="2" borderId="20" xfId="470" quotePrefix="1" applyNumberFormat="1" applyFont="1" applyFill="1" applyBorder="1" applyAlignment="1">
      <alignment horizontal="right" vertical="center"/>
    </xf>
    <xf numFmtId="165" fontId="62" fillId="2" borderId="20" xfId="0" quotePrefix="1" applyNumberFormat="1" applyFont="1" applyFill="1" applyBorder="1" applyAlignment="1">
      <alignment horizontal="right" vertical="center"/>
    </xf>
    <xf numFmtId="170" fontId="62" fillId="0" borderId="20" xfId="0" applyNumberFormat="1" applyFont="1" applyBorder="1" applyAlignment="1">
      <alignment horizontal="right"/>
    </xf>
    <xf numFmtId="165" fontId="65" fillId="2" borderId="20" xfId="0" quotePrefix="1" applyNumberFormat="1" applyFont="1" applyFill="1" applyBorder="1" applyAlignment="1">
      <alignment horizontal="right" vertical="center"/>
    </xf>
    <xf numFmtId="165" fontId="62" fillId="0" borderId="1" xfId="0" applyNumberFormat="1" applyFont="1" applyBorder="1" applyAlignment="1">
      <alignment horizontal="right" vertical="center"/>
    </xf>
    <xf numFmtId="165" fontId="62" fillId="0" borderId="1" xfId="0" applyNumberFormat="1" applyFont="1" applyBorder="1" applyAlignment="1">
      <alignment horizontal="right"/>
    </xf>
    <xf numFmtId="165" fontId="0" fillId="0" borderId="0" xfId="0" applyNumberFormat="1"/>
    <xf numFmtId="170" fontId="84" fillId="3" borderId="0" xfId="0" applyNumberFormat="1" applyFont="1" applyFill="1" applyAlignment="1">
      <alignment horizontal="center" vertical="center"/>
    </xf>
    <xf numFmtId="1" fontId="72" fillId="3" borderId="0" xfId="0" applyNumberFormat="1" applyFont="1" applyFill="1" applyAlignment="1">
      <alignment horizontal="center" vertical="center"/>
    </xf>
    <xf numFmtId="170" fontId="72" fillId="3" borderId="0" xfId="0" applyNumberFormat="1" applyFont="1" applyFill="1" applyAlignment="1">
      <alignment horizontal="center" vertical="center"/>
    </xf>
    <xf numFmtId="169" fontId="0" fillId="0" borderId="0" xfId="2" applyNumberFormat="1" applyFont="1"/>
    <xf numFmtId="1" fontId="83" fillId="2" borderId="0" xfId="0" applyNumberFormat="1" applyFont="1" applyFill="1"/>
    <xf numFmtId="165" fontId="80" fillId="0" borderId="0" xfId="0" applyNumberFormat="1" applyFont="1"/>
    <xf numFmtId="165" fontId="6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 vertical="center"/>
    </xf>
    <xf numFmtId="173" fontId="0" fillId="0" borderId="0" xfId="0" applyNumberFormat="1"/>
    <xf numFmtId="0" fontId="74" fillId="0" borderId="0" xfId="0" applyFont="1" applyAlignment="1">
      <alignment horizontal="center" vertical="center" wrapText="1"/>
    </xf>
    <xf numFmtId="0" fontId="70" fillId="2" borderId="26" xfId="0" applyFont="1" applyFill="1" applyBorder="1" applyAlignment="1">
      <alignment horizontal="center" vertical="center"/>
    </xf>
    <xf numFmtId="0" fontId="70" fillId="2" borderId="27" xfId="0" applyFont="1" applyFill="1" applyBorder="1" applyAlignment="1">
      <alignment horizontal="center" vertical="center"/>
    </xf>
    <xf numFmtId="0" fontId="70" fillId="2" borderId="34" xfId="0" applyFont="1" applyFill="1" applyBorder="1" applyAlignment="1">
      <alignment horizontal="center" vertical="center" wrapText="1"/>
    </xf>
    <xf numFmtId="0" fontId="70" fillId="2" borderId="35" xfId="0" applyFont="1" applyFill="1" applyBorder="1" applyAlignment="1">
      <alignment horizontal="center" vertical="center" wrapText="1"/>
    </xf>
    <xf numFmtId="0" fontId="70" fillId="2" borderId="36" xfId="0" applyFont="1" applyFill="1" applyBorder="1" applyAlignment="1">
      <alignment horizontal="center" vertical="center" wrapText="1"/>
    </xf>
    <xf numFmtId="0" fontId="0" fillId="0" borderId="0" xfId="0" applyFill="1"/>
    <xf numFmtId="1" fontId="83" fillId="0" borderId="0" xfId="0" applyNumberFormat="1" applyFont="1" applyFill="1"/>
    <xf numFmtId="165" fontId="62" fillId="0" borderId="1" xfId="0" applyNumberFormat="1" applyFont="1" applyFill="1" applyBorder="1"/>
    <xf numFmtId="165" fontId="2" fillId="0" borderId="1" xfId="0" applyNumberFormat="1" applyFont="1" applyFill="1" applyBorder="1"/>
    <xf numFmtId="176" fontId="83" fillId="2" borderId="0" xfId="0" applyNumberFormat="1" applyFont="1" applyFill="1"/>
  </cellXfs>
  <cellStyles count="472">
    <cellStyle name="20% - Accent1 2" xfId="5" xr:uid="{F9F0E1A0-1583-48A5-8FF7-5A2849934B59}"/>
    <cellStyle name="20% - Accent1 3" xfId="6" xr:uid="{9FB66184-9BD7-4800-8EC5-D7474EDBE8F9}"/>
    <cellStyle name="20% - Accent1 4" xfId="7" xr:uid="{F49729D4-E256-448A-83B9-818A525D7A02}"/>
    <cellStyle name="20% - Accent2 2" xfId="8" xr:uid="{949453A3-E94F-484D-97D0-1D8051A8262D}"/>
    <cellStyle name="20% - Accent2 3" xfId="9" xr:uid="{9A5BCD1C-E8B3-4A94-BA70-BB69CF973F00}"/>
    <cellStyle name="20% - Accent2 4" xfId="10" xr:uid="{8267DCC8-BFAC-4D49-98C6-0B8B55BA0737}"/>
    <cellStyle name="20% - Accent3 2" xfId="11" xr:uid="{DFEB3AEC-7B65-4512-A933-2797939AB860}"/>
    <cellStyle name="20% - Accent3 3" xfId="12" xr:uid="{0AB711C6-F26E-4943-8C91-1D478D824E7D}"/>
    <cellStyle name="20% - Accent3 4" xfId="13" xr:uid="{F276C027-D96E-4F62-8D15-6262730DD6AF}"/>
    <cellStyle name="20% - Accent4 2" xfId="14" xr:uid="{0BE7C604-992F-454C-87CA-7F0FCB4A7145}"/>
    <cellStyle name="20% - Accent4 3" xfId="15" xr:uid="{28C6311D-7EBB-4A7A-AF0E-CF2AD37DFA02}"/>
    <cellStyle name="20% - Accent4 4" xfId="16" xr:uid="{427DC270-B165-4CF7-B78C-FB492D033B1C}"/>
    <cellStyle name="20% - Accent5 2" xfId="17" xr:uid="{8C6EC3A0-0262-4CDD-A03F-F78237AB4BF3}"/>
    <cellStyle name="20% - Accent5 3" xfId="18" xr:uid="{F55B14F7-2082-4392-8E9D-C149EF3350F4}"/>
    <cellStyle name="20% - Accent5 4" xfId="19" xr:uid="{67959F54-468F-4E4D-A3D0-FAC40A8D7028}"/>
    <cellStyle name="20% - Accent6 2" xfId="20" xr:uid="{377EE337-4A79-46E5-BF93-3956C768515A}"/>
    <cellStyle name="20% - Accent6 3" xfId="21" xr:uid="{FDBA1646-CC99-4999-BA8E-7E0FEFF072AB}"/>
    <cellStyle name="20% - Accent6 4" xfId="22" xr:uid="{A78AE579-2989-4AED-A433-5FC092B347C4}"/>
    <cellStyle name="40% - Accent1 2" xfId="23" xr:uid="{A5ABD1BA-A314-4745-863A-66F756929AEB}"/>
    <cellStyle name="40% - Accent1 3" xfId="24" xr:uid="{8973C8EE-3CBD-40B5-906B-01DE4DB35185}"/>
    <cellStyle name="40% - Accent1 4" xfId="25" xr:uid="{9A24AB04-AE8B-49BE-AFA2-92D362D4643D}"/>
    <cellStyle name="40% - Accent2 2" xfId="26" xr:uid="{B65DFEA3-2D15-4846-A1EF-2ED4F5559750}"/>
    <cellStyle name="40% - Accent2 3" xfId="27" xr:uid="{D78C159B-7211-45F9-8F22-C57C6BAF9F20}"/>
    <cellStyle name="40% - Accent2 4" xfId="28" xr:uid="{146946EE-3D51-494C-9298-1D888AEA8D3A}"/>
    <cellStyle name="40% - Accent3 2" xfId="29" xr:uid="{C179EEE0-5911-4A45-BA78-71F46F7526DA}"/>
    <cellStyle name="40% - Accent3 3" xfId="30" xr:uid="{1412025B-E3B2-4871-B172-AF14A7601F1E}"/>
    <cellStyle name="40% - Accent3 4" xfId="31" xr:uid="{027B8B67-ED48-4A9A-9A3F-BF72CF87A1A9}"/>
    <cellStyle name="40% - Accent4 2" xfId="32" xr:uid="{59F5D376-728B-44F9-AEC6-7D0033DF7BA9}"/>
    <cellStyle name="40% - Accent4 3" xfId="33" xr:uid="{48E8D446-62BF-452B-AE16-B16BC9F8B6CB}"/>
    <cellStyle name="40% - Accent4 4" xfId="34" xr:uid="{C2BB3351-3CDE-4ED6-9819-D454A29E54F5}"/>
    <cellStyle name="40% - Accent5 2" xfId="35" xr:uid="{368CF290-4539-4850-8F37-E1BC5547A2D2}"/>
    <cellStyle name="40% - Accent5 3" xfId="36" xr:uid="{B0355948-0159-45A6-AB25-4198B7F7E8FE}"/>
    <cellStyle name="40% - Accent5 4" xfId="37" xr:uid="{D8D15740-CF05-437B-B1E5-A94D19F97762}"/>
    <cellStyle name="40% - Accent6 2" xfId="38" xr:uid="{AE44EA4C-3B01-4CDB-B8A7-5FAE7B7ED3C0}"/>
    <cellStyle name="40% - Accent6 3" xfId="39" xr:uid="{ABBDFBF9-4AD8-4D8E-8472-56F2D083C943}"/>
    <cellStyle name="40% - Accent6 4" xfId="40" xr:uid="{39F26297-74E6-4924-A714-6C4316F6B9C8}"/>
    <cellStyle name="60% - Accent1 2" xfId="41" xr:uid="{514D276F-3BEA-419E-938A-C29E3C4C82CE}"/>
    <cellStyle name="60% - Accent1 3" xfId="42" xr:uid="{DE43C6EE-34AD-4C26-A452-B897F576A0FF}"/>
    <cellStyle name="60% - Accent1 4" xfId="43" xr:uid="{797089B5-E203-4859-93DD-A69FA377A96D}"/>
    <cellStyle name="60% - Accent2 2" xfId="44" xr:uid="{F1C7339F-D24F-49FD-A4A5-B53B7211D8E8}"/>
    <cellStyle name="60% - Accent2 3" xfId="45" xr:uid="{1591C8FC-D428-425D-9CDA-2437C1135D7F}"/>
    <cellStyle name="60% - Accent2 4" xfId="46" xr:uid="{00EA11FC-0FE2-494D-8000-8EB75D97CD93}"/>
    <cellStyle name="60% - Accent3 2" xfId="47" xr:uid="{405C7C59-F0F1-43FB-83EB-1DBA57B2ADE7}"/>
    <cellStyle name="60% - Accent3 3" xfId="48" xr:uid="{0B29BDED-8F33-4727-B315-983E0DACE0A4}"/>
    <cellStyle name="60% - Accent3 4" xfId="49" xr:uid="{53A8924B-52D3-4ADD-AAAD-1254901D30CC}"/>
    <cellStyle name="60% - Accent4 2" xfId="50" xr:uid="{1B1E2B3C-A402-4E3F-AAF6-304CD3A96C48}"/>
    <cellStyle name="60% - Accent4 3" xfId="51" xr:uid="{7B2498D6-C7BC-458D-A9EF-5326B0101210}"/>
    <cellStyle name="60% - Accent4 4" xfId="52" xr:uid="{EBFE4618-9D1E-41BF-A4FE-A0FCE39E140F}"/>
    <cellStyle name="60% - Accent5 2" xfId="53" xr:uid="{45A2435C-150D-4E99-BFBB-58F2DE0EFF6D}"/>
    <cellStyle name="60% - Accent5 3" xfId="54" xr:uid="{64117F2E-38C7-4493-B4C7-84869C0CB9C5}"/>
    <cellStyle name="60% - Accent5 4" xfId="55" xr:uid="{003BA5C3-18BE-4235-9453-12E9A1AE031C}"/>
    <cellStyle name="60% - Accent6 2" xfId="56" xr:uid="{D743665B-502A-4798-8EC6-0C00A96B0E99}"/>
    <cellStyle name="60% - Accent6 3" xfId="57" xr:uid="{756B2D4B-9AE5-494D-A01E-AF79F3CDD614}"/>
    <cellStyle name="60% - Accent6 4" xfId="58" xr:uid="{6FBB2598-C277-438E-9AB0-E5E3DEFE9ABD}"/>
    <cellStyle name="Accent1 - 20%" xfId="59" xr:uid="{3FF321EB-7C17-4314-A16C-3B0AF34CF5F9}"/>
    <cellStyle name="Accent1 - 20% 2" xfId="60" xr:uid="{E731CBA0-C666-443D-864A-2F232DBAEFA7}"/>
    <cellStyle name="Accent1 - 40%" xfId="61" xr:uid="{0EBA8E9A-1759-4EB2-AEC5-FA2FDEF329EE}"/>
    <cellStyle name="Accent1 - 40% 2" xfId="62" xr:uid="{42807D06-3D15-47F7-B305-DEE2B745793D}"/>
    <cellStyle name="Accent1 - 60%" xfId="63" xr:uid="{C218469E-25FB-42C2-A7D1-409117DD0A44}"/>
    <cellStyle name="Accent1 - 60% 2" xfId="64" xr:uid="{F3FF3C60-817A-407D-970F-8AD5C659FA2D}"/>
    <cellStyle name="Accent1 2" xfId="65" xr:uid="{AE648091-CAA7-4211-BCC8-429B6D3C1095}"/>
    <cellStyle name="Accent1 3" xfId="66" xr:uid="{5535EC12-F268-480C-997D-E26595FE85C4}"/>
    <cellStyle name="Accent1 4" xfId="67" xr:uid="{232DFDAC-57F2-4A01-A102-FD6246883C98}"/>
    <cellStyle name="Accent1 5" xfId="68" xr:uid="{90BEDB0C-7545-4AD1-9820-D3C3A0FFB788}"/>
    <cellStyle name="Accent1 6" xfId="69" xr:uid="{466A299B-D567-4FA8-A9C4-6B27E1FE3270}"/>
    <cellStyle name="Accent1 7" xfId="70" xr:uid="{8C337BDC-FAE0-489B-9B2E-3FC75998476C}"/>
    <cellStyle name="Accent2 - 20%" xfId="71" xr:uid="{6B20D23D-84E5-4DC0-BE98-7303C82732A6}"/>
    <cellStyle name="Accent2 - 20% 2" xfId="72" xr:uid="{459EBC76-5A80-4FC2-82A2-8C54E2352A23}"/>
    <cellStyle name="Accent2 - 40%" xfId="73" xr:uid="{860B207D-1DA6-499F-B986-D96C6EE643B2}"/>
    <cellStyle name="Accent2 - 40% 2" xfId="74" xr:uid="{4D8D2EFD-47D2-4398-B419-106612B9578A}"/>
    <cellStyle name="Accent2 - 60%" xfId="75" xr:uid="{D7D1C291-D6E2-48A6-B84D-235726EB3A64}"/>
    <cellStyle name="Accent2 - 60% 2" xfId="76" xr:uid="{DF2A4C5A-7A4A-4A20-822A-2524A04BDEA0}"/>
    <cellStyle name="Accent2 2" xfId="77" xr:uid="{D056FA13-7817-4CE6-ACC4-4808BE003B2C}"/>
    <cellStyle name="Accent2 3" xfId="78" xr:uid="{1E911BBB-8A4D-454F-A8A0-4D3E5355F07F}"/>
    <cellStyle name="Accent2 4" xfId="79" xr:uid="{30D395B9-7F03-4AA0-A3BE-762F0DDEB16C}"/>
    <cellStyle name="Accent2 5" xfId="80" xr:uid="{4DF85754-C130-4B7E-940D-027DFEFE1999}"/>
    <cellStyle name="Accent2 6" xfId="81" xr:uid="{C09352AC-F1C4-4072-8833-CBF9C7CBAB8F}"/>
    <cellStyle name="Accent2 7" xfId="82" xr:uid="{939F35FA-F141-4E99-A706-1FE1CB6B72E7}"/>
    <cellStyle name="Accent3 - 20%" xfId="83" xr:uid="{161FCA8D-EBB4-4AC5-8887-85CCCF8533AD}"/>
    <cellStyle name="Accent3 - 20% 2" xfId="84" xr:uid="{3622FB64-0E3A-47B3-8AC4-301EA66871DF}"/>
    <cellStyle name="Accent3 - 40%" xfId="85" xr:uid="{DAFCFBA4-0D06-4823-9FF8-ACB859E63E15}"/>
    <cellStyle name="Accent3 - 40% 2" xfId="86" xr:uid="{36AB2DBE-8B61-4A8A-B002-75B094766472}"/>
    <cellStyle name="Accent3 - 60%" xfId="87" xr:uid="{66324F84-D9F3-4520-9619-A984082DC646}"/>
    <cellStyle name="Accent3 - 60% 2" xfId="88" xr:uid="{5390FA3E-DDFF-4399-8AE4-9EE382D3B204}"/>
    <cellStyle name="Accent3 2" xfId="89" xr:uid="{FDA3B8DD-DC8E-452A-BC5B-EA16AA226EF5}"/>
    <cellStyle name="Accent3 2 2" xfId="90" xr:uid="{505C9218-1913-41C3-B8E6-C3A0E33DAE88}"/>
    <cellStyle name="Accent3 3" xfId="91" xr:uid="{8D3F12D0-4BFA-4E68-99A1-DDFF5039476C}"/>
    <cellStyle name="Accent3 3 2" xfId="92" xr:uid="{D893E70A-2E50-4B60-9E9A-9A925295A447}"/>
    <cellStyle name="Accent3 4" xfId="93" xr:uid="{B599682D-16D0-4D67-A2A6-6AB8700DB9A1}"/>
    <cellStyle name="Accent3 4 2" xfId="94" xr:uid="{7BA98E1A-C043-4785-8B4D-2E2C436B8CDD}"/>
    <cellStyle name="Accent3 5" xfId="95" xr:uid="{AE3FCC20-F99A-439C-B765-C8CF02A49749}"/>
    <cellStyle name="Accent3 6" xfId="96" xr:uid="{F4E6ABC1-3D35-4572-AED8-F454D42409CA}"/>
    <cellStyle name="Accent3 7" xfId="97" xr:uid="{5BF3AB22-5380-43F0-8234-F4409203A6E9}"/>
    <cellStyle name="Accent4 - 20%" xfId="98" xr:uid="{E9E1AB01-949C-44CE-92D0-839D347C0077}"/>
    <cellStyle name="Accent4 - 20% 2" xfId="99" xr:uid="{798684ED-FAB7-4C02-8F04-A9F81ADAAFFF}"/>
    <cellStyle name="Accent4 - 40%" xfId="100" xr:uid="{EF2E16BE-16D4-4D47-9869-55E20917AF7C}"/>
    <cellStyle name="Accent4 - 40% 2" xfId="101" xr:uid="{6C60E738-1C9E-4546-8F6D-1565CE197DC5}"/>
    <cellStyle name="Accent4 - 60%" xfId="102" xr:uid="{D789931A-1D78-4EC1-8AF0-D3DD5A2083A8}"/>
    <cellStyle name="Accent4 - 60% 2" xfId="103" xr:uid="{295ED08E-93E9-4E06-BBE2-28F6BF98B5B7}"/>
    <cellStyle name="Accent4 2" xfId="104" xr:uid="{7FE1D5E7-5875-485A-B0C5-0B322D450FC5}"/>
    <cellStyle name="Accent4 2 2" xfId="105" xr:uid="{E1BC9671-9698-4B61-9316-2F7634380423}"/>
    <cellStyle name="Accent4 3" xfId="106" xr:uid="{E40AE9AA-BE41-4E12-B4E3-5107D632BC30}"/>
    <cellStyle name="Accent4 3 2" xfId="107" xr:uid="{64329299-BE94-4AFA-85BE-A9ECAD23F907}"/>
    <cellStyle name="Accent4 4" xfId="108" xr:uid="{C5E1595B-D44D-4E15-A715-AA97BA5B821D}"/>
    <cellStyle name="Accent4 4 2" xfId="109" xr:uid="{3780A58C-D540-489D-B0BA-0DFDA1A34594}"/>
    <cellStyle name="Accent4 5" xfId="110" xr:uid="{50F637FA-5047-462D-8307-4038E544CC2E}"/>
    <cellStyle name="Accent4 6" xfId="111" xr:uid="{6635EA61-02DB-4CC7-A212-E04269AA07AE}"/>
    <cellStyle name="Accent4 7" xfId="112" xr:uid="{6300C843-227C-4640-B7C5-DAE962960C19}"/>
    <cellStyle name="Accent5 - 20%" xfId="113" xr:uid="{69DF621D-E58E-492A-9C6C-871ABBA72BFA}"/>
    <cellStyle name="Accent5 - 20% 2" xfId="114" xr:uid="{A23255CD-299C-4C23-B354-DC6C04916C88}"/>
    <cellStyle name="Accent5 - 40%" xfId="115" xr:uid="{C3DE0D46-DDFA-47D2-ACDC-AFD53A709F0A}"/>
    <cellStyle name="Accent5 - 60%" xfId="116" xr:uid="{A13E2126-76CB-4740-86F7-C63DCBA34C64}"/>
    <cellStyle name="Accent5 - 60% 2" xfId="117" xr:uid="{5ED63B0D-AB07-43A8-BC11-B820CE4D66EE}"/>
    <cellStyle name="Accent5 2" xfId="118" xr:uid="{4FE4F920-9C51-4BB5-B115-F2C6CC4089B2}"/>
    <cellStyle name="Accent5 2 2" xfId="119" xr:uid="{37E7C50D-FAC8-4439-87C0-25F43097AE19}"/>
    <cellStyle name="Accent5 3" xfId="120" xr:uid="{FC2A9AC0-58A6-4412-B6D6-176280188BA5}"/>
    <cellStyle name="Accent5 3 2" xfId="121" xr:uid="{52479380-9DD2-483D-A352-825906D3B80B}"/>
    <cellStyle name="Accent5 4" xfId="122" xr:uid="{869B2212-7167-4E37-945B-1C5FE6CEB2C6}"/>
    <cellStyle name="Accent5 4 2" xfId="123" xr:uid="{DE01B8BF-5D6F-4206-B0CF-DD82C33D960F}"/>
    <cellStyle name="Accent5 5" xfId="124" xr:uid="{1163C052-AF9F-4783-AA02-8E209D9BE8E0}"/>
    <cellStyle name="Accent5 6" xfId="125" xr:uid="{CCEAF8E8-C469-41E0-82EE-0943EB80997F}"/>
    <cellStyle name="Accent5 7" xfId="126" xr:uid="{D31C438E-4E5E-4A1A-A40C-F769C8DEB3D6}"/>
    <cellStyle name="Accent6 - 20%" xfId="127" xr:uid="{94EE56FD-19B1-4B47-A94E-40892C55B3F5}"/>
    <cellStyle name="Accent6 - 40%" xfId="128" xr:uid="{4EB347B8-A2A4-44F1-9712-35A422C9B7EF}"/>
    <cellStyle name="Accent6 - 40% 2" xfId="129" xr:uid="{C0FFA3E8-83C6-40B2-9C1C-9B41E8951757}"/>
    <cellStyle name="Accent6 - 60%" xfId="130" xr:uid="{37F8AAA6-EDEA-4882-BB1D-D8E26511AAAF}"/>
    <cellStyle name="Accent6 - 60% 2" xfId="131" xr:uid="{5B2229E4-5729-4058-831E-DDFF187DE9B5}"/>
    <cellStyle name="Accent6 2" xfId="132" xr:uid="{B278995A-94E3-4674-A957-F4D7D447B5B0}"/>
    <cellStyle name="Accent6 2 2" xfId="133" xr:uid="{68D79717-C9A8-4DE3-8593-8E6120F1AE48}"/>
    <cellStyle name="Accent6 3" xfId="134" xr:uid="{3BDC3F32-10AA-4CF6-8CCB-1827A4CA757D}"/>
    <cellStyle name="Accent6 3 2" xfId="135" xr:uid="{0991F2B4-A821-40B4-B7E8-0497857349D2}"/>
    <cellStyle name="Accent6 4" xfId="136" xr:uid="{6F42AFF6-9D50-414C-9CDC-A6FFA909CFCC}"/>
    <cellStyle name="Accent6 4 2" xfId="137" xr:uid="{381BAA72-5317-48EB-BABB-28B65E09E47B}"/>
    <cellStyle name="Accent6 5" xfId="138" xr:uid="{5A0451C9-FC0B-411A-91AD-698BB9EE3CE7}"/>
    <cellStyle name="Accent6 6" xfId="139" xr:uid="{82DCEEC2-CE56-428A-81DC-9DECD14F8351}"/>
    <cellStyle name="Accent6 7" xfId="140" xr:uid="{661AC245-78BE-4B5B-8EE0-E3A52C6AA8DB}"/>
    <cellStyle name="Aprēķins" xfId="464" xr:uid="{88BED40D-CD47-419D-A793-ADFAF36AE7E4}"/>
    <cellStyle name="Bad 2" xfId="141" xr:uid="{29A6E8A0-AA9E-4892-95D0-FAFAAE875A51}"/>
    <cellStyle name="Bad 2 2" xfId="142" xr:uid="{14AC19FF-0CA4-4E11-A4E5-E08D4A90ABD8}"/>
    <cellStyle name="Bad 3" xfId="143" xr:uid="{3124F49D-B32F-4795-8D26-6FEA732AE3D7}"/>
    <cellStyle name="Calculation 2" xfId="144" xr:uid="{2DA54B0E-C52F-4401-9C3C-8E5CBDF0D85F}"/>
    <cellStyle name="Calculation 2 2" xfId="145" xr:uid="{EA331DC9-6650-4546-A861-82149AAF8EF8}"/>
    <cellStyle name="Calculation 3" xfId="146" xr:uid="{2C46DE2B-E26B-4C3E-97A3-26A858675001}"/>
    <cellStyle name="Check Cell 2" xfId="147" xr:uid="{3D5F5B7E-E3C2-44BA-AA89-743D053BAA7E}"/>
    <cellStyle name="Check Cell 2 2" xfId="148" xr:uid="{353BC3C8-04CA-4488-811A-89DB52A2F6E1}"/>
    <cellStyle name="Check Cell 3" xfId="149" xr:uid="{D22B8308-E10E-406C-B39D-B5AC11C40233}"/>
    <cellStyle name="Comma" xfId="470" builtinId="3"/>
    <cellStyle name="Comma 2" xfId="150" xr:uid="{FC0ADB1E-E0C5-449D-A961-6D582743B02F}"/>
    <cellStyle name="Comma 2 2" xfId="151" xr:uid="{6CD5CFE1-6970-4132-891E-8A0513802A70}"/>
    <cellStyle name="Currency 2" xfId="152" xr:uid="{199DCB85-64B0-4901-9A21-6366CDCE7E98}"/>
    <cellStyle name="Emphasis 1" xfId="153" xr:uid="{64AB0F5B-0520-4408-8B96-D6D1611D71C2}"/>
    <cellStyle name="Emphasis 1 2" xfId="154" xr:uid="{FDBB47D7-70AD-4705-9BC2-E52F909B726A}"/>
    <cellStyle name="Emphasis 2" xfId="155" xr:uid="{F4D34E5A-3D45-4520-BDB3-25D4CE5646CE}"/>
    <cellStyle name="Emphasis 2 2" xfId="156" xr:uid="{82DFB2EC-D801-49AB-9921-B602BA701FF6}"/>
    <cellStyle name="Emphasis 3" xfId="157" xr:uid="{78267774-916D-4BC4-8E3B-41DCD84BA3F6}"/>
    <cellStyle name="Excel Built-in Normal" xfId="158" xr:uid="{B84E0D33-98A4-4696-993E-19828C01DAA8}"/>
    <cellStyle name="Excel Built-in Normal 2" xfId="159" xr:uid="{0075F946-0136-47EF-A9E0-F41A3027B2A6}"/>
    <cellStyle name="Explanatory Text 2" xfId="160" xr:uid="{E18439E1-4CDB-45CB-B4CC-D66D6CAAF59D}"/>
    <cellStyle name="Explanatory Text 3" xfId="161" xr:uid="{2481C79B-5D27-4713-9AB6-C0E484C3CBEA}"/>
    <cellStyle name="Explanatory Text 4" xfId="162" xr:uid="{BEED6D47-C50D-43C1-8C25-ABEE985C7694}"/>
    <cellStyle name="Good" xfId="471" builtinId="26"/>
    <cellStyle name="Good 2" xfId="163" xr:uid="{CEC0777D-DDAF-45C7-A07A-F41607DB07DA}"/>
    <cellStyle name="Good 2 2" xfId="164" xr:uid="{69E4C8B5-C5FD-4696-8605-BB4E13ABD73E}"/>
    <cellStyle name="Good 3" xfId="165" xr:uid="{7BFD9867-4A94-4BD3-A984-F662FAF41685}"/>
    <cellStyle name="Heading 1 2" xfId="166" xr:uid="{4A6C75E1-2BD8-4B6F-A198-2ABB45DF633E}"/>
    <cellStyle name="Heading 2 2" xfId="167" xr:uid="{5E2C050A-B311-459C-8204-A74E95837297}"/>
    <cellStyle name="Heading 2 2 2" xfId="168" xr:uid="{52CCD122-282C-4755-A602-AE243CB5B109}"/>
    <cellStyle name="Heading 2 3" xfId="169" xr:uid="{DAA2A2E6-CC25-40C5-B2FD-555DDA045B3D}"/>
    <cellStyle name="Heading 3 2" xfId="170" xr:uid="{AC991797-D45F-4EFD-B628-12F6A9A0B4C3}"/>
    <cellStyle name="Heading 3 2 2" xfId="171" xr:uid="{6A2E149C-23FD-4F1B-826E-460D227C34AB}"/>
    <cellStyle name="Heading 3 3" xfId="172" xr:uid="{B1BF820A-7AD1-4BA3-8899-4F95877580D7}"/>
    <cellStyle name="Heading 4 2" xfId="173" xr:uid="{AF7E1D12-B9C9-48A8-AC96-43C39D52B3DA}"/>
    <cellStyle name="Hyperlink" xfId="465" builtinId="8"/>
    <cellStyle name="Hyperlink 2" xfId="174" xr:uid="{44CAB6DB-447B-4FF7-A7A7-2393E599853C}"/>
    <cellStyle name="Hyperlink 2 2" xfId="175" xr:uid="{E25EE5F6-6814-41AE-8CBF-3AE0832C0454}"/>
    <cellStyle name="Hyperlink 3" xfId="176" xr:uid="{CC6B454B-31AE-4C4C-9967-A8E34ADB9EC0}"/>
    <cellStyle name="Hyperlink 4" xfId="177" xr:uid="{E047B1AC-FF32-4FB2-92CE-BCAC5E468B76}"/>
    <cellStyle name="Input 2" xfId="178" xr:uid="{2292DD2A-48A1-4F85-9528-AEAE2EEE9AD0}"/>
    <cellStyle name="Input 2 2" xfId="179" xr:uid="{FA815166-32A4-4E33-9259-491CF322AC1A}"/>
    <cellStyle name="Input 3" xfId="180" xr:uid="{0C33B281-92F8-461D-864D-30D5F49C5410}"/>
    <cellStyle name="Linked Cell 2" xfId="181" xr:uid="{8294208C-41BF-4943-AD73-40C92BB60DAD}"/>
    <cellStyle name="Linked Cell 2 2" xfId="182" xr:uid="{9931E143-BA0C-4105-872C-CC04495D7552}"/>
    <cellStyle name="Linked Cell 3" xfId="183" xr:uid="{70FFAC96-69EB-4A28-8D49-0935FA064027}"/>
    <cellStyle name="Neutral 2" xfId="184" xr:uid="{4226B804-E8A5-4D9A-8F78-C917929AA300}"/>
    <cellStyle name="Neutral 2 2" xfId="185" xr:uid="{FB5C5F4E-BFED-4268-AF4F-0EE6307CA97F}"/>
    <cellStyle name="Neutral 3" xfId="186" xr:uid="{664792A3-391F-4509-8447-BA717D6698F6}"/>
    <cellStyle name="Normal" xfId="0" builtinId="0"/>
    <cellStyle name="Normal 10" xfId="187" xr:uid="{617E517C-804A-429A-8748-6806C25FF649}"/>
    <cellStyle name="Normal 10 2" xfId="188" xr:uid="{07EEF386-2E2F-40EA-B64C-659E251DBE6C}"/>
    <cellStyle name="Normal 10 2 2" xfId="189" xr:uid="{FECD19C0-E771-47AD-803E-28334E7EEA7E}"/>
    <cellStyle name="Normal 10 3" xfId="190" xr:uid="{A0CFDFBC-5C24-443A-96A1-1C5B43A420F9}"/>
    <cellStyle name="Normal 11" xfId="191" xr:uid="{F3C24896-F9DC-4D23-9CCF-705824E95A78}"/>
    <cellStyle name="Normal 11 2" xfId="192" xr:uid="{2DF274CA-7F56-42DF-8FC8-D1EA0BA67146}"/>
    <cellStyle name="Normal 11 2 2" xfId="193" xr:uid="{EC4E785B-5C30-4488-B826-F5568D9FBE96}"/>
    <cellStyle name="Normal 11 3" xfId="194" xr:uid="{F749AF45-1906-4245-BA6C-F16649863905}"/>
    <cellStyle name="Normal 12" xfId="195" xr:uid="{3CC65E5F-321B-488F-AB80-D8AE2F0442FB}"/>
    <cellStyle name="Normal 12 2" xfId="196" xr:uid="{026B328D-CEC7-4054-8D3F-CB320F6B5D40}"/>
    <cellStyle name="Normal 12 2 2" xfId="197" xr:uid="{B77CAD56-2B3E-456A-A584-03EA617910AC}"/>
    <cellStyle name="Normal 12 3" xfId="198" xr:uid="{D630638C-7049-4B8F-896D-6092DC31234E}"/>
    <cellStyle name="Normal 13" xfId="199" xr:uid="{72C13832-99CD-42DA-A048-BA6907F724BA}"/>
    <cellStyle name="Normal 13 2" xfId="200" xr:uid="{2BF99EA3-3F23-4752-8654-BDC9C9B6C497}"/>
    <cellStyle name="Normal 13 2 2" xfId="201" xr:uid="{724AF6E5-F7D4-4D1E-9941-9D231C8918F8}"/>
    <cellStyle name="Normal 13 3" xfId="202" xr:uid="{486ADB86-8E70-4091-B4A9-E388027DAC77}"/>
    <cellStyle name="Normal 14" xfId="203" xr:uid="{FBB14797-C896-4926-AF80-801BA9909000}"/>
    <cellStyle name="Normal 14 2" xfId="204" xr:uid="{39161363-A5CD-43B1-8E40-0073137644B2}"/>
    <cellStyle name="Normal 14 2 2" xfId="205" xr:uid="{8A75759F-1992-4772-8A94-874E251C58DC}"/>
    <cellStyle name="Normal 14 3" xfId="206" xr:uid="{951AA05A-05F2-4680-9774-100F41ED6D8F}"/>
    <cellStyle name="Normal 15" xfId="207" xr:uid="{96038536-B82F-4431-8CBF-C1E473EEAB9D}"/>
    <cellStyle name="Normal 15 2" xfId="208" xr:uid="{BC0872E0-A082-4EE5-BE55-3FC93CFDC050}"/>
    <cellStyle name="Normal 15 2 2" xfId="209" xr:uid="{124EC9F6-2108-426B-9B57-7A3E498B38FF}"/>
    <cellStyle name="Normal 15 3" xfId="210" xr:uid="{137492D6-9A24-4F04-8F06-DAC073E86BE4}"/>
    <cellStyle name="Normal 16" xfId="211" xr:uid="{70CAAAC7-3092-44F2-A2E2-BBFBA91B8AFD}"/>
    <cellStyle name="Normal 16 2" xfId="212" xr:uid="{4D73EF53-8B1F-4DFF-A9D4-079FA6F7D117}"/>
    <cellStyle name="Normal 16 2 2" xfId="213" xr:uid="{911DAE8C-A1A3-4A66-8179-48F02814D98E}"/>
    <cellStyle name="Normal 16 3" xfId="214" xr:uid="{A57ADF24-3CB9-4FA0-AB23-CCBC1C952450}"/>
    <cellStyle name="Normal 17" xfId="215" xr:uid="{E5C4DDA4-A5C4-486B-ACA7-F6AF556A4CEB}"/>
    <cellStyle name="Normal 18" xfId="216" xr:uid="{688544B4-6848-4659-85B4-5B6B894DE42B}"/>
    <cellStyle name="Normal 18 2" xfId="217" xr:uid="{FD309CE0-2147-4397-8A9F-458CC343CF6C}"/>
    <cellStyle name="Normal 19" xfId="218" xr:uid="{2B1780D0-206F-4D14-812F-387F97F15B08}"/>
    <cellStyle name="Normal 2" xfId="3" xr:uid="{00000000-0005-0000-0000-000003000000}"/>
    <cellStyle name="Normal 2 2" xfId="219" xr:uid="{9EB6CE9F-8033-4C38-B278-7A2B1001EE32}"/>
    <cellStyle name="Normal 2 2 2" xfId="220" xr:uid="{5A0D107B-DFA6-4C53-9C81-A0FD9DBDF56F}"/>
    <cellStyle name="Normal 2 3" xfId="221" xr:uid="{46D8C823-6058-4484-A4E4-3E9F4CD93F58}"/>
    <cellStyle name="Normal 2 3 2" xfId="222" xr:uid="{F0D4B063-5196-4F81-930D-4972E57452D1}"/>
    <cellStyle name="Normal 20" xfId="223" xr:uid="{106CE0EF-F0E3-405E-9BF7-9B6AB2F72E45}"/>
    <cellStyle name="Normal 20 2" xfId="224" xr:uid="{3DC28285-8E59-4DFD-8DCE-E51F9FA08EDC}"/>
    <cellStyle name="Normal 20 2 2" xfId="225" xr:uid="{B8F9AD71-D81E-471F-8D83-AAA72B834999}"/>
    <cellStyle name="Normal 20 3" xfId="226" xr:uid="{23C6891C-F1B4-4169-8583-FCEDB4E70942}"/>
    <cellStyle name="Normal 21" xfId="227" xr:uid="{BBC6F0A2-07ED-4A8E-816C-7FA23BCA46FD}"/>
    <cellStyle name="Normal 21 2" xfId="228" xr:uid="{2B7DC521-6020-49FB-AD3C-33BE99E1BAEF}"/>
    <cellStyle name="Normal 21 2 2" xfId="229" xr:uid="{2FE5F4CF-793F-4A7A-992D-79453D404991}"/>
    <cellStyle name="Normal 21 3" xfId="230" xr:uid="{DAF0F6E0-9D07-47F9-973A-8480B28AE3AC}"/>
    <cellStyle name="Normal 22" xfId="231" xr:uid="{71B8EA35-2525-402C-8354-B004F9EEDD33}"/>
    <cellStyle name="Normal 23" xfId="232" xr:uid="{51FD6E56-A60F-4D33-A0CB-AECB7C9662D8}"/>
    <cellStyle name="Normal 24" xfId="233" xr:uid="{BA0FEEE6-1E93-4BC2-9044-5B1778D5F39E}"/>
    <cellStyle name="Normal 25" xfId="234" xr:uid="{CB12E53F-FDAF-4B21-A724-E4AB3E40AF5B}"/>
    <cellStyle name="Normal 26" xfId="235" xr:uid="{5556DCD1-607D-4F17-AE71-13688A9D1C9D}"/>
    <cellStyle name="Normal 27" xfId="236" xr:uid="{F46FFC89-CBF7-4937-AE07-D89A220C7458}"/>
    <cellStyle name="Normal 27 2" xfId="466" xr:uid="{AF27F281-9907-4413-8864-077B5DA0356A}"/>
    <cellStyle name="Normal 28" xfId="237" xr:uid="{14DFBC13-A2A1-450D-93D8-90911409312A}"/>
    <cellStyle name="Normal 28 2" xfId="467" xr:uid="{029F8672-5527-4F10-BAB1-C5097DCC0B38}"/>
    <cellStyle name="Normal 29" xfId="238" xr:uid="{7A9F1ED3-A3D1-4541-A1F6-738176BBEC9F}"/>
    <cellStyle name="Normal 29 2" xfId="468" xr:uid="{1F2DE024-1F85-43CA-B1E6-4DAB175630C3}"/>
    <cellStyle name="Normal 3" xfId="239" xr:uid="{019E75D3-51BF-4CA5-A931-824435281EEC}"/>
    <cellStyle name="Normal 3 2" xfId="240" xr:uid="{8AC589A2-91FF-4133-99CB-852ECA36F1BF}"/>
    <cellStyle name="Normal 30" xfId="241" xr:uid="{95409CB4-8B3F-47DD-9796-E16F19A0D1C8}"/>
    <cellStyle name="Normal 4" xfId="242" xr:uid="{96B7803B-B2D6-487D-9377-845F6470CF76}"/>
    <cellStyle name="Normal 4 2" xfId="243" xr:uid="{CF3A0B69-7B00-4D3D-A9E7-EADED67666A5}"/>
    <cellStyle name="Normal 5" xfId="244" xr:uid="{A09FD30C-9D0A-45BE-86EC-A1040A0EBD91}"/>
    <cellStyle name="Normal 5 2" xfId="245" xr:uid="{2FE335B7-EE93-4195-906B-19B4BCEAB900}"/>
    <cellStyle name="Normal 5 2 2" xfId="246" xr:uid="{A6D5B882-3B17-43EE-B8D2-4643742B8701}"/>
    <cellStyle name="Normal 5 3" xfId="247" xr:uid="{05BDF72A-AF61-467F-861D-79BE3D0AE3B3}"/>
    <cellStyle name="Normal 6" xfId="1" xr:uid="{00000000-0005-0000-0000-000004000000}"/>
    <cellStyle name="Normal 6 2" xfId="248" xr:uid="{6D595A66-D94B-46E1-9562-BC48D52C66C0}"/>
    <cellStyle name="Normal 7" xfId="249" xr:uid="{5FB0038F-2AFD-44C9-9715-48DC9AFD2F49}"/>
    <cellStyle name="Normal 8" xfId="250" xr:uid="{F89FC311-2DEA-45E1-A31C-A36E8CE8C892}"/>
    <cellStyle name="Normal 8 2" xfId="251" xr:uid="{2BC13BDC-5599-473A-AD08-3D188E54F260}"/>
    <cellStyle name="Normal 8 2 2" xfId="252" xr:uid="{DE492709-5993-4A0D-9990-F1066E78CA0B}"/>
    <cellStyle name="Normal 8 3" xfId="253" xr:uid="{9C5130F7-CBEB-4B47-AADF-89DA4F404B42}"/>
    <cellStyle name="Normal 9" xfId="254" xr:uid="{D62BB102-84C2-4735-AAEF-35F07BD53ECB}"/>
    <cellStyle name="Normal 9 2" xfId="255" xr:uid="{5DEDE86B-73E9-413B-96C8-A6DE056FE29D}"/>
    <cellStyle name="Normal 9 2 2" xfId="256" xr:uid="{ECE7C3C3-43F6-4920-A678-3F342F0BD09C}"/>
    <cellStyle name="Normal 9 3" xfId="257" xr:uid="{BA5909FD-ED64-42DF-9AD4-7B760B6E50F6}"/>
    <cellStyle name="Note 2" xfId="258" xr:uid="{D922166A-D740-43E7-A41F-E35B9BFFA552}"/>
    <cellStyle name="Note 2 2" xfId="259" xr:uid="{BE5F3515-4128-43EA-A2C4-AC03379CBE32}"/>
    <cellStyle name="Note 3" xfId="260" xr:uid="{C1A1ED42-C357-43C0-91C2-EE3F1F248180}"/>
    <cellStyle name="Output 2" xfId="261" xr:uid="{16B05BB5-9351-44FD-8D5A-C41628062325}"/>
    <cellStyle name="Output 2 2" xfId="262" xr:uid="{3296DE94-35F4-48E9-91DC-B62194A7C1FD}"/>
    <cellStyle name="Output 3" xfId="263" xr:uid="{59752E62-065D-47BF-B932-E22A89CEFA14}"/>
    <cellStyle name="Parastais_FMLikp01_p05_221205_pap_afp_makp" xfId="264" xr:uid="{1E53669F-3B48-400C-B75E-C76456A0CEA3}"/>
    <cellStyle name="Parasts 2" xfId="4" xr:uid="{AD583647-40F6-46DB-BB31-2CBAAD5F1804}"/>
    <cellStyle name="Parasts 3" xfId="462" xr:uid="{3676A746-E324-4482-8D4C-954FBDA62DBE}"/>
    <cellStyle name="Parasts 4" xfId="469" xr:uid="{1064AE85-AD6D-4255-BE39-6849987C1993}"/>
    <cellStyle name="Percent" xfId="2" builtinId="5"/>
    <cellStyle name="Percent 2" xfId="265" xr:uid="{FA36A8B4-8637-4835-A36B-244A34762049}"/>
    <cellStyle name="Percent 3" xfId="266" xr:uid="{CC2074C0-D8E1-48C5-A8FB-6F8EAD7433A7}"/>
    <cellStyle name="Pieņēmumi" xfId="463" xr:uid="{F2C3900A-B498-4813-AEC9-CB30DA5AD5A2}"/>
    <cellStyle name="SAPBEXaggData" xfId="267" xr:uid="{A3412417-692D-41E7-B3F3-96221881A290}"/>
    <cellStyle name="SAPBEXaggData 2" xfId="268" xr:uid="{BE206CF6-491C-4337-8331-0D85536A02AF}"/>
    <cellStyle name="SAPBEXaggData 2 2" xfId="269" xr:uid="{8F69B7BE-9AFC-4370-B8B2-2A90332143F4}"/>
    <cellStyle name="SAPBEXaggData 3" xfId="270" xr:uid="{9DBED812-A65C-4C00-A3BC-ABA1A159BBBB}"/>
    <cellStyle name="SAPBEXaggData 4" xfId="271" xr:uid="{7B6A2559-4A08-4896-9F51-D55A33BC6A15}"/>
    <cellStyle name="SAPBEXaggDataEmph" xfId="272" xr:uid="{5BFA3D2C-A5C6-49C8-9779-6906912B4534}"/>
    <cellStyle name="SAPBEXaggDataEmph 2" xfId="273" xr:uid="{8D763BB0-BD50-48E3-B235-5C9856133C9C}"/>
    <cellStyle name="SAPBEXaggDataEmph 2 2" xfId="274" xr:uid="{597AA4D0-3B83-4E86-BB9F-33D4B47DB893}"/>
    <cellStyle name="SAPBEXaggDataEmph 3" xfId="275" xr:uid="{6C524456-1024-43A1-9DB3-59063AF1CF3A}"/>
    <cellStyle name="SAPBEXaggDataEmph 4" xfId="276" xr:uid="{DE631D8A-05B4-4D09-BF4F-72CC51329F48}"/>
    <cellStyle name="SAPBEXaggItem" xfId="277" xr:uid="{A772D271-CFB9-43AF-9519-9DA76B93C519}"/>
    <cellStyle name="SAPBEXaggItem 2" xfId="278" xr:uid="{5A52E1A1-48AA-4FD9-94F1-EDADBD1278E4}"/>
    <cellStyle name="SAPBEXaggItem 2 2" xfId="279" xr:uid="{62109617-E521-4E08-96D2-845378AFD838}"/>
    <cellStyle name="SAPBEXaggItem 3" xfId="280" xr:uid="{1C37E77E-9828-4AD7-87F0-9CEB1907D71E}"/>
    <cellStyle name="SAPBEXaggItem 4" xfId="281" xr:uid="{93228073-FA56-4E9D-AEDB-86D469BDEA0C}"/>
    <cellStyle name="SAPBEXaggItemX" xfId="282" xr:uid="{FC2D4CDA-4C70-4A72-88BA-96E4162E945B}"/>
    <cellStyle name="SAPBEXaggItemX 2" xfId="283" xr:uid="{A9EA01D3-F6E0-42DD-B4FB-EB782B1B80B6}"/>
    <cellStyle name="SAPBEXaggItemX 2 2" xfId="284" xr:uid="{5B455B3E-4B71-4E14-B423-DC6C060B7FDB}"/>
    <cellStyle name="SAPBEXaggItemX 3" xfId="285" xr:uid="{536D95A0-69DA-4818-97C3-14C515C6C19F}"/>
    <cellStyle name="SAPBEXchaText" xfId="286" xr:uid="{0E7DF5E0-6D3D-41C6-ACAD-8141C6BE0514}"/>
    <cellStyle name="SAPBEXchaText 2" xfId="287" xr:uid="{C2851DCC-2739-4D37-ADFF-8B4ABBE69661}"/>
    <cellStyle name="SAPBEXchaText 2 2" xfId="288" xr:uid="{0E94CBB0-8FE0-4097-B2C0-A640C6C8550F}"/>
    <cellStyle name="SAPBEXchaText 3" xfId="289" xr:uid="{B632B6E5-8650-4301-AEB9-3B666DBBCB27}"/>
    <cellStyle name="SAPBEXchaText 4" xfId="290" xr:uid="{CD85F80C-A7B0-401A-A3E4-0FA277D92F0A}"/>
    <cellStyle name="SAPBEXexcBad7" xfId="291" xr:uid="{5F967CE8-6649-48A8-BEEF-FA8BC159FEFD}"/>
    <cellStyle name="SAPBEXexcBad7 2" xfId="292" xr:uid="{DEFC0229-E92D-44E3-9518-0376901DF82C}"/>
    <cellStyle name="SAPBEXexcBad7 2 2" xfId="293" xr:uid="{7BAF5768-C6DC-49A4-9AAC-536A2296AC6A}"/>
    <cellStyle name="SAPBEXexcBad7 3" xfId="294" xr:uid="{5D39B651-F755-4CF9-B668-CC7B74B629D6}"/>
    <cellStyle name="SAPBEXexcBad7 4" xfId="295" xr:uid="{D2410217-AAD9-47F9-A704-DBE3619AAFDE}"/>
    <cellStyle name="SAPBEXexcBad8" xfId="296" xr:uid="{6BA3AF76-AD64-4554-850A-8D53B0C66275}"/>
    <cellStyle name="SAPBEXexcBad8 2" xfId="297" xr:uid="{50831C33-AC15-4492-86A5-8BB8E5548D8F}"/>
    <cellStyle name="SAPBEXexcBad8 2 2" xfId="298" xr:uid="{C7C75A21-1A50-4B9D-B03D-8881E6C55337}"/>
    <cellStyle name="SAPBEXexcBad8 3" xfId="299" xr:uid="{05F2E043-A304-4B87-94E3-5282F1C49C13}"/>
    <cellStyle name="SAPBEXexcBad8 4" xfId="300" xr:uid="{05BEFA38-30D7-4295-8AAE-0297E965A567}"/>
    <cellStyle name="SAPBEXexcBad9" xfId="301" xr:uid="{2ACEF24C-BF32-48A6-B1A9-DC477716CC01}"/>
    <cellStyle name="SAPBEXexcBad9 2" xfId="302" xr:uid="{908C2A30-79A9-4226-A7C9-E7E5A3FD401B}"/>
    <cellStyle name="SAPBEXexcBad9 2 2" xfId="303" xr:uid="{7E56E955-D15A-4A0E-A44B-2EEB2D189F92}"/>
    <cellStyle name="SAPBEXexcBad9 3" xfId="304" xr:uid="{4B26D31F-A658-444A-8FC2-21F67EC242DB}"/>
    <cellStyle name="SAPBEXexcBad9 4" xfId="305" xr:uid="{37BAB9AC-3F74-40BC-B911-552E44803B02}"/>
    <cellStyle name="SAPBEXexcCritical4" xfId="306" xr:uid="{DD5AC46B-65B6-418A-ABB5-9F7015F9E6A8}"/>
    <cellStyle name="SAPBEXexcCritical4 2" xfId="307" xr:uid="{95707168-5351-4F81-81F4-3C9894A94D6F}"/>
    <cellStyle name="SAPBEXexcCritical4 2 2" xfId="308" xr:uid="{5608012E-5A70-46F3-AB3A-9368F0313163}"/>
    <cellStyle name="SAPBEXexcCritical4 3" xfId="309" xr:uid="{A3A9CCC2-7CB4-4A91-967C-89DDFFE2F4F3}"/>
    <cellStyle name="SAPBEXexcCritical4 4" xfId="310" xr:uid="{23E1490A-E1C9-447B-9966-07CFC3822930}"/>
    <cellStyle name="SAPBEXexcCritical5" xfId="311" xr:uid="{5B5B2924-B30B-471D-9E6E-B466A057708E}"/>
    <cellStyle name="SAPBEXexcCritical5 2" xfId="312" xr:uid="{47EB4337-D90B-4C2F-8E5C-07267FD0DAD5}"/>
    <cellStyle name="SAPBEXexcCritical5 2 2" xfId="313" xr:uid="{9FF9260C-B73A-4E89-BC12-4711223191EA}"/>
    <cellStyle name="SAPBEXexcCritical5 3" xfId="314" xr:uid="{06E11A7E-0E3E-47A5-81EE-237D1EA6C48A}"/>
    <cellStyle name="SAPBEXexcCritical5 4" xfId="315" xr:uid="{FE019CC0-F067-48C5-AB19-01DF3F5223B3}"/>
    <cellStyle name="SAPBEXexcCritical6" xfId="316" xr:uid="{DE60F250-4DFB-4168-BC43-BE9131CE2991}"/>
    <cellStyle name="SAPBEXexcCritical6 2" xfId="317" xr:uid="{3F16E2E5-BF71-44B8-930D-E4105C1D5094}"/>
    <cellStyle name="SAPBEXexcCritical6 2 2" xfId="318" xr:uid="{0576C37F-3C96-4AA8-8091-F121C272318C}"/>
    <cellStyle name="SAPBEXexcCritical6 3" xfId="319" xr:uid="{5E75345C-AA20-474C-80E5-A941A84C9E2F}"/>
    <cellStyle name="SAPBEXexcCritical6 4" xfId="320" xr:uid="{BFB2A0D1-6DA0-4766-95E4-A24048418669}"/>
    <cellStyle name="SAPBEXexcGood1" xfId="321" xr:uid="{F0A53C6D-C37B-4405-96A9-49FF0E9A26AB}"/>
    <cellStyle name="SAPBEXexcGood1 2" xfId="322" xr:uid="{D4E1AEFC-85F0-42F3-9A54-7B0F7E1B5336}"/>
    <cellStyle name="SAPBEXexcGood1 2 2" xfId="323" xr:uid="{A24B5C2B-8E7E-4797-B5CD-1B1EFFBA1495}"/>
    <cellStyle name="SAPBEXexcGood1 3" xfId="324" xr:uid="{8E0E6118-FCE9-413F-ADDC-CB266B67158A}"/>
    <cellStyle name="SAPBEXexcGood1 4" xfId="325" xr:uid="{80A45EE0-8BAF-42E8-9CEF-FF3B3A3BB750}"/>
    <cellStyle name="SAPBEXexcGood2" xfId="326" xr:uid="{2D2A9513-057E-4E2A-9D3A-D5065F4AB418}"/>
    <cellStyle name="SAPBEXexcGood2 2" xfId="327" xr:uid="{70640650-8D1C-4421-9DD4-06256F948A07}"/>
    <cellStyle name="SAPBEXexcGood2 2 2" xfId="328" xr:uid="{7B7C29A8-208E-4A88-B0E8-2A6CC204B849}"/>
    <cellStyle name="SAPBEXexcGood2 3" xfId="329" xr:uid="{7414130A-3D46-4654-8AB0-BFCA6D4D79B5}"/>
    <cellStyle name="SAPBEXexcGood2 4" xfId="330" xr:uid="{4B80EA28-B5A7-4476-B9EB-1F582F1110BC}"/>
    <cellStyle name="SAPBEXexcGood3" xfId="331" xr:uid="{401EA8C7-ED47-4F99-A0C0-568ED36D753A}"/>
    <cellStyle name="SAPBEXexcGood3 2" xfId="332" xr:uid="{F82E25DF-FC92-4DD8-AE2B-246C35E1AFBA}"/>
    <cellStyle name="SAPBEXexcGood3 2 2" xfId="333" xr:uid="{D30CBA66-49E3-4725-B548-665BEA5EA233}"/>
    <cellStyle name="SAPBEXexcGood3 3" xfId="334" xr:uid="{88D26522-F92D-402F-874A-C4886D967310}"/>
    <cellStyle name="SAPBEXexcGood3 4" xfId="335" xr:uid="{EB7B6EE5-EA40-41F7-BD94-2D3505F5AA09}"/>
    <cellStyle name="SAPBEXfilterDrill" xfId="336" xr:uid="{CF525C42-7A69-4DD1-AD17-42FC2BD627D1}"/>
    <cellStyle name="SAPBEXfilterDrill 2" xfId="337" xr:uid="{BD5BA6D1-5D1F-425D-B928-F6A81082C2E8}"/>
    <cellStyle name="SAPBEXfilterDrill 2 2" xfId="338" xr:uid="{2EC2F81A-695A-4482-8852-792854FC8222}"/>
    <cellStyle name="SAPBEXfilterDrill 3" xfId="339" xr:uid="{E67168BA-4C32-4158-B66E-75415799B255}"/>
    <cellStyle name="SAPBEXfilterDrill 4" xfId="340" xr:uid="{B5B25CA1-B9F2-42DD-AB9E-FB3688C4BED9}"/>
    <cellStyle name="SAPBEXfilterItem" xfId="341" xr:uid="{5C20E848-3305-41F7-9C32-997BF59E17A2}"/>
    <cellStyle name="SAPBEXfilterItem 2" xfId="342" xr:uid="{30B9DB5C-2C80-463D-B795-AC359548F483}"/>
    <cellStyle name="SAPBEXfilterItem 2 2" xfId="343" xr:uid="{CD660CD2-52E4-475A-A629-C433E157E4BE}"/>
    <cellStyle name="SAPBEXfilterItem 3" xfId="344" xr:uid="{B5B5BABB-17C4-48C0-921D-6348A89A8721}"/>
    <cellStyle name="SAPBEXfilterItem 4" xfId="345" xr:uid="{1B0BFB95-B6F9-4D1A-85A4-93585BD57684}"/>
    <cellStyle name="SAPBEXfilterText" xfId="346" xr:uid="{F215FE50-6C6C-40F0-A95A-5181BC2DE67F}"/>
    <cellStyle name="SAPBEXfilterText 2" xfId="347" xr:uid="{3C708F5A-C291-45CE-B6FA-515E4971085E}"/>
    <cellStyle name="SAPBEXfilterText 2 2" xfId="348" xr:uid="{B2CBA0EF-FD2A-48B6-AED1-1A72B5FAD7C7}"/>
    <cellStyle name="SAPBEXfilterText 3" xfId="349" xr:uid="{5A3BD99E-06DC-4727-AF7E-5D2C178D02E9}"/>
    <cellStyle name="SAPBEXfilterText 4" xfId="350" xr:uid="{E8E37F62-855E-4C61-BC39-CE6C9BB8F768}"/>
    <cellStyle name="SAPBEXformats" xfId="351" xr:uid="{2FAFD067-BE2D-4319-B2B3-8E599D3CEA4D}"/>
    <cellStyle name="SAPBEXformats 2" xfId="352" xr:uid="{2853F568-F2D9-42E8-A6A1-9F7825C86853}"/>
    <cellStyle name="SAPBEXformats 2 2" xfId="353" xr:uid="{D35695F6-457A-44F2-8092-5FC7241FEB0D}"/>
    <cellStyle name="SAPBEXformats 3" xfId="354" xr:uid="{EF8B7270-9118-4CD2-ACED-545AF66374FB}"/>
    <cellStyle name="SAPBEXformats 4" xfId="355" xr:uid="{DE636238-7762-4D3F-A6C4-075670F04354}"/>
    <cellStyle name="SAPBEXheaderItem" xfId="356" xr:uid="{9B5B1DBB-6F25-4E64-A1DE-CA8965FAF477}"/>
    <cellStyle name="SAPBEXheaderItem 2" xfId="357" xr:uid="{20C7933E-34F2-44C8-A683-D0F0CD4AF93D}"/>
    <cellStyle name="SAPBEXheaderItem 2 2" xfId="358" xr:uid="{17E78C62-DFDF-476C-B763-66F1B6F74B5E}"/>
    <cellStyle name="SAPBEXheaderItem 3" xfId="359" xr:uid="{E579E707-5720-48D5-A4C4-9E49E421FFF1}"/>
    <cellStyle name="SAPBEXheaderItem 4" xfId="360" xr:uid="{3B428298-7E17-4750-AD53-4ECA2DEEFF69}"/>
    <cellStyle name="SAPBEXheaderText" xfId="361" xr:uid="{C71013EB-7F9D-42E9-8E0A-963897FE7C0E}"/>
    <cellStyle name="SAPBEXheaderText 2" xfId="362" xr:uid="{4BA5DC92-22C7-4E73-BB64-78A233E0F6B3}"/>
    <cellStyle name="SAPBEXheaderText 2 2" xfId="363" xr:uid="{01344570-B64E-48EE-9D73-97C02199EA1E}"/>
    <cellStyle name="SAPBEXheaderText 3" xfId="364" xr:uid="{0934E858-0CC0-4190-B1D7-38EAE3B254C4}"/>
    <cellStyle name="SAPBEXheaderText 4" xfId="365" xr:uid="{F7BB3206-47D8-4CD2-B18C-5A648A013DC0}"/>
    <cellStyle name="SAPBEXHLevel0" xfId="366" xr:uid="{F580D643-FD1C-4B1F-991C-CC696DE2048B}"/>
    <cellStyle name="SAPBEXHLevel0 2" xfId="367" xr:uid="{340595EA-2DE2-4CC9-9AE2-E872E6627D03}"/>
    <cellStyle name="SAPBEXHLevel0 2 2" xfId="368" xr:uid="{4B704397-77D9-4351-AAA6-E3029F208215}"/>
    <cellStyle name="SAPBEXHLevel0 3" xfId="369" xr:uid="{438D94E2-F291-4A15-BF03-A7886D1904B7}"/>
    <cellStyle name="SAPBEXHLevel0 4" xfId="370" xr:uid="{D2B2CFD7-89C9-4ACD-A101-3C1EE9A80C0B}"/>
    <cellStyle name="SAPBEXHLevel0X" xfId="371" xr:uid="{0DE4AAA6-400A-4F93-91D6-EACF2C8C031E}"/>
    <cellStyle name="SAPBEXHLevel0X 2" xfId="372" xr:uid="{34EF27B7-5355-40EC-AA7B-F3BB68FDBC51}"/>
    <cellStyle name="SAPBEXHLevel0X 2 2" xfId="373" xr:uid="{7992A904-7E34-4D3F-9ACE-76FDE748F60F}"/>
    <cellStyle name="SAPBEXHLevel0X 3" xfId="374" xr:uid="{F77CE97C-9142-4389-BCBA-FE343410DA6D}"/>
    <cellStyle name="SAPBEXHLevel1" xfId="375" xr:uid="{9ACF51E7-58E5-4F33-A90B-0A81A81D641C}"/>
    <cellStyle name="SAPBEXHLevel1 2" xfId="376" xr:uid="{73CF2473-1C38-4907-86A6-A7698CC71EDF}"/>
    <cellStyle name="SAPBEXHLevel1 2 2" xfId="377" xr:uid="{8D9ABE38-4FA4-41CD-AC98-186636FB0E10}"/>
    <cellStyle name="SAPBEXHLevel1 3" xfId="378" xr:uid="{B9578FA1-BEEB-4841-A429-8CDB975D1F11}"/>
    <cellStyle name="SAPBEXHLevel1 4" xfId="379" xr:uid="{73419BF8-6092-4787-9838-2D290216D0CF}"/>
    <cellStyle name="SAPBEXHLevel1X" xfId="380" xr:uid="{1668CB64-47B8-4D8B-91E8-3F2C78F49965}"/>
    <cellStyle name="SAPBEXHLevel1X 2" xfId="381" xr:uid="{79094D05-E77A-41AA-975B-991C3FF3BC98}"/>
    <cellStyle name="SAPBEXHLevel1X 2 2" xfId="382" xr:uid="{A93772A0-ED3B-4F97-BCED-733971A25826}"/>
    <cellStyle name="SAPBEXHLevel1X 3" xfId="383" xr:uid="{66EFC558-E6F5-4951-89DD-C9FF8024B4E4}"/>
    <cellStyle name="SAPBEXHLevel2" xfId="384" xr:uid="{1870F5FC-F62A-45A5-BDA2-9EB0C961258E}"/>
    <cellStyle name="SAPBEXHLevel2 2" xfId="385" xr:uid="{4C45A45C-B3B7-470B-9B7B-656864C5F569}"/>
    <cellStyle name="SAPBEXHLevel2 2 2" xfId="386" xr:uid="{283B880B-4493-45BF-804A-A62FB3A7BAE7}"/>
    <cellStyle name="SAPBEXHLevel2 3" xfId="387" xr:uid="{E91856F5-D2D1-4380-A536-423CC862E429}"/>
    <cellStyle name="SAPBEXHLevel2 4" xfId="388" xr:uid="{44511008-EBAF-42C4-AC31-1AB3AB97531A}"/>
    <cellStyle name="SAPBEXHLevel2 4 2" xfId="389" xr:uid="{539CF064-3455-4C58-AD31-53D2A7274199}"/>
    <cellStyle name="SAPBEXHLevel2X" xfId="390" xr:uid="{F908A652-E3D8-46C6-B6C5-C26015939E15}"/>
    <cellStyle name="SAPBEXHLevel2X 2" xfId="391" xr:uid="{3E39D9C6-0249-4B71-9384-C172EDF3BDD8}"/>
    <cellStyle name="SAPBEXHLevel2X 2 2" xfId="392" xr:uid="{F8160430-F0A3-42BD-9D4C-4331B42512AB}"/>
    <cellStyle name="SAPBEXHLevel2X 3" xfId="393" xr:uid="{BC695099-0357-4E58-8BE5-89370ED33030}"/>
    <cellStyle name="SAPBEXHLevel3" xfId="394" xr:uid="{83C5DFFF-00AA-4F49-AE72-12CE30F0EBB4}"/>
    <cellStyle name="SAPBEXHLevel3 2" xfId="395" xr:uid="{F903AA51-6F86-48B4-AFFB-C89ACFF479C4}"/>
    <cellStyle name="SAPBEXHLevel3 2 2" xfId="396" xr:uid="{35C5BA06-6ADF-4452-BEF4-787A10AD18A8}"/>
    <cellStyle name="SAPBEXHLevel3 3" xfId="397" xr:uid="{E27A09A6-2B9E-46E4-9152-5F0B6E0A7B52}"/>
    <cellStyle name="SAPBEXHLevel3 4" xfId="398" xr:uid="{7A7D92FB-796E-49CA-870D-6FD66C97AD7B}"/>
    <cellStyle name="SAPBEXHLevel3X" xfId="399" xr:uid="{C9709BC7-1925-40D1-92D7-F6974A630BFC}"/>
    <cellStyle name="SAPBEXHLevel3X 2" xfId="400" xr:uid="{9631DBC5-A2BD-4FA3-BB17-0232AC2DB388}"/>
    <cellStyle name="SAPBEXHLevel3X 2 2" xfId="401" xr:uid="{D0524D53-6C0B-45B7-82FF-B849E78A3117}"/>
    <cellStyle name="SAPBEXHLevel3X 3" xfId="402" xr:uid="{07BE7DF3-4106-4084-81B0-676284EA2F01}"/>
    <cellStyle name="SAPBEXinputData" xfId="403" xr:uid="{2F30D462-D425-4FD2-BEAA-50FCF7CFC483}"/>
    <cellStyle name="SAPBEXinputData 2" xfId="404" xr:uid="{D084273C-4E44-43F7-9AD4-D8CE486033E7}"/>
    <cellStyle name="SAPBEXinputData 2 2" xfId="405" xr:uid="{1D633B55-AE12-43D3-B88E-6C2D82C38DE0}"/>
    <cellStyle name="SAPBEXinputData 3" xfId="406" xr:uid="{AF237491-FEB5-4EBC-80FC-BC20FE2DD542}"/>
    <cellStyle name="SAPBEXItemHeader" xfId="407" xr:uid="{183821C5-63A5-4B22-9FB7-5F9B2F48A697}"/>
    <cellStyle name="SAPBEXresData" xfId="408" xr:uid="{E92CB793-71F7-4F8C-951B-F29E4CF7CB6F}"/>
    <cellStyle name="SAPBEXresData 2" xfId="409" xr:uid="{36CCA10F-303D-4C0E-A6E6-75C0CC24B523}"/>
    <cellStyle name="SAPBEXresData 2 2" xfId="410" xr:uid="{16503CC7-E87D-48D1-B650-0414AE7CBDF3}"/>
    <cellStyle name="SAPBEXresData 3" xfId="411" xr:uid="{A334FD0E-C4DB-4349-8DE2-7CBF3EF4DA9C}"/>
    <cellStyle name="SAPBEXresDataEmph" xfId="412" xr:uid="{8F0D7E02-090A-4804-9B98-4C692FEF0597}"/>
    <cellStyle name="SAPBEXresDataEmph 2" xfId="413" xr:uid="{DAD36D0B-4B11-4F91-85F2-BE28A7C65795}"/>
    <cellStyle name="SAPBEXresDataEmph 2 2" xfId="414" xr:uid="{350C1EAC-0D54-4E1A-88FE-CE5FD088BC22}"/>
    <cellStyle name="SAPBEXresDataEmph 3" xfId="415" xr:uid="{F450124F-D401-4F15-BCF9-576B961E2FB2}"/>
    <cellStyle name="SAPBEXresDataEmph 4" xfId="416" xr:uid="{32C7491F-F9E3-4A08-8384-F0E6163DB1C3}"/>
    <cellStyle name="SAPBEXresItem" xfId="417" xr:uid="{154F91B4-A8FE-4897-9BCE-AC237217B97A}"/>
    <cellStyle name="SAPBEXresItem 2" xfId="418" xr:uid="{FA620CE3-C963-4941-86F7-B3C1736AA565}"/>
    <cellStyle name="SAPBEXresItem 2 2" xfId="419" xr:uid="{6BE0F371-3715-4E0F-AFAE-5C8F3A4F7AB3}"/>
    <cellStyle name="SAPBEXresItem 3" xfId="420" xr:uid="{27106D64-5FE6-4B89-AEC7-FE41CD1BBD98}"/>
    <cellStyle name="SAPBEXresItemX" xfId="421" xr:uid="{0137D3D0-C04C-4698-89A3-589E1108A190}"/>
    <cellStyle name="SAPBEXresItemX 2" xfId="422" xr:uid="{46C66634-F381-4996-A43D-ACFB543F2E5A}"/>
    <cellStyle name="SAPBEXresItemX 2 2" xfId="423" xr:uid="{6A391BC4-E881-413C-8B7D-8D50712720E0}"/>
    <cellStyle name="SAPBEXresItemX 3" xfId="424" xr:uid="{19A09426-722B-4C8E-B06D-9565C2DEE448}"/>
    <cellStyle name="SAPBEXstdData" xfId="425" xr:uid="{AEFCBB28-DB82-49AD-99CB-13397FBA9F63}"/>
    <cellStyle name="SAPBEXstdData 2" xfId="426" xr:uid="{9EE70A4E-E162-47AF-AAC3-16BEFAFE7DD6}"/>
    <cellStyle name="SAPBEXstdData 2 2" xfId="427" xr:uid="{E116C9A4-452B-4707-865F-D84320AF118C}"/>
    <cellStyle name="SAPBEXstdData 2 2 2" xfId="428" xr:uid="{9F929F61-E3A9-4BA1-BE3A-FCBCBFD507A9}"/>
    <cellStyle name="SAPBEXstdDataEmph" xfId="429" xr:uid="{D7914B86-735E-4C7B-80E4-5F093FFAED5C}"/>
    <cellStyle name="SAPBEXstdDataEmph 2" xfId="430" xr:uid="{1638AB7C-E12D-4B03-84E2-FCB08B42620B}"/>
    <cellStyle name="SAPBEXstdDataEmph 2 2" xfId="431" xr:uid="{703D390C-4F30-419C-BA4C-2040D620DBE7}"/>
    <cellStyle name="SAPBEXstdDataEmph 3" xfId="432" xr:uid="{56F14B75-25A6-49F3-8C93-63C52422B747}"/>
    <cellStyle name="SAPBEXstdDataEmph 4" xfId="433" xr:uid="{EDA477EA-B951-4C9A-B0D4-24727EDB9072}"/>
    <cellStyle name="SAPBEXstdItem" xfId="434" xr:uid="{EF6024C4-66DB-4F53-8AF9-1533DEBD0C6C}"/>
    <cellStyle name="SAPBEXstdItem 2" xfId="435" xr:uid="{6F8FCC26-FA1E-4138-9242-4CA367C938B9}"/>
    <cellStyle name="SAPBEXstdItem 2 2" xfId="436" xr:uid="{6E26911F-6AD4-47CE-A336-168A22A4CA78}"/>
    <cellStyle name="SAPBEXstdItemX" xfId="437" xr:uid="{52503C85-667C-4A7A-B27C-87742A79F056}"/>
    <cellStyle name="SAPBEXstdItemX 2" xfId="438" xr:uid="{013CF7D6-1CE3-4AE9-90F5-94C5924039EA}"/>
    <cellStyle name="SAPBEXstdItemX 2 2" xfId="439" xr:uid="{C9EF8C29-1C0A-4846-AFFF-2CEE53A93119}"/>
    <cellStyle name="SAPBEXstdItemX 3" xfId="440" xr:uid="{3AE47A3A-69F0-49EB-991C-8CF6A0D25235}"/>
    <cellStyle name="SAPBEXtitle" xfId="441" xr:uid="{1BBCF34F-C38E-46F2-8005-215E3AD0F3A9}"/>
    <cellStyle name="SAPBEXtitle 2" xfId="442" xr:uid="{F7373EC5-E0CE-45A3-B27B-415BF9A8B528}"/>
    <cellStyle name="SAPBEXtitle 2 2" xfId="443" xr:uid="{E5E60ECA-2B22-43F9-B333-6CAB0FD14602}"/>
    <cellStyle name="SAPBEXtitle 3" xfId="444" xr:uid="{5A6ECC90-48AA-4F71-9426-8C9F67D2CCDF}"/>
    <cellStyle name="SAPBEXtitle 4" xfId="445" xr:uid="{C9959C50-5817-43EE-9526-9CE3362D6A8E}"/>
    <cellStyle name="SAPBEXunassignedItem" xfId="446" xr:uid="{7FEF4632-3C95-42C9-A32B-7308058FB89B}"/>
    <cellStyle name="SAPBEXundefined" xfId="447" xr:uid="{920DDBEB-32B6-4880-9E20-A6816B2CF756}"/>
    <cellStyle name="SAPBEXundefined 2" xfId="448" xr:uid="{18C31694-6ADC-4863-B431-13EDA1292D05}"/>
    <cellStyle name="SAPBEXundefined 2 2" xfId="449" xr:uid="{3A4F9CB2-6548-46E8-A77E-58932E6C1081}"/>
    <cellStyle name="SAPBEXundefined 3" xfId="450" xr:uid="{8917DBE6-8634-4497-A2CD-BF688A43BF70}"/>
    <cellStyle name="SAPBEXundefined 4" xfId="451" xr:uid="{1C958999-1F29-4891-9DC4-851A7A5B84C2}"/>
    <cellStyle name="Sheet Title" xfId="452" xr:uid="{86A76BF2-3228-4A82-9548-4B3C1D382132}"/>
    <cellStyle name="Style 1" xfId="453" xr:uid="{49FE2D8F-6C21-4B8B-B4A7-624AE20B4FB8}"/>
    <cellStyle name="Title 2" xfId="454" xr:uid="{B384E90A-A12B-442E-9323-0EF564FFA340}"/>
    <cellStyle name="Title 3" xfId="455" xr:uid="{DF65E8CD-09B3-4AC7-B15F-3E16F37A6768}"/>
    <cellStyle name="Title 4" xfId="456" xr:uid="{7A6214DA-2C59-4E04-B895-D1BF6D2DB260}"/>
    <cellStyle name="Total 2" xfId="457" xr:uid="{42FC70C2-2151-4F14-ADF8-9011461BC52C}"/>
    <cellStyle name="V?st." xfId="458" xr:uid="{49449015-D7FE-40C9-8775-4FE714B52257}"/>
    <cellStyle name="Warning Text 2" xfId="459" xr:uid="{872B2A65-6814-44C8-9CD3-C4886CEB8BB0}"/>
    <cellStyle name="Warning Text 2 2" xfId="460" xr:uid="{9DAD7FFD-824B-42D3-9CE9-5FA64FC3BECE}"/>
    <cellStyle name="Warning Text 3" xfId="461" xr:uid="{B9A970C9-1A62-4688-99B8-BAEE7346A247}"/>
  </cellStyles>
  <dxfs count="6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FF00"/>
      <color rgb="FFFE0000"/>
      <color rgb="FFC0F2C1"/>
      <color rgb="FF454A59"/>
      <color rgb="FFF72A25"/>
      <color rgb="FF57F378"/>
      <color rgb="FF961E1E"/>
      <color rgb="FF4F5665"/>
      <color rgb="FFFF4343"/>
      <color rgb="FFF3F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Nodokļu ieņēmumi 2025. un 2026. gadā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1119715216097566"/>
          <c:y val="5.27012684661666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Ikmēneša!$B$6:$B$17</c:f>
              <c:numCache>
                <c:formatCode>#\ ##0.0</c:formatCode>
                <c:ptCount val="12"/>
                <c:pt idx="0">
                  <c:v>1197.0998890000001</c:v>
                </c:pt>
                <c:pt idx="1">
                  <c:v>1075.544343</c:v>
                </c:pt>
                <c:pt idx="2">
                  <c:v>982.7122260000001</c:v>
                </c:pt>
                <c:pt idx="3">
                  <c:v>1155.3700779999999</c:v>
                </c:pt>
                <c:pt idx="4">
                  <c:v>1230.6471000000001</c:v>
                </c:pt>
                <c:pt idx="5">
                  <c:v>1253.8730930000002</c:v>
                </c:pt>
                <c:pt idx="6">
                  <c:v>1238.5095449999999</c:v>
                </c:pt>
                <c:pt idx="7">
                  <c:v>1259.247875</c:v>
                </c:pt>
                <c:pt idx="8">
                  <c:v>1177.8676439999999</c:v>
                </c:pt>
                <c:pt idx="9">
                  <c:v>1237.6407899999995</c:v>
                </c:pt>
                <c:pt idx="10">
                  <c:v>1207.4413960000002</c:v>
                </c:pt>
                <c:pt idx="11">
                  <c:v>1322.7993559999995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1-4811-A325-D5431408E815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Ikmēneša!$C$6:$C$17</c:f>
              <c:numCache>
                <c:formatCode>#\ ##0.0</c:formatCode>
                <c:ptCount val="12"/>
                <c:pt idx="0">
                  <c:v>1245.064928</c:v>
                </c:pt>
                <c:pt idx="1">
                  <c:v>1168.9700869999999</c:v>
                </c:pt>
                <c:pt idx="2">
                  <c:v>1051.6970249999999</c:v>
                </c:pt>
                <c:pt idx="3">
                  <c:v>1254.6946859999998</c:v>
                </c:pt>
                <c:pt idx="4">
                  <c:v>1269.8849319999999</c:v>
                </c:pt>
                <c:pt idx="5">
                  <c:v>1294.1267370000005</c:v>
                </c:pt>
                <c:pt idx="6">
                  <c:v>1358.4383029999999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1-4811-A325-D5431408E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Ikmēneša!$E$6:$E$17</c:f>
              <c:numCache>
                <c:formatCode>#\ ##0.0</c:formatCode>
                <c:ptCount val="12"/>
                <c:pt idx="0">
                  <c:v>4.0067699814146209</c:v>
                </c:pt>
                <c:pt idx="1">
                  <c:v>8.6863684057329351</c:v>
                </c:pt>
                <c:pt idx="2">
                  <c:v>7.0198372600688259</c:v>
                </c:pt>
                <c:pt idx="3">
                  <c:v>8.596778633209496</c:v>
                </c:pt>
                <c:pt idx="4">
                  <c:v>3.1883902379487949</c:v>
                </c:pt>
                <c:pt idx="5">
                  <c:v>3.2103443502157063</c:v>
                </c:pt>
                <c:pt idx="6">
                  <c:v>9.6833131794717104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1-4811-A325-D5431408E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3715611531446374"/>
          <c:w val="0.47087160699837988"/>
          <c:h val="5.82095410635285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VSAOI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Ikmēneša!$A$31:$A$42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Ikmēneša!$C$31:$C$42</c:f>
              <c:numCache>
                <c:formatCode>0.0</c:formatCode>
                <c:ptCount val="12"/>
                <c:pt idx="0">
                  <c:v>458.19183199999998</c:v>
                </c:pt>
                <c:pt idx="1">
                  <c:v>386.90770900000007</c:v>
                </c:pt>
                <c:pt idx="2">
                  <c:v>387.80467899999985</c:v>
                </c:pt>
                <c:pt idx="3">
                  <c:v>431.21634100000006</c:v>
                </c:pt>
                <c:pt idx="4">
                  <c:v>431.33884300000022</c:v>
                </c:pt>
                <c:pt idx="5">
                  <c:v>419.76778799999965</c:v>
                </c:pt>
                <c:pt idx="6">
                  <c:v>463.74443700000029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A-4994-9FC4-AFE9CF43C263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Ikmēneša!$A$31:$A$42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Ikmēneša!$F$31:$F$42</c:f>
              <c:numCache>
                <c:formatCode>0.0</c:formatCode>
                <c:ptCount val="12"/>
                <c:pt idx="0">
                  <c:v>458.73546700000003</c:v>
                </c:pt>
                <c:pt idx="1">
                  <c:v>393.75701200000003</c:v>
                </c:pt>
                <c:pt idx="2">
                  <c:v>387.94374399999998</c:v>
                </c:pt>
                <c:pt idx="3">
                  <c:v>441.48277100000001</c:v>
                </c:pt>
                <c:pt idx="4">
                  <c:v>420.58373799999998</c:v>
                </c:pt>
                <c:pt idx="5">
                  <c:v>433.02372500000001</c:v>
                </c:pt>
                <c:pt idx="6">
                  <c:v>467.90932900000001</c:v>
                </c:pt>
                <c:pt idx="7">
                  <c:v>434.86102299999999</c:v>
                </c:pt>
                <c:pt idx="8">
                  <c:v>410.165863</c:v>
                </c:pt>
                <c:pt idx="9">
                  <c:v>440.66113899999999</c:v>
                </c:pt>
                <c:pt idx="10">
                  <c:v>423.02578099999999</c:v>
                </c:pt>
                <c:pt idx="11">
                  <c:v>425.48811599999999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7A-4994-9FC4-AFE9CF43C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67000">
                    <a:srgbClr val="C86828"/>
                  </a:gs>
                  <a:gs pos="56000">
                    <a:srgbClr val="AD9C3C"/>
                  </a:gs>
                  <a:gs pos="29000">
                    <a:srgbClr val="92D050"/>
                  </a:gs>
                  <a:gs pos="100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Ikmēneša!$H$31:$H$42</c:f>
              <c:numCache>
                <c:formatCode>0.0</c:formatCode>
                <c:ptCount val="12"/>
                <c:pt idx="0">
                  <c:v>99.881492703506169</c:v>
                </c:pt>
                <c:pt idx="1">
                  <c:v>98.260525453194987</c:v>
                </c:pt>
                <c:pt idx="2">
                  <c:v>99.964153307753776</c:v>
                </c:pt>
                <c:pt idx="3">
                  <c:v>97.674557044039219</c:v>
                </c:pt>
                <c:pt idx="4">
                  <c:v>102.55718517580921</c:v>
                </c:pt>
                <c:pt idx="5">
                  <c:v>96.938750411423683</c:v>
                </c:pt>
                <c:pt idx="6">
                  <c:v>99.109893361412389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7A-4994-9FC4-AFE9CF43C263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7A-4994-9FC4-AFE9CF43C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in val="8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IIN ieņēmumu plāna izpilde (milj. eiro; kreisā ass) (%; labā ass)</a:t>
            </a:r>
          </a:p>
        </c:rich>
      </c:tx>
      <c:layout>
        <c:manualLayout>
          <c:xMode val="edge"/>
          <c:yMode val="edge"/>
          <c:x val="0.1985360286851213"/>
          <c:y val="1.4344405604909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Ikmēneša!$A$77:$A$88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Ikmēneša!$C$77:$C$88</c:f>
              <c:numCache>
                <c:formatCode>0.0</c:formatCode>
                <c:ptCount val="12"/>
                <c:pt idx="0">
                  <c:v>288.64350300000001</c:v>
                </c:pt>
                <c:pt idx="1">
                  <c:v>235.83408699999995</c:v>
                </c:pt>
                <c:pt idx="2">
                  <c:v>99.230124000000046</c:v>
                </c:pt>
                <c:pt idx="3">
                  <c:v>217.40523199999996</c:v>
                </c:pt>
                <c:pt idx="4">
                  <c:v>219.47192999999993</c:v>
                </c:pt>
                <c:pt idx="5">
                  <c:v>239.70833500000003</c:v>
                </c:pt>
                <c:pt idx="6">
                  <c:v>302.60825700000009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A-45AA-B1DD-6BC26BC90B3A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Ikmēneša!$A$77:$A$88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Ikmēneša!$F$77:$F$88</c:f>
              <c:numCache>
                <c:formatCode>0.0</c:formatCode>
                <c:ptCount val="12"/>
                <c:pt idx="0">
                  <c:v>305.85000000000002</c:v>
                </c:pt>
                <c:pt idx="1">
                  <c:v>246.3</c:v>
                </c:pt>
                <c:pt idx="2">
                  <c:v>130</c:v>
                </c:pt>
                <c:pt idx="3">
                  <c:v>202.6</c:v>
                </c:pt>
                <c:pt idx="4">
                  <c:v>214</c:v>
                </c:pt>
                <c:pt idx="5">
                  <c:v>240.90000000000003</c:v>
                </c:pt>
                <c:pt idx="6">
                  <c:v>287.7</c:v>
                </c:pt>
                <c:pt idx="7">
                  <c:v>265.8</c:v>
                </c:pt>
                <c:pt idx="8">
                  <c:v>246.8</c:v>
                </c:pt>
                <c:pt idx="9">
                  <c:v>265.39999999999998</c:v>
                </c:pt>
                <c:pt idx="10">
                  <c:v>247.8</c:v>
                </c:pt>
                <c:pt idx="11">
                  <c:v>267.00099999999929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8A-45AA-B1DD-6BC26BC90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12000">
                    <a:srgbClr val="92D050"/>
                  </a:gs>
                  <a:gs pos="51000">
                    <a:srgbClr val="C86828"/>
                  </a:gs>
                  <a:gs pos="81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Ikmēneša!$H$77:$H$88</c:f>
              <c:numCache>
                <c:formatCode>0.0</c:formatCode>
                <c:ptCount val="12"/>
                <c:pt idx="0">
                  <c:v>94.374204021579203</c:v>
                </c:pt>
                <c:pt idx="1">
                  <c:v>95.75074583840842</c:v>
                </c:pt>
                <c:pt idx="2">
                  <c:v>76.330864615384655</c:v>
                </c:pt>
                <c:pt idx="3">
                  <c:v>107.30761697926947</c:v>
                </c:pt>
                <c:pt idx="4">
                  <c:v>102.55697663551399</c:v>
                </c:pt>
                <c:pt idx="5">
                  <c:v>99.505327936903271</c:v>
                </c:pt>
                <c:pt idx="6">
                  <c:v>105.1818759124088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A-45AA-B1DD-6BC26BC90B3A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A-45AA-B1DD-6BC26BC90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ax val="115"/>
          <c:min val="7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AN 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Ikmēneša!$A$123:$A$134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Ikmēneša!$C$123:$C$134</c:f>
              <c:numCache>
                <c:formatCode>0.0</c:formatCode>
                <c:ptCount val="12"/>
                <c:pt idx="0">
                  <c:v>107.479645</c:v>
                </c:pt>
                <c:pt idx="1">
                  <c:v>104.03680499999999</c:v>
                </c:pt>
                <c:pt idx="2">
                  <c:v>101.19427500000003</c:v>
                </c:pt>
                <c:pt idx="3">
                  <c:v>117.12522099999995</c:v>
                </c:pt>
                <c:pt idx="4">
                  <c:v>100.34121199999998</c:v>
                </c:pt>
                <c:pt idx="5">
                  <c:v>99.50606700000003</c:v>
                </c:pt>
                <c:pt idx="6">
                  <c:v>105.70462299999997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8-4A73-A84B-FA99EC496790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Ikmēneša!$A$123:$A$134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Ikmēneša!$F$123:$F$134</c:f>
              <c:numCache>
                <c:formatCode>0.0</c:formatCode>
                <c:ptCount val="12"/>
                <c:pt idx="0">
                  <c:v>110.72599999999997</c:v>
                </c:pt>
                <c:pt idx="1">
                  <c:v>104.76</c:v>
                </c:pt>
                <c:pt idx="2">
                  <c:v>103.63000000000001</c:v>
                </c:pt>
                <c:pt idx="3">
                  <c:v>113.51999999999998</c:v>
                </c:pt>
                <c:pt idx="4">
                  <c:v>116.886</c:v>
                </c:pt>
                <c:pt idx="5">
                  <c:v>119.999</c:v>
                </c:pt>
                <c:pt idx="6">
                  <c:v>119.42500000000001</c:v>
                </c:pt>
                <c:pt idx="7">
                  <c:v>123.56300000000002</c:v>
                </c:pt>
                <c:pt idx="8">
                  <c:v>123.78300000000003</c:v>
                </c:pt>
                <c:pt idx="9">
                  <c:v>116.22300000000001</c:v>
                </c:pt>
                <c:pt idx="10">
                  <c:v>115.89</c:v>
                </c:pt>
                <c:pt idx="11">
                  <c:v>112.3609999999999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98-4A73-A84B-FA99EC496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31000">
                    <a:srgbClr val="C86828"/>
                  </a:gs>
                  <a:gs pos="9000">
                    <a:srgbClr val="92D050"/>
                  </a:gs>
                  <a:gs pos="76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Ikmēneša!$H$123:$H$134</c:f>
              <c:numCache>
                <c:formatCode>0.0</c:formatCode>
                <c:ptCount val="12"/>
                <c:pt idx="0">
                  <c:v>97.068118599064391</c:v>
                </c:pt>
                <c:pt idx="1">
                  <c:v>99.309664948453587</c:v>
                </c:pt>
                <c:pt idx="2">
                  <c:v>97.649594711956027</c:v>
                </c:pt>
                <c:pt idx="3">
                  <c:v>103.17584654686397</c:v>
                </c:pt>
                <c:pt idx="4">
                  <c:v>85.845363858802585</c:v>
                </c:pt>
                <c:pt idx="5">
                  <c:v>82.922413520112698</c:v>
                </c:pt>
                <c:pt idx="6">
                  <c:v>88.511302491103166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98-4A73-A84B-FA99EC496790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98-4A73-A84B-FA99EC496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ax val="105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UIN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Ikmēneša!$A$100:$A$111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Ikmēneša!$C$100:$C$111</c:f>
              <c:numCache>
                <c:formatCode>0.0</c:formatCode>
                <c:ptCount val="12"/>
                <c:pt idx="0">
                  <c:v>106.24033799999999</c:v>
                </c:pt>
                <c:pt idx="1">
                  <c:v>22.968771000000018</c:v>
                </c:pt>
                <c:pt idx="2">
                  <c:v>24.169488000000001</c:v>
                </c:pt>
                <c:pt idx="3">
                  <c:v>80.604557999999997</c:v>
                </c:pt>
                <c:pt idx="4">
                  <c:v>97.906134000000009</c:v>
                </c:pt>
                <c:pt idx="5">
                  <c:v>122.35985699999998</c:v>
                </c:pt>
                <c:pt idx="6">
                  <c:v>51.522567999999978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3-462E-B8A4-A5DD6FAD874B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Ikmēneša!$A$100:$A$111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Ikmēneša!$F$100:$F$111</c:f>
              <c:numCache>
                <c:formatCode>0.0</c:formatCode>
                <c:ptCount val="12"/>
                <c:pt idx="0">
                  <c:v>79</c:v>
                </c:pt>
                <c:pt idx="1">
                  <c:v>19</c:v>
                </c:pt>
                <c:pt idx="2">
                  <c:v>19.600000000000001</c:v>
                </c:pt>
                <c:pt idx="3">
                  <c:v>113.9</c:v>
                </c:pt>
                <c:pt idx="4">
                  <c:v>87.4</c:v>
                </c:pt>
                <c:pt idx="5">
                  <c:v>128</c:v>
                </c:pt>
                <c:pt idx="6">
                  <c:v>50.6</c:v>
                </c:pt>
                <c:pt idx="7">
                  <c:v>40</c:v>
                </c:pt>
                <c:pt idx="8">
                  <c:v>80</c:v>
                </c:pt>
                <c:pt idx="9">
                  <c:v>32.9</c:v>
                </c:pt>
                <c:pt idx="10">
                  <c:v>26.7</c:v>
                </c:pt>
                <c:pt idx="11">
                  <c:v>28.905499999999961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3-462E-B8A4-A5DD6FAD8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91000">
                    <a:srgbClr val="C86828"/>
                  </a:gs>
                  <a:gs pos="46000">
                    <a:srgbClr val="92D050"/>
                  </a:gs>
                  <a:gs pos="100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Ikmēneša!$H$100:$H$111</c:f>
              <c:numCache>
                <c:formatCode>0.0</c:formatCode>
                <c:ptCount val="12"/>
                <c:pt idx="0">
                  <c:v>134.48144050632911</c:v>
                </c:pt>
                <c:pt idx="1">
                  <c:v>120.88826842105274</c:v>
                </c:pt>
                <c:pt idx="2">
                  <c:v>123.3137142857143</c:v>
                </c:pt>
                <c:pt idx="3">
                  <c:v>70.767829675153635</c:v>
                </c:pt>
                <c:pt idx="4">
                  <c:v>112.02074828375285</c:v>
                </c:pt>
                <c:pt idx="5">
                  <c:v>95.59363828124998</c:v>
                </c:pt>
                <c:pt idx="6">
                  <c:v>101.823256916996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3-462E-B8A4-A5DD6FAD874B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3-462E-B8A4-A5DD6FAD8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in val="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Pārējo nodokļu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5309206109273393"/>
          <c:y val="2.0536244649799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Ikmēneša!$B$169:$B$180</c:f>
              <c:numCache>
                <c:formatCode>0.0</c:formatCode>
                <c:ptCount val="12"/>
                <c:pt idx="0">
                  <c:v>51.981981999999995</c:v>
                </c:pt>
                <c:pt idx="1">
                  <c:v>67.045968999999999</c:v>
                </c:pt>
                <c:pt idx="2">
                  <c:v>82.425370000000001</c:v>
                </c:pt>
                <c:pt idx="3">
                  <c:v>48.656779</c:v>
                </c:pt>
                <c:pt idx="4">
                  <c:v>54.597461999999993</c:v>
                </c:pt>
                <c:pt idx="5">
                  <c:v>27.289770000000015</c:v>
                </c:pt>
                <c:pt idx="6">
                  <c:v>44.590832999999989</c:v>
                </c:pt>
                <c:pt idx="7">
                  <c:v>50.964674000000002</c:v>
                </c:pt>
                <c:pt idx="8">
                  <c:v>27.048367000000017</c:v>
                </c:pt>
                <c:pt idx="9">
                  <c:v>44.915637999999973</c:v>
                </c:pt>
                <c:pt idx="10">
                  <c:v>48.088703000000002</c:v>
                </c:pt>
                <c:pt idx="11">
                  <c:v>33.686045000000028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B-49E6-93A2-4EDA9DAAB096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Ikmēneša!$C$169:$C$180</c:f>
              <c:numCache>
                <c:formatCode>0.0</c:formatCode>
                <c:ptCount val="12"/>
                <c:pt idx="0">
                  <c:v>51.011839999999999</c:v>
                </c:pt>
                <c:pt idx="1">
                  <c:v>66.163623000000001</c:v>
                </c:pt>
                <c:pt idx="2">
                  <c:v>81.632161000000011</c:v>
                </c:pt>
                <c:pt idx="3">
                  <c:v>47.081305999999998</c:v>
                </c:pt>
                <c:pt idx="4">
                  <c:v>56.256364000000012</c:v>
                </c:pt>
                <c:pt idx="5">
                  <c:v>30.541933999999976</c:v>
                </c:pt>
                <c:pt idx="6">
                  <c:v>47.301301000000024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CB-49E6-93A2-4EDA9DAAB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Ikmēneša!$A$169:$A$180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Ikmēneša!$E$169:$E$180</c:f>
              <c:numCache>
                <c:formatCode>0.0</c:formatCode>
                <c:ptCount val="12"/>
                <c:pt idx="0">
                  <c:v>-1.8663043667707626</c:v>
                </c:pt>
                <c:pt idx="1">
                  <c:v>-1.3160313933265684</c:v>
                </c:pt>
                <c:pt idx="2">
                  <c:v>-0.96233598951388899</c:v>
                </c:pt>
                <c:pt idx="3">
                  <c:v>-3.2379311421333483</c:v>
                </c:pt>
                <c:pt idx="4">
                  <c:v>3.0384232878810593</c:v>
                </c:pt>
                <c:pt idx="5">
                  <c:v>11.917154303608868</c:v>
                </c:pt>
                <c:pt idx="6">
                  <c:v>6.0785318812053504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B-49E6-93A2-4EDA9DAAB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3432416525"/>
          <c:y val="0.93409976365016001"/>
          <c:w val="0.47087160699837988"/>
          <c:h val="6.4322244392136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Pārējo nodokļu ieņēmumu plāna izpilde (milj. eiro; kreisā ass) (%; labā ass)</a:t>
            </a:r>
          </a:p>
        </c:rich>
      </c:tx>
      <c:layout>
        <c:manualLayout>
          <c:xMode val="edge"/>
          <c:yMode val="edge"/>
          <c:x val="0.14844892243949628"/>
          <c:y val="2.0448894061599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Ikmēneša!$A$169:$A$180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Ikmēneša!$C$169:$C$180</c:f>
              <c:numCache>
                <c:formatCode>0.0</c:formatCode>
                <c:ptCount val="12"/>
                <c:pt idx="0">
                  <c:v>51.011839999999999</c:v>
                </c:pt>
                <c:pt idx="1">
                  <c:v>66.163623000000001</c:v>
                </c:pt>
                <c:pt idx="2">
                  <c:v>81.632161000000011</c:v>
                </c:pt>
                <c:pt idx="3">
                  <c:v>47.081305999999998</c:v>
                </c:pt>
                <c:pt idx="4">
                  <c:v>56.256364000000012</c:v>
                </c:pt>
                <c:pt idx="5">
                  <c:v>30.541933999999976</c:v>
                </c:pt>
                <c:pt idx="6">
                  <c:v>47.301301000000024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6-4D10-B4C5-F6E18CD4A3E2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Ikmēneša!$A$169:$A$180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Ikmēneša!$F$169:$F$180</c:f>
              <c:numCache>
                <c:formatCode>0.0</c:formatCode>
                <c:ptCount val="12"/>
                <c:pt idx="0">
                  <c:v>54.045000000000002</c:v>
                </c:pt>
                <c:pt idx="1">
                  <c:v>71.185000000000002</c:v>
                </c:pt>
                <c:pt idx="2">
                  <c:v>85.62</c:v>
                </c:pt>
                <c:pt idx="3">
                  <c:v>57.442999999999998</c:v>
                </c:pt>
                <c:pt idx="4">
                  <c:v>58.576000000000001</c:v>
                </c:pt>
                <c:pt idx="5">
                  <c:v>31.040000000000003</c:v>
                </c:pt>
                <c:pt idx="6">
                  <c:v>51.993000000000009</c:v>
                </c:pt>
                <c:pt idx="7">
                  <c:v>60.867999999999995</c:v>
                </c:pt>
                <c:pt idx="8">
                  <c:v>30.541</c:v>
                </c:pt>
                <c:pt idx="9">
                  <c:v>52.073999999999991</c:v>
                </c:pt>
                <c:pt idx="10">
                  <c:v>54.661000000000001</c:v>
                </c:pt>
                <c:pt idx="11">
                  <c:v>30.971649999999997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6-4D10-B4C5-F6E18CD4A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0">
                    <a:srgbClr val="92D050"/>
                  </a:gs>
                  <a:gs pos="0">
                    <a:srgbClr val="C86828"/>
                  </a:gs>
                  <a:gs pos="3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Ikmēneša!$H$169:$H$180</c:f>
              <c:numCache>
                <c:formatCode>0.0</c:formatCode>
                <c:ptCount val="12"/>
                <c:pt idx="0">
                  <c:v>94.387713942085298</c:v>
                </c:pt>
                <c:pt idx="1">
                  <c:v>92.946018121795333</c:v>
                </c:pt>
                <c:pt idx="2">
                  <c:v>95.342397804251362</c:v>
                </c:pt>
                <c:pt idx="3">
                  <c:v>81.96178124401581</c:v>
                </c:pt>
                <c:pt idx="4">
                  <c:v>96.039954930346909</c:v>
                </c:pt>
                <c:pt idx="5">
                  <c:v>98.395405927834972</c:v>
                </c:pt>
                <c:pt idx="6">
                  <c:v>90.976287192506717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E6-4D10-B4C5-F6E18CD4A3E2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E6-4D10-B4C5-F6E18CD4A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in val="6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Solidaritātes iemaksa bankām ieņēmumu plāna izpilde (milj. eiro; kreisā ass) (%; labā ass)</a:t>
            </a:r>
          </a:p>
        </c:rich>
      </c:tx>
      <c:layout>
        <c:manualLayout>
          <c:xMode val="edge"/>
          <c:yMode val="edge"/>
          <c:x val="0.11728546008442665"/>
          <c:y val="5.745786379852035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Ikmēneša!$A$146:$A$157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Ikmēneša!$C$146:$C$157</c:f>
              <c:numCache>
                <c:formatCode>0.0</c:formatCode>
                <c:ptCount val="12"/>
                <c:pt idx="0">
                  <c:v>8.0900000000000004E-4</c:v>
                </c:pt>
                <c:pt idx="1">
                  <c:v>17.300882000000001</c:v>
                </c:pt>
                <c:pt idx="2">
                  <c:v>6.6319999999997492E-3</c:v>
                </c:pt>
                <c:pt idx="3">
                  <c:v>0</c:v>
                </c:pt>
                <c:pt idx="4">
                  <c:v>22.157395000000001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1-4BDA-9506-5211A03FF4A4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Ikmēneša!$A$146:$A$157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Ikmēneša!$F$146:$F$157</c:f>
              <c:numCache>
                <c:formatCode>0.0</c:formatCode>
                <c:ptCount val="12"/>
                <c:pt idx="0">
                  <c:v>0</c:v>
                </c:pt>
                <c:pt idx="1">
                  <c:v>31</c:v>
                </c:pt>
                <c:pt idx="2">
                  <c:v>0</c:v>
                </c:pt>
                <c:pt idx="3">
                  <c:v>0</c:v>
                </c:pt>
                <c:pt idx="4">
                  <c:v>25.1</c:v>
                </c:pt>
                <c:pt idx="5">
                  <c:v>0</c:v>
                </c:pt>
                <c:pt idx="6">
                  <c:v>0</c:v>
                </c:pt>
                <c:pt idx="7">
                  <c:v>25.1</c:v>
                </c:pt>
                <c:pt idx="8">
                  <c:v>0</c:v>
                </c:pt>
                <c:pt idx="9">
                  <c:v>0</c:v>
                </c:pt>
                <c:pt idx="10">
                  <c:v>25.099999999999994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E1-4BDA-9506-5211A03FF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0">
                    <a:srgbClr val="92D050"/>
                  </a:gs>
                  <a:gs pos="3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gradFill>
                  <a:gsLst>
                    <a:gs pos="0">
                      <a:srgbClr val="92D050"/>
                    </a:gs>
                    <a:gs pos="3000">
                      <a:srgbClr val="FE0000"/>
                    </a:gs>
                  </a:gsLst>
                  <a:lin ang="5400000" scaled="1"/>
                </a:gra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182-4EEF-B2D3-E4AF50D7B2C0}"/>
              </c:ext>
            </c:extLst>
          </c:dPt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Ikmēneša!$H$146:$H$157</c:f>
              <c:numCache>
                <c:formatCode>0.0</c:formatCode>
                <c:ptCount val="12"/>
                <c:pt idx="0">
                  <c:v>#N/A</c:v>
                </c:pt>
                <c:pt idx="1">
                  <c:v>55.809296774193548</c:v>
                </c:pt>
                <c:pt idx="2">
                  <c:v>#N/A</c:v>
                </c:pt>
                <c:pt idx="3">
                  <c:v>#N/A</c:v>
                </c:pt>
                <c:pt idx="4">
                  <c:v>88.276474103585656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E1-4BDA-9506-5211A03FF4A4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454A59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14605" cap="rnd">
                <a:solidFill>
                  <a:srgbClr val="454A59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5B06-43B5-BDE0-6459B2CB4D9D}"/>
              </c:ext>
            </c:extLst>
          </c:dPt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E1-4BDA-9506-5211A03FF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ax val="113"/>
          <c:min val="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Solidaritātes iemaksa bankām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6964296838550039"/>
          <c:y val="6.5704821805341129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Ikmēneša!$B$146:$B$157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30.677752999999999</c:v>
                </c:pt>
                <c:pt idx="5">
                  <c:v>0</c:v>
                </c:pt>
                <c:pt idx="6">
                  <c:v>5.4300000000040427E-4</c:v>
                </c:pt>
                <c:pt idx="7">
                  <c:v>24.759550000000001</c:v>
                </c:pt>
                <c:pt idx="8">
                  <c:v>7.8000000002020897E-5</c:v>
                </c:pt>
                <c:pt idx="9">
                  <c:v>0</c:v>
                </c:pt>
                <c:pt idx="10">
                  <c:v>18.657012999999999</c:v>
                </c:pt>
                <c:pt idx="11">
                  <c:v>-1.0802999999995677E-2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C-4890-ABC6-C2545A00F222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Ikmēneša!$C$146:$C$157</c:f>
              <c:numCache>
                <c:formatCode>0.0</c:formatCode>
                <c:ptCount val="12"/>
                <c:pt idx="0">
                  <c:v>8.0900000000000004E-4</c:v>
                </c:pt>
                <c:pt idx="1">
                  <c:v>17.300882000000001</c:v>
                </c:pt>
                <c:pt idx="2">
                  <c:v>6.6319999999997492E-3</c:v>
                </c:pt>
                <c:pt idx="3">
                  <c:v>0</c:v>
                </c:pt>
                <c:pt idx="4">
                  <c:v>22.157395000000001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C-4890-ABC6-C2545A00F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Ikmēneša!$A$123:$A$134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Ikmēneša!$E$146:$E$157</c:f>
              <c:numCache>
                <c:formatCode>0.0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-27.773735579656048</c:v>
                </c:pt>
                <c:pt idx="5">
                  <c:v>#N/A</c:v>
                </c:pt>
                <c:pt idx="6">
                  <c:v>-100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BC-4890-ABC6-C2545A00F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4326881864307133"/>
          <c:w val="0.47087160699837988"/>
          <c:h val="5.209683773492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>
                <a:latin typeface="Verdana" panose="020B0604030504040204" pitchFamily="34" charset="0"/>
                <a:ea typeface="Verdana" panose="020B0604030504040204" pitchFamily="34" charset="0"/>
              </a:rPr>
              <a:t>Kumulatīvais</a:t>
            </a:r>
            <a:r>
              <a:rPr lang="lv-LV" sz="1050" baseline="0">
                <a:latin typeface="Verdana" panose="020B0604030504040204" pitchFamily="34" charset="0"/>
                <a:ea typeface="Verdana" panose="020B0604030504040204" pitchFamily="34" charset="0"/>
              </a:rPr>
              <a:t> i</a:t>
            </a:r>
            <a:r>
              <a:rPr lang="lv-LV" sz="1050">
                <a:latin typeface="Verdana" panose="020B0604030504040204" pitchFamily="34" charset="0"/>
                <a:ea typeface="Verdana" panose="020B0604030504040204" pitchFamily="34" charset="0"/>
              </a:rPr>
              <a:t>ekasēto</a:t>
            </a:r>
            <a:r>
              <a:rPr lang="lv-LV" sz="1050" baseline="0">
                <a:latin typeface="Verdana" panose="020B0604030504040204" pitchFamily="34" charset="0"/>
                <a:ea typeface="Verdana" panose="020B0604030504040204" pitchFamily="34" charset="0"/>
              </a:rPr>
              <a:t> nodokļu apjoms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pa nodokļu veidiem</a:t>
            </a:r>
            <a:r>
              <a:rPr lang="lv-LV" sz="1050" baseline="0">
                <a:latin typeface="Verdana" panose="020B0604030504040204" pitchFamily="34" charset="0"/>
                <a:ea typeface="Verdana" panose="020B0604030504040204" pitchFamily="34" charset="0"/>
              </a:rPr>
              <a:t> salīdzinājumā pret iepriekšējo gadu un plānu (milj. eiro; kreisā ass), un plāna izpilde  (%; labā ass) </a:t>
            </a:r>
            <a:endParaRPr lang="en-US" sz="1050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0875471698113205"/>
          <c:y val="6.4049285505978415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335162336439746E-2"/>
          <c:y val="0.10898918369820959"/>
          <c:w val="0.88254396325459317"/>
          <c:h val="0.7202921267641767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Kopsavilkums!$I$4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rgbClr val="84B2F6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Kopsavilkums!$I$5:$I$11</c:f>
              <c:numCache>
                <c:formatCode>#\ ##0.0</c:formatCode>
                <c:ptCount val="7"/>
                <c:pt idx="0">
                  <c:v>2783.2812699999999</c:v>
                </c:pt>
                <c:pt idx="1">
                  <c:v>2254.7882989999998</c:v>
                </c:pt>
                <c:pt idx="2">
                  <c:v>1536.173628</c:v>
                </c:pt>
                <c:pt idx="3">
                  <c:v>548.41658199999995</c:v>
                </c:pt>
                <c:pt idx="4">
                  <c:v>710.15731100000005</c:v>
                </c:pt>
                <c:pt idx="5">
                  <c:v>30.678296</c:v>
                </c:pt>
                <c:pt idx="6">
                  <c:v>376.58816500000012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66-424E-A4DE-39EE34C265E0}"/>
            </c:ext>
          </c:extLst>
        </c:ser>
        <c:ser>
          <c:idx val="0"/>
          <c:order val="1"/>
          <c:tx>
            <c:strRef>
              <c:f>Kopsavilkums!$J$4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rgbClr val="4F5665"/>
            </a:solidFill>
            <a:ln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Kopsavilkums!$J$5:$J$11</c:f>
              <c:numCache>
                <c:formatCode>#\ ##0.0</c:formatCode>
                <c:ptCount val="7"/>
                <c:pt idx="0">
                  <c:v>2978.9716290000001</c:v>
                </c:pt>
                <c:pt idx="1">
                  <c:v>2433.6325189999998</c:v>
                </c:pt>
                <c:pt idx="2">
                  <c:v>1602.901468</c:v>
                </c:pt>
                <c:pt idx="3">
                  <c:v>505.77171399999997</c:v>
                </c:pt>
                <c:pt idx="4">
                  <c:v>735.38784799999996</c:v>
                </c:pt>
                <c:pt idx="5">
                  <c:v>39.465718000000003</c:v>
                </c:pt>
                <c:pt idx="6">
                  <c:v>379.9885290000002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5-4B58-AB82-D3F1403451EC}"/>
            </c:ext>
          </c:extLst>
        </c:ser>
        <c:ser>
          <c:idx val="1"/>
          <c:order val="2"/>
          <c:tx>
            <c:strRef>
              <c:f>Kopsavilkums!$M$4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rgbClr val="961E1E"/>
            </a:solidFill>
            <a:ln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Kopsavilkums!$M$5:$M$11</c:f>
              <c:numCache>
                <c:formatCode>#\ ##0.0</c:formatCode>
                <c:ptCount val="7"/>
                <c:pt idx="0">
                  <c:v>3003.435786</c:v>
                </c:pt>
                <c:pt idx="1">
                  <c:v>2388.634</c:v>
                </c:pt>
                <c:pt idx="2">
                  <c:v>1627.3500000000001</c:v>
                </c:pt>
                <c:pt idx="3">
                  <c:v>497.5</c:v>
                </c:pt>
                <c:pt idx="4">
                  <c:v>788.94599999999991</c:v>
                </c:pt>
                <c:pt idx="5">
                  <c:v>56.1</c:v>
                </c:pt>
                <c:pt idx="6">
                  <c:v>409.90200000000004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5-4B58-AB82-D3F140345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scatterChart>
        <c:scatterStyle val="lineMarker"/>
        <c:varyColors val="0"/>
        <c:ser>
          <c:idx val="2"/>
          <c:order val="3"/>
          <c:tx>
            <c:strRef>
              <c:f>Kopsavilkums!$O$4</c:f>
              <c:strCache>
                <c:ptCount val="1"/>
                <c:pt idx="0">
                  <c:v>Plāna izpilde / neizpilde, %*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84B2F6">
                  <a:lumMod val="60000"/>
                  <a:lumOff val="40000"/>
                </a:srgbClr>
              </a:solidFill>
              <a:ln w="9525">
                <a:solidFill>
                  <a:srgbClr val="84B2F6">
                    <a:lumMod val="40000"/>
                    <a:lumOff val="60000"/>
                  </a:srgbClr>
                </a:solidFill>
              </a:ln>
              <a:effectLst/>
            </c:spPr>
          </c:marker>
          <c:xVal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xVal>
          <c:yVal>
            <c:numRef>
              <c:f>Kopsavilkums!$O$5:$O$11</c:f>
              <c:numCache>
                <c:formatCode>#\ ##0.0</c:formatCode>
                <c:ptCount val="7"/>
                <c:pt idx="0">
                  <c:v>-0.81453903939066663</c:v>
                </c:pt>
                <c:pt idx="1">
                  <c:v>1.8838599383580714</c:v>
                </c:pt>
                <c:pt idx="2">
                  <c:v>-1.5023524134328881</c:v>
                </c:pt>
                <c:pt idx="3">
                  <c:v>1.6626560804020158</c:v>
                </c:pt>
                <c:pt idx="4">
                  <c:v>-6.788570066899382</c:v>
                </c:pt>
                <c:pt idx="5">
                  <c:v>-29.651126559714797</c:v>
                </c:pt>
                <c:pt idx="6">
                  <c:v>-7.2977128679537628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DE5-4B58-AB82-D3F140345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918527"/>
        <c:axId val="1379915199"/>
      </c:scatte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379915199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379918527"/>
        <c:crosses val="max"/>
        <c:crossBetween val="midCat"/>
      </c:valAx>
      <c:valAx>
        <c:axId val="13799185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99151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19224829794495"/>
          <c:y val="0.90773646754711779"/>
          <c:w val="0.73236484813552427"/>
          <c:h val="4.5321571658718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Iekasētais nodokļu apjoms pa nodokļu veidiem salīdzinājumā pret iepriekšējo gadu un plānu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pārskata mēnesī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(milj.eiro;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kreisā ass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), un plāna izpilde (%;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labā ass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) </a:t>
            </a:r>
          </a:p>
        </c:rich>
      </c:tx>
      <c:layout>
        <c:manualLayout>
          <c:xMode val="edge"/>
          <c:yMode val="edge"/>
          <c:x val="8.3892730799954351E-2"/>
          <c:y val="1.46113872096091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0175687829231134E-2"/>
          <c:y val="0.11718547550459588"/>
          <c:w val="0.88254396325459317"/>
          <c:h val="0.71209611524921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Kopsavilkums!$B$4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Kopsavilkums!$B$5:$B$11</c:f>
              <c:numCache>
                <c:formatCode>#\ ##0.0</c:formatCode>
                <c:ptCount val="7"/>
                <c:pt idx="0">
                  <c:v>435.32434400000011</c:v>
                </c:pt>
                <c:pt idx="1">
                  <c:v>322.2417089999999</c:v>
                </c:pt>
                <c:pt idx="2">
                  <c:v>279.18414600000006</c:v>
                </c:pt>
                <c:pt idx="3">
                  <c:v>53.397608999999932</c:v>
                </c:pt>
                <c:pt idx="4">
                  <c:v>107.71003700000006</c:v>
                </c:pt>
                <c:pt idx="5">
                  <c:v>5.4300000000040427E-4</c:v>
                </c:pt>
                <c:pt idx="6">
                  <c:v>44.590832999999748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34-40F5-A79B-E406927BDA64}"/>
            </c:ext>
          </c:extLst>
        </c:ser>
        <c:ser>
          <c:idx val="1"/>
          <c:order val="1"/>
          <c:tx>
            <c:strRef>
              <c:f>Kopsavilkums!$C$4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Kopsavilkums!$C$5:$C$11</c:f>
              <c:numCache>
                <c:formatCode>#\ ##0.0</c:formatCode>
                <c:ptCount val="7"/>
                <c:pt idx="0">
                  <c:v>463.74443700000029</c:v>
                </c:pt>
                <c:pt idx="1">
                  <c:v>380.3620219999998</c:v>
                </c:pt>
                <c:pt idx="2">
                  <c:v>302.60825700000009</c:v>
                </c:pt>
                <c:pt idx="3">
                  <c:v>51.522567999999978</c:v>
                </c:pt>
                <c:pt idx="4">
                  <c:v>105.70462299999997</c:v>
                </c:pt>
                <c:pt idx="5">
                  <c:v>0</c:v>
                </c:pt>
                <c:pt idx="6">
                  <c:v>47.301300999999512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34-40F5-A79B-E406927BDA64}"/>
            </c:ext>
          </c:extLst>
        </c:ser>
        <c:ser>
          <c:idx val="2"/>
          <c:order val="2"/>
          <c:tx>
            <c:strRef>
              <c:f>Kopsavilkums!$F$4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Kopsavilkums!$F$5:$F$11</c:f>
              <c:numCache>
                <c:formatCode>#\ ##0.0</c:formatCode>
                <c:ptCount val="7"/>
                <c:pt idx="0">
                  <c:v>467.90932900000001</c:v>
                </c:pt>
                <c:pt idx="1">
                  <c:v>366.01400000000001</c:v>
                </c:pt>
                <c:pt idx="2">
                  <c:v>287.7</c:v>
                </c:pt>
                <c:pt idx="3">
                  <c:v>50.6</c:v>
                </c:pt>
                <c:pt idx="4">
                  <c:v>119.42500000000001</c:v>
                </c:pt>
                <c:pt idx="5">
                  <c:v>0</c:v>
                </c:pt>
                <c:pt idx="6">
                  <c:v>51.993000000000009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34-40F5-A79B-E406927BD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scatterChart>
        <c:scatterStyle val="lineMarker"/>
        <c:varyColors val="0"/>
        <c:ser>
          <c:idx val="3"/>
          <c:order val="3"/>
          <c:tx>
            <c:strRef>
              <c:f>Kopsavilkums!$H$2</c:f>
              <c:strCache>
                <c:ptCount val="1"/>
                <c:pt idx="0">
                  <c:v>Plāna izpilde / neizpilde</c:v>
                </c:pt>
              </c:strCache>
            </c:strRef>
          </c:tx>
          <c:spPr>
            <a:ln w="25400" cap="rnd">
              <a:noFill/>
              <a:round/>
            </a:ln>
            <a:effectLst>
              <a:glow>
                <a:srgbClr val="FF0000"/>
              </a:glow>
            </a:effectLst>
          </c:spPr>
          <c:marker>
            <c:symbol val="circle"/>
            <c:size val="8"/>
            <c:spPr>
              <a:solidFill>
                <a:srgbClr val="0E57C4">
                  <a:lumMod val="40000"/>
                  <a:lumOff val="60000"/>
                </a:srgbClr>
              </a:solidFill>
              <a:ln w="3175">
                <a:solidFill>
                  <a:srgbClr val="0E57C4">
                    <a:lumMod val="40000"/>
                    <a:lumOff val="60000"/>
                  </a:srgbClr>
                </a:solidFill>
              </a:ln>
              <a:effectLst>
                <a:glow>
                  <a:srgbClr val="FF0000"/>
                </a:glow>
              </a:effectLst>
              <a:scene3d>
                <a:camera prst="orthographicFront"/>
                <a:lightRig rig="threePt" dir="t"/>
              </a:scene3d>
              <a:sp3d/>
            </c:spPr>
          </c:marker>
          <c:xVal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xVal>
          <c:yVal>
            <c:numRef>
              <c:f>Kopsavilkums!$H$5:$H$11</c:f>
              <c:numCache>
                <c:formatCode>#\ ##0.0</c:formatCode>
                <c:ptCount val="7"/>
                <c:pt idx="0">
                  <c:v>-0.89010663858761063</c:v>
                </c:pt>
                <c:pt idx="1">
                  <c:v>3.9200746419535193</c:v>
                </c:pt>
                <c:pt idx="2">
                  <c:v>5.181875912408799</c:v>
                </c:pt>
                <c:pt idx="3">
                  <c:v>1.8232569169960016</c:v>
                </c:pt>
                <c:pt idx="4">
                  <c:v>-11.488697508896834</c:v>
                </c:pt>
                <c:pt idx="5">
                  <c:v>0</c:v>
                </c:pt>
                <c:pt idx="6">
                  <c:v>-9.0237128074942632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734-40F5-A79B-E406927BD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5122176"/>
        <c:axId val="885135904"/>
      </c:scatte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885135904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885122176"/>
        <c:crosses val="max"/>
        <c:crossBetween val="midCat"/>
      </c:valAx>
      <c:valAx>
        <c:axId val="885122176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88513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ayout>
        <c:manualLayout>
          <c:xMode val="edge"/>
          <c:yMode val="edge"/>
          <c:x val="4.173600174978128E-2"/>
          <c:y val="0.89757043522606828"/>
          <c:w val="0.89793613298337716"/>
          <c:h val="9.3170286319456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700" b="0" i="0" u="none" strike="noStrike" kern="1200" baseline="0">
          <a:solidFill>
            <a:schemeClr val="accent4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PVN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 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3716442524276212"/>
          <c:y val="2.66071246646517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Ikmēneša!$B$54:$B$65</c:f>
              <c:numCache>
                <c:formatCode>0.0</c:formatCode>
                <c:ptCount val="12"/>
                <c:pt idx="0">
                  <c:v>327.39997799999998</c:v>
                </c:pt>
                <c:pt idx="1">
                  <c:v>299.04544200000004</c:v>
                </c:pt>
                <c:pt idx="2">
                  <c:v>286.976404</c:v>
                </c:pt>
                <c:pt idx="3">
                  <c:v>324.08337899999992</c:v>
                </c:pt>
                <c:pt idx="4">
                  <c:v>341.89799500000004</c:v>
                </c:pt>
                <c:pt idx="5">
                  <c:v>353.14339199999995</c:v>
                </c:pt>
                <c:pt idx="6">
                  <c:v>322.2417089999999</c:v>
                </c:pt>
                <c:pt idx="7">
                  <c:v>362.20796000000018</c:v>
                </c:pt>
                <c:pt idx="8">
                  <c:v>351.63367699999981</c:v>
                </c:pt>
                <c:pt idx="9">
                  <c:v>365.58698800000002</c:v>
                </c:pt>
                <c:pt idx="10">
                  <c:v>368.36426100000017</c:v>
                </c:pt>
                <c:pt idx="11">
                  <c:v>397.15842100000009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A-45EC-AE0C-A49586F74778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Ikmēneša!$C$54:$C$65</c:f>
              <c:numCache>
                <c:formatCode>0.0</c:formatCode>
                <c:ptCount val="12"/>
                <c:pt idx="0">
                  <c:v>365.46684800000003</c:v>
                </c:pt>
                <c:pt idx="1">
                  <c:v>325.80093099999999</c:v>
                </c:pt>
                <c:pt idx="2">
                  <c:v>289.94353899999999</c:v>
                </c:pt>
                <c:pt idx="3">
                  <c:v>388.95999999999992</c:v>
                </c:pt>
                <c:pt idx="4">
                  <c:v>317.06543800000009</c:v>
                </c:pt>
                <c:pt idx="5">
                  <c:v>366.03374099999996</c:v>
                </c:pt>
                <c:pt idx="6">
                  <c:v>380.3620219999998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A-45EC-AE0C-A49586F74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Ikmēneša!$A$54:$A$65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Ikmēneša!$E$54:$E$65</c:f>
              <c:numCache>
                <c:formatCode>0.0</c:formatCode>
                <c:ptCount val="12"/>
                <c:pt idx="0">
                  <c:v>11.627022772738258</c:v>
                </c:pt>
                <c:pt idx="1">
                  <c:v>8.9469643212284495</c:v>
                </c:pt>
                <c:pt idx="2">
                  <c:v>1.0339299533490589</c:v>
                </c:pt>
                <c:pt idx="3">
                  <c:v>20.018496844912264</c:v>
                </c:pt>
                <c:pt idx="4">
                  <c:v>-7.2631478871351618</c:v>
                </c:pt>
                <c:pt idx="5">
                  <c:v>3.6501742045905274</c:v>
                </c:pt>
                <c:pt idx="6">
                  <c:v>18.036247753390583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A-45EC-AE0C-A49586F74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4632517030737517"/>
          <c:w val="0.47087160699837988"/>
          <c:h val="4.9040486070617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Iekasētais nodokļu kopējais apjoms salīdzinājumā pret iepriekšējo gadu un plānu pārskata mēnesī (milj.eiro; kreisā ass), un plāna izpilde (%; labā ass)</a:t>
            </a:r>
          </a:p>
        </c:rich>
      </c:tx>
      <c:layout>
        <c:manualLayout>
          <c:xMode val="edge"/>
          <c:yMode val="edge"/>
          <c:x val="0.1209416808895841"/>
          <c:y val="2.74550592186396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lv-LV" sz="105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0175687829231134E-2"/>
          <c:y val="0.11718547550459588"/>
          <c:w val="0.88254396325459317"/>
          <c:h val="0.71209611524921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Kopsavilkums!$B$4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Kopsavilkums!$A$42</c:f>
              <c:numCache>
                <c:formatCode>General</c:formatCode>
                <c:ptCount val="1"/>
              </c:numCache>
            </c:numRef>
          </c:cat>
          <c:val>
            <c:numRef>
              <c:f>Kopsavilkums!$B$14</c:f>
              <c:numCache>
                <c:formatCode>#\ ##0.0</c:formatCode>
                <c:ptCount val="1"/>
                <c:pt idx="0">
                  <c:v>1242.4492209999999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5-40EF-9F22-17714E4EB380}"/>
            </c:ext>
          </c:extLst>
        </c:ser>
        <c:ser>
          <c:idx val="1"/>
          <c:order val="1"/>
          <c:tx>
            <c:strRef>
              <c:f>Kopsavilkums!$C$4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rgbClr val="961E1E"/>
            </a:solidFill>
            <a:ln>
              <a:noFill/>
            </a:ln>
            <a:effectLst/>
          </c:spPr>
          <c:invertIfNegative val="0"/>
          <c:cat>
            <c:numRef>
              <c:f>Kopsavilkums!$A$42</c:f>
              <c:numCache>
                <c:formatCode>General</c:formatCode>
                <c:ptCount val="1"/>
              </c:numCache>
            </c:numRef>
          </c:cat>
          <c:val>
            <c:numRef>
              <c:f>Kopsavilkums!$C$14</c:f>
              <c:numCache>
                <c:formatCode>#\ ##0.0</c:formatCode>
                <c:ptCount val="1"/>
                <c:pt idx="0">
                  <c:v>1351.2432079999999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5-40EF-9F22-17714E4EB380}"/>
            </c:ext>
          </c:extLst>
        </c:ser>
        <c:ser>
          <c:idx val="2"/>
          <c:order val="2"/>
          <c:tx>
            <c:strRef>
              <c:f>Kopsavilkums!$F$4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rgbClr val="4F566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0356514640737892E-3"/>
                  <c:y val="0.1015085745216561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lang="en-US" sz="1050" b="0" i="0" u="none" strike="noStrike" kern="1200" baseline="0">
                        <a:solidFill>
                          <a:schemeClr val="bg1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C9738862-82B5-4CB8-B2A3-1C3E32577D82}" type="CELLREF">
                      <a:rPr lang="en-US" sz="1050">
                        <a:solidFill>
                          <a:schemeClr val="bg1"/>
                        </a:solidFill>
                      </a:rPr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1050">
                          <a:solidFill>
                            <a:schemeClr val="bg1"/>
                          </a:solidFill>
                        </a:defRPr>
                      </a:pPr>
                      <a:t>[CELLREF]</a:t>
                    </a:fld>
                    <a:r>
                      <a:rPr lang="en-US" sz="1050">
                        <a:solidFill>
                          <a:schemeClr val="bg1"/>
                        </a:solidFill>
                      </a:rPr>
                      <a:t>%</a:t>
                    </a:r>
                  </a:p>
                </c:rich>
              </c:tx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lang="en-US" sz="1050" b="0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lv-LV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936429090529877"/>
                      <c:h val="4.2691720224387976E-2"/>
                    </c:manualLayout>
                  </c15:layout>
                  <c15:dlblFieldTable>
                    <c15:dlblFTEntry>
                      <c15:txfldGUID>{C9738862-82B5-4CB8-B2A3-1C3E32577D82}</c15:txfldGUID>
                      <c15:f>Kopsavilkums!$H$14</c15:f>
                      <c15:dlblFieldTableCache>
                        <c:ptCount val="1"/>
                        <c:pt idx="0">
                          <c:v>0,6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F7F5-40EF-9F22-17714E4EB3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700" b="0" i="0" u="none" strike="noStrike" kern="1200" baseline="0">
                    <a:solidFill>
                      <a:schemeClr val="accent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percentage"/>
            <c:noEndCap val="0"/>
            <c:val val="0.60000000000000009"/>
            <c:spPr>
              <a:noFill/>
              <a:ln w="28575" cap="sq" cmpd="sng" algn="ctr">
                <a:solidFill>
                  <a:srgbClr val="FF0000"/>
                </a:solidFill>
                <a:round/>
                <a:tailEnd w="lg" len="lg"/>
              </a:ln>
              <a:effectLst/>
            </c:spPr>
          </c:errBars>
          <c:cat>
            <c:numRef>
              <c:f>Kopsavilkums!$A$42</c:f>
              <c:numCache>
                <c:formatCode>General</c:formatCode>
                <c:ptCount val="1"/>
              </c:numCache>
            </c:numRef>
          </c:cat>
          <c:val>
            <c:numRef>
              <c:f>Kopsavilkums!$F$14</c:f>
              <c:numCache>
                <c:formatCode>#\ ##0.0</c:formatCode>
                <c:ptCount val="1"/>
                <c:pt idx="0">
                  <c:v>1343.6413289999998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F5-40EF-9F22-17714E4EB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overlap val="-10"/>
        <c:axId val="660097944"/>
        <c:axId val="660098728"/>
      </c:barChart>
      <c:scatterChart>
        <c:scatterStyle val="lineMarker"/>
        <c:varyColors val="0"/>
        <c:ser>
          <c:idx val="3"/>
          <c:order val="3"/>
          <c:tx>
            <c:strRef>
              <c:f>Kopsavilkums!$H$4</c:f>
              <c:strCache>
                <c:ptCount val="1"/>
                <c:pt idx="0">
                  <c:v>Plāna izpilde / neizpilde, %*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>
                  <a:alpha val="0"/>
                </a:srgbClr>
              </a:solidFill>
              <a:ln w="9525">
                <a:solidFill>
                  <a:srgbClr val="FF0000">
                    <a:alpha val="0"/>
                  </a:srgb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0000">
                    <a:alpha val="0"/>
                  </a:srgbClr>
                </a:solidFill>
                <a:ln w="9525">
                  <a:solidFill>
                    <a:srgbClr val="FF0000">
                      <a:alpha val="0"/>
                    </a:srgb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F5-40EF-9F22-17714E4EB380}"/>
              </c:ext>
            </c:extLst>
          </c:dPt>
          <c:yVal>
            <c:numRef>
              <c:f>Kopsavilkums!$H$14</c:f>
              <c:numCache>
                <c:formatCode>#\ ##0.0</c:formatCode>
                <c:ptCount val="1"/>
                <c:pt idx="0">
                  <c:v>0.56576698229859801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7F5-40EF-9F22-17714E4EB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600559"/>
        <c:axId val="507600079"/>
      </c:scatte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507600079"/>
        <c:scaling>
          <c:orientation val="minMax"/>
          <c:max val="20"/>
          <c:min val="-100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507600559"/>
        <c:crosses val="max"/>
        <c:crossBetween val="midCat"/>
      </c:valAx>
      <c:valAx>
        <c:axId val="507600559"/>
        <c:scaling>
          <c:orientation val="minMax"/>
        </c:scaling>
        <c:delete val="1"/>
        <c:axPos val="b"/>
        <c:majorTickMark val="out"/>
        <c:minorTickMark val="none"/>
        <c:tickLblPos val="nextTo"/>
        <c:crossAx val="5076000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ayout>
        <c:manualLayout>
          <c:xMode val="edge"/>
          <c:yMode val="edge"/>
          <c:x val="0.2535790735524423"/>
          <c:y val="0.92486497778542387"/>
          <c:w val="0.74362953937180132"/>
          <c:h val="5.18916182821268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700" b="0" i="0" u="none" strike="noStrike" kern="1200" baseline="0">
          <a:solidFill>
            <a:schemeClr val="accent4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Iekasēto nodokļu 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uzkrātais</a:t>
            </a:r>
            <a:r>
              <a:rPr lang="en-US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 apjoms</a:t>
            </a:r>
            <a:r>
              <a:rPr lang="lv-LV" sz="105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 salīdzinājumā pret iepriekšējo gadu un plānu (kreisā ass; milj.eiro), un plāna izpilde (labā ass; %)</a:t>
            </a:r>
          </a:p>
        </c:rich>
      </c:tx>
      <c:layout>
        <c:manualLayout>
          <c:xMode val="edge"/>
          <c:yMode val="edge"/>
          <c:x val="0.12271193745515345"/>
          <c:y val="1.46114468927438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0175687829231134E-2"/>
          <c:y val="0.11718547550459588"/>
          <c:w val="0.88254396325459317"/>
          <c:h val="0.71209611524921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Kopsavilkums!$I$4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Kopsavilkums!$I$1</c:f>
              <c:numCache>
                <c:formatCode>General</c:formatCode>
                <c:ptCount val="1"/>
              </c:numCache>
            </c:numRef>
          </c:cat>
          <c:val>
            <c:numRef>
              <c:f>Kopsavilkums!$I$14</c:f>
              <c:numCache>
                <c:formatCode>#\ ##0.0</c:formatCode>
                <c:ptCount val="1"/>
                <c:pt idx="0">
                  <c:v>8240.0835509999997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B-45CD-8A20-86DA4A8D4294}"/>
            </c:ext>
          </c:extLst>
        </c:ser>
        <c:ser>
          <c:idx val="1"/>
          <c:order val="1"/>
          <c:tx>
            <c:strRef>
              <c:f>Kopsavilkums!$J$4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rgbClr val="961E1E"/>
            </a:solidFill>
            <a:ln>
              <a:noFill/>
            </a:ln>
            <a:effectLst/>
          </c:spPr>
          <c:invertIfNegative val="0"/>
          <c:cat>
            <c:numRef>
              <c:f>Kopsavilkums!$I$1</c:f>
              <c:numCache>
                <c:formatCode>General</c:formatCode>
                <c:ptCount val="1"/>
              </c:numCache>
            </c:numRef>
          </c:cat>
          <c:val>
            <c:numRef>
              <c:f>Kopsavilkums!$J$14</c:f>
              <c:numCache>
                <c:formatCode>#\ ##0.0</c:formatCode>
                <c:ptCount val="1"/>
                <c:pt idx="0">
                  <c:v>8676.1194250000008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B-45CD-8A20-86DA4A8D4294}"/>
            </c:ext>
          </c:extLst>
        </c:ser>
        <c:ser>
          <c:idx val="2"/>
          <c:order val="2"/>
          <c:tx>
            <c:strRef>
              <c:f>Kopsavilkums!$M$4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rgbClr val="4F566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7416655825589098E-3"/>
                  <c:y val="0.1095353885446782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lang="en-US" sz="1050" b="0" i="0" u="none" strike="noStrike" kern="1200" baseline="0">
                        <a:solidFill>
                          <a:schemeClr val="bg1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71F9022E-F1AB-4F50-9ECA-EE898E690956}" type="CELLREF">
                      <a:rPr lang="en-US" sz="1050">
                        <a:solidFill>
                          <a:schemeClr val="bg1"/>
                        </a:solidFill>
                      </a:rPr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1050">
                          <a:solidFill>
                            <a:schemeClr val="bg1"/>
                          </a:solidFill>
                        </a:defRPr>
                      </a:pPr>
                      <a:t>[CELLREF]</a:t>
                    </a:fld>
                    <a:r>
                      <a:rPr lang="en-US" sz="1050">
                        <a:solidFill>
                          <a:schemeClr val="bg1"/>
                        </a:solidFill>
                      </a:rPr>
                      <a:t>%</a:t>
                    </a:r>
                  </a:p>
                </c:rich>
              </c:tx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lang="en-US" sz="1050" b="0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lv-LV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936410254819597"/>
                      <c:h val="7.5883046721333544E-2"/>
                    </c:manualLayout>
                  </c15:layout>
                  <c15:dlblFieldTable>
                    <c15:dlblFTEntry>
                      <c15:txfldGUID>{71F9022E-F1AB-4F50-9ECA-EE898E690956}</c15:txfldGUID>
                      <c15:f>Kopsavilkums!$O$14</c15:f>
                      <c15:dlblFieldTableCache>
                        <c:ptCount val="1"/>
                        <c:pt idx="0">
                          <c:v>-1,1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F2FB-45CD-8A20-86DA4A8D4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700" b="0" i="0" u="none" strike="noStrike" kern="1200" baseline="0">
                    <a:solidFill>
                      <a:schemeClr val="accent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minus"/>
            <c:errValType val="percentage"/>
            <c:noEndCap val="0"/>
            <c:val val="1.4"/>
            <c:spPr>
              <a:noFill/>
              <a:ln w="28575" cap="sq" cmpd="sng" algn="ctr">
                <a:solidFill>
                  <a:srgbClr val="FF0000"/>
                </a:solidFill>
                <a:round/>
                <a:tailEnd w="lg" len="lg"/>
              </a:ln>
              <a:effectLst/>
            </c:spPr>
          </c:errBars>
          <c:cat>
            <c:numRef>
              <c:f>Kopsavilkums!$I$1</c:f>
              <c:numCache>
                <c:formatCode>General</c:formatCode>
                <c:ptCount val="1"/>
              </c:numCache>
            </c:numRef>
          </c:cat>
          <c:val>
            <c:numRef>
              <c:f>Kopsavilkums!$M$14</c:f>
              <c:numCache>
                <c:formatCode>#\ ##0.0</c:formatCode>
                <c:ptCount val="1"/>
                <c:pt idx="0">
                  <c:v>8771.8677859999989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FB-45CD-8A20-86DA4A8D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overlap val="-10"/>
        <c:axId val="660097944"/>
        <c:axId val="660098728"/>
      </c:barChart>
      <c:scatterChart>
        <c:scatterStyle val="lineMarker"/>
        <c:varyColors val="0"/>
        <c:ser>
          <c:idx val="3"/>
          <c:order val="3"/>
          <c:tx>
            <c:strRef>
              <c:f>Kopsavilkums!$O$4</c:f>
              <c:strCache>
                <c:ptCount val="1"/>
                <c:pt idx="0">
                  <c:v>Plāna izpilde / neizpilde, %*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>
                  <a:alpha val="0"/>
                </a:srgbClr>
              </a:solidFill>
              <a:ln w="9525">
                <a:solidFill>
                  <a:srgbClr val="FF0000">
                    <a:alpha val="0"/>
                  </a:srgb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0000">
                    <a:alpha val="0"/>
                  </a:srgbClr>
                </a:solidFill>
                <a:ln w="9525">
                  <a:solidFill>
                    <a:srgbClr val="FF0000">
                      <a:alpha val="0"/>
                    </a:srgb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FB-45CD-8A20-86DA4A8D4294}"/>
              </c:ext>
            </c:extLst>
          </c:dPt>
          <c:yVal>
            <c:numRef>
              <c:f>Kopsavilkums!$O$14</c:f>
              <c:numCache>
                <c:formatCode>#\ ##0.0</c:formatCode>
                <c:ptCount val="1"/>
                <c:pt idx="0">
                  <c:v>-1.0915390351962913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2FB-45CD-8A20-86DA4A8D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600559"/>
        <c:axId val="507600079"/>
      </c:scatterChart>
      <c:catAx>
        <c:axId val="6600979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507600079"/>
        <c:scaling>
          <c:orientation val="minMax"/>
          <c:max val="15"/>
          <c:min val="-100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507600559"/>
        <c:crosses val="max"/>
        <c:crossBetween val="midCat"/>
      </c:valAx>
      <c:valAx>
        <c:axId val="507600559"/>
        <c:scaling>
          <c:orientation val="minMax"/>
        </c:scaling>
        <c:delete val="1"/>
        <c:axPos val="b"/>
        <c:majorTickMark val="out"/>
        <c:minorTickMark val="none"/>
        <c:tickLblPos val="nextTo"/>
        <c:crossAx val="5076000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ayout>
        <c:manualLayout>
          <c:xMode val="edge"/>
          <c:yMode val="edge"/>
          <c:x val="0.30736682281581817"/>
          <c:y val="0.92818546406148816"/>
          <c:w val="0.6925294223928895"/>
          <c:h val="5.18916182821268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700" b="0" i="0" u="none" strike="noStrike" kern="1200" baseline="0">
          <a:solidFill>
            <a:schemeClr val="accent4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Nodokļu ieņēmumu </a:t>
            </a:r>
            <a:r>
              <a:rPr lang="en-US" sz="105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īpatsvars </a:t>
            </a:r>
            <a:r>
              <a:rPr lang="lv-LV" sz="105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pa nodokļu veidiem </a:t>
            </a:r>
            <a:r>
              <a:rPr lang="en-US" sz="105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</a:t>
            </a:r>
            <a:r>
              <a:rPr lang="lv-LV" sz="105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5. gada pārskata</a:t>
            </a:r>
            <a:r>
              <a:rPr lang="lv-LV" sz="105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 mēnesī</a:t>
            </a:r>
            <a:endParaRPr lang="en-US" sz="105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6012861214567345"/>
          <c:y val="1.518975551300354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Kopsavilkums!$B$3</c:f>
              <c:strCache>
                <c:ptCount val="1"/>
                <c:pt idx="0">
                  <c:v>Nodokļu izpilde pārskata mēnesī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B9-4E89-80E3-99FB1E5E0F3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B9-4E89-80E3-99FB1E5E0F3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B9-4E89-80E3-99FB1E5E0F3A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B9-4E89-80E3-99FB1E5E0F3A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4B9-4E89-80E3-99FB1E5E0F3A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4B9-4E89-80E3-99FB1E5E0F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331-4AAC-BF82-796C70121DF9}"/>
              </c:ext>
            </c:extLst>
          </c:dPt>
          <c:dLbls>
            <c:dLbl>
              <c:idx val="0"/>
              <c:layout>
                <c:manualLayout>
                  <c:x val="2.151019888296013E-2"/>
                  <c:y val="-2.84360104680343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B9-4E89-80E3-99FB1E5E0F3A}"/>
                </c:ext>
              </c:extLst>
            </c:dLbl>
            <c:dLbl>
              <c:idx val="1"/>
              <c:layout>
                <c:manualLayout>
                  <c:x val="4.732243754251228E-2"/>
                  <c:y val="2.843601046803329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9-4E89-80E3-99FB1E5E0F3A}"/>
                </c:ext>
              </c:extLst>
            </c:dLbl>
            <c:dLbl>
              <c:idx val="2"/>
              <c:layout>
                <c:manualLayout>
                  <c:x val="-3.6567338101032236E-2"/>
                  <c:y val="4.26540157020515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B9-4E89-80E3-99FB1E5E0F3A}"/>
                </c:ext>
              </c:extLst>
            </c:dLbl>
            <c:dLbl>
              <c:idx val="3"/>
              <c:layout>
                <c:manualLayout>
                  <c:x val="-7.9800519645903525E-2"/>
                  <c:y val="3.24074074074074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B9-4E89-80E3-99FB1E5E0F3A}"/>
                </c:ext>
              </c:extLst>
            </c:dLbl>
            <c:dLbl>
              <c:idx val="4"/>
              <c:layout>
                <c:manualLayout>
                  <c:x val="-0.1040517762343128"/>
                  <c:y val="1.916855792258598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B9-4E89-80E3-99FB1E5E0F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B9-4E89-80E3-99FB1E5E0F3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Kopsavilkums!$B$5:$B$11</c:f>
              <c:numCache>
                <c:formatCode>#\ ##0.0</c:formatCode>
                <c:ptCount val="7"/>
                <c:pt idx="0">
                  <c:v>435.32434400000011</c:v>
                </c:pt>
                <c:pt idx="1">
                  <c:v>322.2417089999999</c:v>
                </c:pt>
                <c:pt idx="2">
                  <c:v>279.18414600000006</c:v>
                </c:pt>
                <c:pt idx="3">
                  <c:v>53.397608999999932</c:v>
                </c:pt>
                <c:pt idx="4">
                  <c:v>107.71003700000006</c:v>
                </c:pt>
                <c:pt idx="5">
                  <c:v>5.4300000000040427E-4</c:v>
                </c:pt>
                <c:pt idx="6">
                  <c:v>44.590832999999748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4B9-4E89-80E3-99FB1E5E0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Nodokļu ieņēmumu </a:t>
            </a:r>
            <a:r>
              <a:rPr lang="en-US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īpatsvars </a:t>
            </a:r>
            <a:r>
              <a:rPr lang="lv-LV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pa nodokļu veidiem </a:t>
            </a:r>
            <a:r>
              <a:rPr lang="en-US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</a:t>
            </a:r>
            <a:r>
              <a:rPr lang="lv-LV"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6. gada pārskata mēnesī</a:t>
            </a:r>
            <a:endParaRPr lang="en-US"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6077433565755048"/>
          <c:y val="4.34912830240481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Kopsavilkums!$C$3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A9-47E2-99E9-44CDD9F53A5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A9-47E2-99E9-44CDD9F53A5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A9-47E2-99E9-44CDD9F53A5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A9-47E2-99E9-44CDD9F53A5B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1A9-47E2-99E9-44CDD9F53A5B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1A9-47E2-99E9-44CDD9F53A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5E-4BD6-B4DA-2CFEA258AFB7}"/>
              </c:ext>
            </c:extLst>
          </c:dPt>
          <c:dLbls>
            <c:dLbl>
              <c:idx val="0"/>
              <c:layout>
                <c:manualLayout>
                  <c:x val="3.2265281929968588E-2"/>
                  <c:y val="-2.830186997363246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A9-47E2-99E9-44CDD9F53A5B}"/>
                </c:ext>
              </c:extLst>
            </c:dLbl>
            <c:dLbl>
              <c:idx val="1"/>
              <c:layout>
                <c:manualLayout>
                  <c:x val="1.5057131567318516E-2"/>
                  <c:y val="1.0377232444990508E-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9-47E2-99E9-44CDD9F53A5B}"/>
                </c:ext>
              </c:extLst>
            </c:dLbl>
            <c:dLbl>
              <c:idx val="2"/>
              <c:layout>
                <c:manualLayout>
                  <c:x val="-1.9359169157981151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9-47E2-99E9-44CDD9F53A5B}"/>
                </c:ext>
              </c:extLst>
            </c:dLbl>
            <c:dLbl>
              <c:idx val="3"/>
              <c:layout>
                <c:manualLayout>
                  <c:x val="-7.9800519645903525E-2"/>
                  <c:y val="3.24074074074074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A9-47E2-99E9-44CDD9F53A5B}"/>
                </c:ext>
              </c:extLst>
            </c:dLbl>
            <c:dLbl>
              <c:idx val="4"/>
              <c:layout>
                <c:manualLayout>
                  <c:x val="-0.15508519434624363"/>
                  <c:y val="3.14181470088290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A9-47E2-99E9-44CDD9F53A5B}"/>
                </c:ext>
              </c:extLst>
            </c:dLbl>
            <c:dLbl>
              <c:idx val="5"/>
              <c:layout>
                <c:manualLayout>
                  <c:x val="0.11581207209017723"/>
                  <c:y val="-2.830298422048181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419253720712556"/>
                      <c:h val="9.45237887245349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1A9-47E2-99E9-44CDD9F53A5B}"/>
                </c:ext>
              </c:extLst>
            </c:dLbl>
            <c:dLbl>
              <c:idx val="6"/>
              <c:layout>
                <c:manualLayout>
                  <c:x val="0.33203416060067631"/>
                  <c:y val="1.98113089815426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5E-4BD6-B4DA-2CFEA258AFB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Kopsavilkums!$A$5:$A$11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Solidaritātes iemaksa bankām</c:v>
                </c:pt>
                <c:pt idx="6">
                  <c:v>Pārējie nodokļi</c:v>
                </c:pt>
              </c:strCache>
            </c:strRef>
          </c:cat>
          <c:val>
            <c:numRef>
              <c:f>Kopsavilkums!$C$5:$C$11</c:f>
              <c:numCache>
                <c:formatCode>#\ ##0.0</c:formatCode>
                <c:ptCount val="7"/>
                <c:pt idx="0">
                  <c:v>463.74443700000029</c:v>
                </c:pt>
                <c:pt idx="1">
                  <c:v>380.3620219999998</c:v>
                </c:pt>
                <c:pt idx="2">
                  <c:v>302.60825700000009</c:v>
                </c:pt>
                <c:pt idx="3">
                  <c:v>51.522567999999978</c:v>
                </c:pt>
                <c:pt idx="4">
                  <c:v>105.70462299999997</c:v>
                </c:pt>
                <c:pt idx="5">
                  <c:v>0</c:v>
                </c:pt>
                <c:pt idx="6">
                  <c:v>47.301300999999512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1A9-47E2-99E9-44CDD9F53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175687829231134E-2"/>
          <c:y val="4.7239963856976895E-2"/>
          <c:w val="0.88254396325459317"/>
          <c:h val="0.7820413923669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Kopsavilkums!$B$4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Sheet1!$B$4:$B$9</c:f>
              <c:strCache>
                <c:ptCount val="6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Pārējie nodokļi</c:v>
                </c:pt>
              </c:strCache>
            </c:strRef>
          </c:cat>
          <c:val>
            <c:numRef>
              <c:f>Sheet1!$C$4:$C$9</c:f>
              <c:numCache>
                <c:formatCode>#\ ##0.0</c:formatCode>
                <c:ptCount val="6"/>
                <c:pt idx="0">
                  <c:v>435.32434400000011</c:v>
                </c:pt>
                <c:pt idx="1">
                  <c:v>322.2417089999999</c:v>
                </c:pt>
                <c:pt idx="2">
                  <c:v>279.18414600000006</c:v>
                </c:pt>
                <c:pt idx="3">
                  <c:v>53.397608999999932</c:v>
                </c:pt>
                <c:pt idx="4">
                  <c:v>107.71003700000006</c:v>
                </c:pt>
                <c:pt idx="5">
                  <c:v>44.590832999999748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5-4FB8-B22A-F6710AE8A80B}"/>
            </c:ext>
          </c:extLst>
        </c:ser>
        <c:ser>
          <c:idx val="1"/>
          <c:order val="1"/>
          <c:tx>
            <c:strRef>
              <c:f>Kopsavilkums!$C$4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Sheet1!$B$4:$B$9</c:f>
              <c:strCache>
                <c:ptCount val="6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Pārējie nodokļi</c:v>
                </c:pt>
              </c:strCache>
            </c:strRef>
          </c:cat>
          <c:val>
            <c:numRef>
              <c:f>Sheet1!$D$4:$D$9</c:f>
              <c:numCache>
                <c:formatCode>#\ ##0.0</c:formatCode>
                <c:ptCount val="6"/>
                <c:pt idx="0">
                  <c:v>463.74443700000029</c:v>
                </c:pt>
                <c:pt idx="1">
                  <c:v>380.3620219999998</c:v>
                </c:pt>
                <c:pt idx="2">
                  <c:v>302.60825700000009</c:v>
                </c:pt>
                <c:pt idx="3">
                  <c:v>51.522567999999978</c:v>
                </c:pt>
                <c:pt idx="4">
                  <c:v>105.70462299999997</c:v>
                </c:pt>
                <c:pt idx="5">
                  <c:v>47.301300999999512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45-4FB8-B22A-F6710AE8A80B}"/>
            </c:ext>
          </c:extLst>
        </c:ser>
        <c:ser>
          <c:idx val="2"/>
          <c:order val="2"/>
          <c:tx>
            <c:strRef>
              <c:f>Kopsavilkums!$F$4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Sheet1!$B$4:$B$9</c:f>
              <c:strCache>
                <c:ptCount val="6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Pārējie nodokļi</c:v>
                </c:pt>
              </c:strCache>
            </c:strRef>
          </c:cat>
          <c:val>
            <c:numRef>
              <c:f>Sheet1!$E$4:$E$9</c:f>
              <c:numCache>
                <c:formatCode>#\ ##0.0</c:formatCode>
                <c:ptCount val="6"/>
                <c:pt idx="0">
                  <c:v>467.90932900000001</c:v>
                </c:pt>
                <c:pt idx="1">
                  <c:v>366.01400000000001</c:v>
                </c:pt>
                <c:pt idx="2">
                  <c:v>287.7</c:v>
                </c:pt>
                <c:pt idx="3">
                  <c:v>50.6</c:v>
                </c:pt>
                <c:pt idx="4">
                  <c:v>119.42500000000001</c:v>
                </c:pt>
                <c:pt idx="5">
                  <c:v>51.993000000000009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45-4FB8-B22A-F6710AE8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scatterChart>
        <c:scatterStyle val="lineMarker"/>
        <c:varyColors val="0"/>
        <c:ser>
          <c:idx val="3"/>
          <c:order val="3"/>
          <c:tx>
            <c:strRef>
              <c:f>Kopsavilkums!$H$2</c:f>
              <c:strCache>
                <c:ptCount val="1"/>
                <c:pt idx="0">
                  <c:v>Plāna izpilde / neizpilde</c:v>
                </c:pt>
              </c:strCache>
            </c:strRef>
          </c:tx>
          <c:spPr>
            <a:ln w="25400" cap="rnd">
              <a:noFill/>
              <a:round/>
            </a:ln>
            <a:effectLst>
              <a:glow>
                <a:srgbClr val="FF0000"/>
              </a:glow>
            </a:effectLst>
          </c:spPr>
          <c:marker>
            <c:symbol val="circle"/>
            <c:size val="8"/>
            <c:spPr>
              <a:solidFill>
                <a:srgbClr val="0E57C4">
                  <a:lumMod val="40000"/>
                  <a:lumOff val="60000"/>
                </a:srgbClr>
              </a:solidFill>
              <a:ln w="3175">
                <a:solidFill>
                  <a:srgbClr val="0E57C4">
                    <a:lumMod val="40000"/>
                    <a:lumOff val="60000"/>
                  </a:srgbClr>
                </a:solidFill>
              </a:ln>
              <a:effectLst>
                <a:glow>
                  <a:srgbClr val="FF0000"/>
                </a:glow>
              </a:effectLst>
              <a:scene3d>
                <a:camera prst="orthographicFront"/>
                <a:lightRig rig="threePt" dir="t"/>
              </a:scene3d>
              <a:sp3d/>
            </c:spPr>
          </c:marker>
          <c:xVal>
            <c:strRef>
              <c:f>Sheet1!$B$4:$B$9</c:f>
              <c:strCache>
                <c:ptCount val="6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Pārējie nodokļi</c:v>
                </c:pt>
              </c:strCache>
            </c:strRef>
          </c:xVal>
          <c:yVal>
            <c:numRef>
              <c:f>Sheet1!$F$4:$F$9</c:f>
              <c:numCache>
                <c:formatCode>#\ ##0.0</c:formatCode>
                <c:ptCount val="6"/>
                <c:pt idx="0">
                  <c:v>-0.89010663858761063</c:v>
                </c:pt>
                <c:pt idx="1">
                  <c:v>3.9200746419535193</c:v>
                </c:pt>
                <c:pt idx="2">
                  <c:v>5.181875912408799</c:v>
                </c:pt>
                <c:pt idx="3">
                  <c:v>1.8232569169960016</c:v>
                </c:pt>
                <c:pt idx="4">
                  <c:v>-11.488697508896834</c:v>
                </c:pt>
                <c:pt idx="5">
                  <c:v>-9.0237128074942632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C45-4FB8-B22A-F6710AE8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5122176"/>
        <c:axId val="885135904"/>
      </c:scatte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885135904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885122176"/>
        <c:crosses val="max"/>
        <c:crossBetween val="midCat"/>
      </c:valAx>
      <c:valAx>
        <c:axId val="885122176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88513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ayout>
        <c:manualLayout>
          <c:xMode val="edge"/>
          <c:yMode val="edge"/>
          <c:x val="5.1274093316976035E-2"/>
          <c:y val="0.88769695679931904"/>
          <c:w val="0.89793613298337716"/>
          <c:h val="9.3170286319456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700" b="0" i="0" u="none" strike="noStrike" kern="1200" baseline="0">
          <a:solidFill>
            <a:schemeClr val="accent4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175687829231134E-2"/>
          <c:y val="4.7239963856976895E-2"/>
          <c:w val="0.88254396325459317"/>
          <c:h val="0.7820413923669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Kopsavilkums!$B$4</c:f>
              <c:strCache>
                <c:ptCount val="1"/>
                <c:pt idx="0">
                  <c:v>Izpilde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Sheet1!$B$20:$B$26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SI</c:v>
                </c:pt>
                <c:pt idx="6">
                  <c:v>Pārējie nodokļi</c:v>
                </c:pt>
              </c:strCache>
            </c:strRef>
          </c:cat>
          <c:val>
            <c:numRef>
              <c:f>Sheet1!$C$20:$C$26</c:f>
              <c:numCache>
                <c:formatCode>#\ ##0.0</c:formatCode>
                <c:ptCount val="7"/>
                <c:pt idx="0">
                  <c:v>435.32434400000011</c:v>
                </c:pt>
                <c:pt idx="1">
                  <c:v>322.2417089999999</c:v>
                </c:pt>
                <c:pt idx="2">
                  <c:v>279.18414600000006</c:v>
                </c:pt>
                <c:pt idx="3">
                  <c:v>53.397608999999932</c:v>
                </c:pt>
                <c:pt idx="4">
                  <c:v>107.71003700000006</c:v>
                </c:pt>
                <c:pt idx="5">
                  <c:v>5.4300000000040427E-4</c:v>
                </c:pt>
                <c:pt idx="6">
                  <c:v>44.590832999999748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82-4074-A79D-667737D863E8}"/>
            </c:ext>
          </c:extLst>
        </c:ser>
        <c:ser>
          <c:idx val="1"/>
          <c:order val="1"/>
          <c:tx>
            <c:strRef>
              <c:f>Kopsavilkums!$C$4</c:f>
              <c:strCache>
                <c:ptCount val="1"/>
                <c:pt idx="0">
                  <c:v>Izpilde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Sheet1!$B$20:$B$26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SI</c:v>
                </c:pt>
                <c:pt idx="6">
                  <c:v>Pārējie nodokļi</c:v>
                </c:pt>
              </c:strCache>
            </c:strRef>
          </c:cat>
          <c:val>
            <c:numRef>
              <c:f>Sheet1!$D$20:$D$26</c:f>
              <c:numCache>
                <c:formatCode>#\ ##0.0</c:formatCode>
                <c:ptCount val="7"/>
                <c:pt idx="0">
                  <c:v>463.74443700000029</c:v>
                </c:pt>
                <c:pt idx="1">
                  <c:v>380.3620219999998</c:v>
                </c:pt>
                <c:pt idx="2">
                  <c:v>302.60825700000009</c:v>
                </c:pt>
                <c:pt idx="3">
                  <c:v>51.522567999999978</c:v>
                </c:pt>
                <c:pt idx="4">
                  <c:v>105.70462299999997</c:v>
                </c:pt>
                <c:pt idx="5">
                  <c:v>0</c:v>
                </c:pt>
                <c:pt idx="6">
                  <c:v>47.301300999999512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82-4074-A79D-667737D863E8}"/>
            </c:ext>
          </c:extLst>
        </c:ser>
        <c:ser>
          <c:idx val="2"/>
          <c:order val="2"/>
          <c:tx>
            <c:strRef>
              <c:f>Kopsavilkums!$F$4</c:f>
              <c:strCache>
                <c:ptCount val="1"/>
                <c:pt idx="0">
                  <c:v>Plāns 2026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Sheet1!$B$20:$B$26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SI</c:v>
                </c:pt>
                <c:pt idx="6">
                  <c:v>Pārējie nodokļi</c:v>
                </c:pt>
              </c:strCache>
            </c:strRef>
          </c:cat>
          <c:val>
            <c:numRef>
              <c:f>Sheet1!$E$20:$E$26</c:f>
              <c:numCache>
                <c:formatCode>#\ ##0.0</c:formatCode>
                <c:ptCount val="7"/>
                <c:pt idx="0">
                  <c:v>467.90932900000001</c:v>
                </c:pt>
                <c:pt idx="1">
                  <c:v>366.01400000000001</c:v>
                </c:pt>
                <c:pt idx="2">
                  <c:v>287.7</c:v>
                </c:pt>
                <c:pt idx="3">
                  <c:v>50.6</c:v>
                </c:pt>
                <c:pt idx="4">
                  <c:v>119.42500000000001</c:v>
                </c:pt>
                <c:pt idx="5">
                  <c:v>0</c:v>
                </c:pt>
                <c:pt idx="6">
                  <c:v>51.993000000000009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82-4074-A79D-667737D86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scatterChart>
        <c:scatterStyle val="lineMarker"/>
        <c:varyColors val="0"/>
        <c:ser>
          <c:idx val="3"/>
          <c:order val="3"/>
          <c:tx>
            <c:strRef>
              <c:f>Kopsavilkums!$H$2</c:f>
              <c:strCache>
                <c:ptCount val="1"/>
                <c:pt idx="0">
                  <c:v>Plāna izpilde / neizpilde</c:v>
                </c:pt>
              </c:strCache>
            </c:strRef>
          </c:tx>
          <c:spPr>
            <a:ln w="25400" cap="rnd">
              <a:noFill/>
              <a:round/>
            </a:ln>
            <a:effectLst>
              <a:glow>
                <a:srgbClr val="FF0000"/>
              </a:glow>
            </a:effectLst>
          </c:spPr>
          <c:marker>
            <c:symbol val="circle"/>
            <c:size val="8"/>
            <c:spPr>
              <a:solidFill>
                <a:srgbClr val="0E57C4">
                  <a:lumMod val="40000"/>
                  <a:lumOff val="60000"/>
                </a:srgbClr>
              </a:solidFill>
              <a:ln w="3175">
                <a:solidFill>
                  <a:srgbClr val="0E57C4">
                    <a:lumMod val="40000"/>
                    <a:lumOff val="60000"/>
                  </a:srgbClr>
                </a:solidFill>
              </a:ln>
              <a:effectLst>
                <a:glow>
                  <a:srgbClr val="FF0000"/>
                </a:glow>
              </a:effectLst>
              <a:scene3d>
                <a:camera prst="orthographicFront"/>
                <a:lightRig rig="threePt" dir="t"/>
              </a:scene3d>
              <a:sp3d/>
            </c:spPr>
          </c:marker>
          <c:xVal>
            <c:strRef>
              <c:f>Sheet1!$B$20:$B$26</c:f>
              <c:strCache>
                <c:ptCount val="7"/>
                <c:pt idx="0">
                  <c:v>VSAOI</c:v>
                </c:pt>
                <c:pt idx="1">
                  <c:v>PVN</c:v>
                </c:pt>
                <c:pt idx="2">
                  <c:v>IIN</c:v>
                </c:pt>
                <c:pt idx="3">
                  <c:v>UIN</c:v>
                </c:pt>
                <c:pt idx="4">
                  <c:v>AN</c:v>
                </c:pt>
                <c:pt idx="5">
                  <c:v>SI</c:v>
                </c:pt>
                <c:pt idx="6">
                  <c:v>Pārējie nodokļi</c:v>
                </c:pt>
              </c:strCache>
            </c:strRef>
          </c:xVal>
          <c:yVal>
            <c:numRef>
              <c:f>Sheet1!$F$20:$F$26</c:f>
              <c:numCache>
                <c:formatCode>#\ ##0.0</c:formatCode>
                <c:ptCount val="7"/>
                <c:pt idx="0">
                  <c:v>-0.89010663858761063</c:v>
                </c:pt>
                <c:pt idx="1">
                  <c:v>3.9200746419535193</c:v>
                </c:pt>
                <c:pt idx="2">
                  <c:v>5.181875912408799</c:v>
                </c:pt>
                <c:pt idx="3">
                  <c:v>1.8232569169960016</c:v>
                </c:pt>
                <c:pt idx="4">
                  <c:v>-11.488697508896834</c:v>
                </c:pt>
                <c:pt idx="5">
                  <c:v>0</c:v>
                </c:pt>
                <c:pt idx="6">
                  <c:v>-9.0237128074942632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882-4074-A79D-667737D86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5122176"/>
        <c:axId val="885135904"/>
      </c:scatter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885135904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885122176"/>
        <c:crosses val="max"/>
        <c:crossBetween val="midCat"/>
      </c:valAx>
      <c:valAx>
        <c:axId val="885122176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88513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</c:legendEntry>
      <c:layout>
        <c:manualLayout>
          <c:xMode val="edge"/>
          <c:yMode val="edge"/>
          <c:x val="5.1274093316976035E-2"/>
          <c:y val="0.88769695679931904"/>
          <c:w val="0.89793613298337716"/>
          <c:h val="9.3170286319456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700" b="0" i="0" u="none" strike="noStrike" kern="1200" baseline="0">
          <a:solidFill>
            <a:schemeClr val="accent4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/>
              <a:t>Kopbudžeta nodokļu ieņēmumu ikmēneša un kumulatīvā plāna izpildes dinamika, %</a:t>
            </a:r>
          </a:p>
        </c:rich>
      </c:tx>
      <c:layout>
        <c:manualLayout>
          <c:xMode val="edge"/>
          <c:yMode val="edge"/>
          <c:x val="0.12270291262135924"/>
          <c:y val="1.73972552705994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8076448399293586E-2"/>
          <c:y val="9.5336008245146764E-2"/>
          <c:w val="0.88254396325459317"/>
          <c:h val="0.7384241594306642"/>
        </c:manualLayout>
      </c:layout>
      <c:lineChart>
        <c:grouping val="standard"/>
        <c:varyColors val="0"/>
        <c:ser>
          <c:idx val="2"/>
          <c:order val="0"/>
          <c:tx>
            <c:strRef>
              <c:f>'Plāna izpildes dinamika'!$L$3</c:f>
              <c:strCache>
                <c:ptCount val="1"/>
                <c:pt idx="0">
                  <c:v>Mēneša izpilde</c:v>
                </c:pt>
              </c:strCache>
            </c:strRef>
          </c:tx>
          <c:spPr>
            <a:ln w="28575" cap="rnd">
              <a:solidFill>
                <a:srgbClr val="000000">
                  <a:lumMod val="50000"/>
                  <a:lumOff val="50000"/>
                </a:srgb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E0000"/>
              </a:solidFill>
              <a:ln w="9525">
                <a:noFill/>
              </a:ln>
              <a:effectLst/>
            </c:spPr>
          </c:marker>
          <c:dPt>
            <c:idx val="2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81-4B65-A97D-2759DB42ACF5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rgbClr val="00FF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02F-4396-BE7C-7C4C0BBD7186}"/>
              </c:ext>
            </c:extLst>
          </c:dPt>
          <c:dPt>
            <c:idx val="4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02F-4396-BE7C-7C4C0BBD7186}"/>
              </c:ext>
            </c:extLst>
          </c:dPt>
          <c:dPt>
            <c:idx val="5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2F-4396-BE7C-7C4C0BBD7186}"/>
              </c:ext>
            </c:extLst>
          </c:dPt>
          <c:dPt>
            <c:idx val="6"/>
            <c:marker>
              <c:symbol val="diamond"/>
              <c:size val="8"/>
              <c:spPr>
                <a:solidFill>
                  <a:srgbClr val="00FF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2F-4396-BE7C-7C4C0BBD7186}"/>
              </c:ext>
            </c:extLst>
          </c:dPt>
          <c:dPt>
            <c:idx val="7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62-43D2-A708-B7918449A10D}"/>
              </c:ext>
            </c:extLst>
          </c:dPt>
          <c:dPt>
            <c:idx val="8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07-48E3-9169-040A77E8F0F2}"/>
              </c:ext>
            </c:extLst>
          </c:dPt>
          <c:dPt>
            <c:idx val="9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62-43D2-A708-B7918449A10D}"/>
              </c:ext>
            </c:extLst>
          </c:dPt>
          <c:dPt>
            <c:idx val="10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0D-4A01-A102-3B3EA4D85B99}"/>
              </c:ext>
            </c:extLst>
          </c:dPt>
          <c:dPt>
            <c:idx val="11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0D-4A01-A102-3B3EA4D85B99}"/>
              </c:ext>
            </c:extLst>
          </c:dPt>
          <c:dLbls>
            <c:dLbl>
              <c:idx val="1"/>
              <c:layout>
                <c:manualLayout>
                  <c:x val="-5.569336591546746E-2"/>
                  <c:y val="2.975210999718872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lv-LV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950191570881225E-2"/>
                      <c:h val="3.2286524415190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CFA-4E99-9FA6-D325A52463A3}"/>
                </c:ext>
              </c:extLst>
            </c:dLbl>
            <c:dLbl>
              <c:idx val="2"/>
              <c:layout>
                <c:manualLayout>
                  <c:x val="-1.9619334509846154E-2"/>
                  <c:y val="3.809166921856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1-4B65-A97D-2759DB42ACF5}"/>
                </c:ext>
              </c:extLst>
            </c:dLbl>
            <c:dLbl>
              <c:idx val="3"/>
              <c:layout>
                <c:manualLayout>
                  <c:x val="-2.5466187600336424E-2"/>
                  <c:y val="-3.7133528259486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F-4396-BE7C-7C4C0BBD7186}"/>
                </c:ext>
              </c:extLst>
            </c:dLbl>
            <c:dLbl>
              <c:idx val="4"/>
              <c:layout>
                <c:manualLayout>
                  <c:x val="-4.1232570066672754E-2"/>
                  <c:y val="3.5679965942324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F-4396-BE7C-7C4C0BBD7186}"/>
                </c:ext>
              </c:extLst>
            </c:dLbl>
            <c:dLbl>
              <c:idx val="5"/>
              <c:layout>
                <c:manualLayout>
                  <c:x val="-2.4044957583839829E-2"/>
                  <c:y val="3.923625284031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F-4396-BE7C-7C4C0BBD7186}"/>
                </c:ext>
              </c:extLst>
            </c:dLbl>
            <c:dLbl>
              <c:idx val="6"/>
              <c:layout>
                <c:manualLayout>
                  <c:x val="-2.1487314085739282E-3"/>
                  <c:y val="-2.762919421645302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F-4396-BE7C-7C4C0BBD7186}"/>
                </c:ext>
              </c:extLst>
            </c:dLbl>
            <c:dLbl>
              <c:idx val="7"/>
              <c:layout>
                <c:manualLayout>
                  <c:x val="-1.286793354693213E-2"/>
                  <c:y val="1.8965155376154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2-43D2-A708-B7918449A10D}"/>
                </c:ext>
              </c:extLst>
            </c:dLbl>
            <c:dLbl>
              <c:idx val="8"/>
              <c:layout>
                <c:manualLayout>
                  <c:x val="-2.220488971271169E-2"/>
                  <c:y val="-2.6726612152263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7-48E3-9169-040A77E8F0F2}"/>
                </c:ext>
              </c:extLst>
            </c:dLbl>
            <c:dLbl>
              <c:idx val="9"/>
              <c:layout>
                <c:manualLayout>
                  <c:x val="-2.4038717130293586E-2"/>
                  <c:y val="1.917518551100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2-43D2-A708-B7918449A10D}"/>
                </c:ext>
              </c:extLst>
            </c:dLbl>
            <c:dLbl>
              <c:idx val="10"/>
              <c:layout>
                <c:manualLayout>
                  <c:x val="-2.2183599377206625E-2"/>
                  <c:y val="2.1755336186029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D-4A01-A102-3B3EA4D85B99}"/>
                </c:ext>
              </c:extLst>
            </c:dLbl>
            <c:dLbl>
              <c:idx val="11"/>
              <c:layout>
                <c:manualLayout>
                  <c:x val="-4.7397669948785756E-3"/>
                  <c:y val="-3.226138131924592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0D-4A01-A102-3B3EA4D85B9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'Plāna izpildes dinamika'!$B$4:$B$15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'Plāna izpildes dinamika'!$L$4:$L$15</c:f>
              <c:numCache>
                <c:formatCode>0.0</c:formatCode>
                <c:ptCount val="12"/>
                <c:pt idx="0">
                  <c:v>1.3676071667594982</c:v>
                </c:pt>
                <c:pt idx="1">
                  <c:v>-2.4803051686856179</c:v>
                </c:pt>
                <c:pt idx="2">
                  <c:v>-4.2431469635500321</c:v>
                </c:pt>
                <c:pt idx="3">
                  <c:v>1.4824312231745296</c:v>
                </c:pt>
                <c:pt idx="4">
                  <c:v>-2.4244138077214643</c:v>
                </c:pt>
                <c:pt idx="5">
                  <c:v>-2.7886545001775573</c:v>
                </c:pt>
                <c:pt idx="6">
                  <c:v>0.56576698229859801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EE-4006-90CB-E2D716828955}"/>
            </c:ext>
          </c:extLst>
        </c:ser>
        <c:ser>
          <c:idx val="0"/>
          <c:order val="1"/>
          <c:tx>
            <c:strRef>
              <c:f>'Plāna izpildes dinamika'!$M$3</c:f>
              <c:strCache>
                <c:ptCount val="1"/>
                <c:pt idx="0">
                  <c:v>Kumulatīvā izpilde</c:v>
                </c:pt>
              </c:strCache>
            </c:strRef>
          </c:tx>
          <c:spPr>
            <a:ln w="28575" cap="rnd">
              <a:solidFill>
                <a:srgbClr val="ACCBF9">
                  <a:lumMod val="50000"/>
                </a:srgb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2F-4396-BE7C-7C4C0BBD7186}"/>
              </c:ext>
            </c:extLst>
          </c:dPt>
          <c:dPt>
            <c:idx val="2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81-4B65-A97D-2759DB42ACF5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3E-407C-9F91-501D35CE059B}"/>
              </c:ext>
            </c:extLst>
          </c:dPt>
          <c:dPt>
            <c:idx val="4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53-47B1-B5AC-DBD8FD43975C}"/>
              </c:ext>
            </c:extLst>
          </c:dPt>
          <c:dPt>
            <c:idx val="5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2F-4396-BE7C-7C4C0BBD7186}"/>
              </c:ext>
            </c:extLst>
          </c:dPt>
          <c:dPt>
            <c:idx val="6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2F-4396-BE7C-7C4C0BBD7186}"/>
              </c:ext>
            </c:extLst>
          </c:dPt>
          <c:dPt>
            <c:idx val="7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22-4FEF-9430-41AC1E9468FE}"/>
              </c:ext>
            </c:extLst>
          </c:dPt>
          <c:dPt>
            <c:idx val="8"/>
            <c:marker>
              <c:symbol val="diamond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9D-4D34-A5F4-B5BB585E1E35}"/>
              </c:ext>
            </c:extLst>
          </c:dPt>
          <c:dPt>
            <c:idx val="9"/>
            <c:marker>
              <c:symbol val="diamond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D6-4876-8F4F-13A04364A44A}"/>
              </c:ext>
            </c:extLst>
          </c:dPt>
          <c:dPt>
            <c:idx val="10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91-4C4A-BD0C-4C23349B18C5}"/>
              </c:ext>
            </c:extLst>
          </c:dPt>
          <c:dPt>
            <c:idx val="11"/>
            <c:marker>
              <c:symbol val="diamond"/>
              <c:size val="8"/>
              <c:spPr>
                <a:solidFill>
                  <a:srgbClr val="FE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0D-4A01-A102-3B3EA4D85B99}"/>
              </c:ext>
            </c:extLst>
          </c:dPt>
          <c:dLbls>
            <c:dLbl>
              <c:idx val="1"/>
              <c:layout>
                <c:manualLayout>
                  <c:x val="-3.3263511963917132E-3"/>
                  <c:y val="-1.6782343996601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F-4396-BE7C-7C4C0BBD7186}"/>
                </c:ext>
              </c:extLst>
            </c:dLbl>
            <c:dLbl>
              <c:idx val="2"/>
              <c:layout>
                <c:manualLayout>
                  <c:x val="-3.3446164057079099E-2"/>
                  <c:y val="-3.3884637210380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1-4B65-A97D-2759DB42ACF5}"/>
                </c:ext>
              </c:extLst>
            </c:dLbl>
            <c:dLbl>
              <c:idx val="3"/>
              <c:layout>
                <c:manualLayout>
                  <c:x val="-2.8073572356853451E-2"/>
                  <c:y val="-3.467556521856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3E-407C-9F91-501D35CE059B}"/>
                </c:ext>
              </c:extLst>
            </c:dLbl>
            <c:dLbl>
              <c:idx val="4"/>
              <c:layout>
                <c:manualLayout>
                  <c:x val="-2.6222460056570598E-2"/>
                  <c:y val="-3.860364438856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3-47B1-B5AC-DBD8FD43975C}"/>
                </c:ext>
              </c:extLst>
            </c:dLbl>
            <c:dLbl>
              <c:idx val="5"/>
              <c:layout>
                <c:manualLayout>
                  <c:x val="-3.0980745535522776E-2"/>
                  <c:y val="-4.356504783671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F-4396-BE7C-7C4C0BBD7186}"/>
                </c:ext>
              </c:extLst>
            </c:dLbl>
            <c:dLbl>
              <c:idx val="6"/>
              <c:layout>
                <c:manualLayout>
                  <c:x val="-3.8099375509095847E-3"/>
                  <c:y val="-1.55117919485645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F-4396-BE7C-7C4C0BBD7186}"/>
                </c:ext>
              </c:extLst>
            </c:dLbl>
            <c:dLbl>
              <c:idx val="8"/>
              <c:layout>
                <c:manualLayout>
                  <c:x val="-2.4534352162956644E-2"/>
                  <c:y val="2.3163824357246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D-4D34-A5F4-B5BB585E1E35}"/>
                </c:ext>
              </c:extLst>
            </c:dLbl>
            <c:dLbl>
              <c:idx val="9"/>
              <c:layout>
                <c:manualLayout>
                  <c:x val="-2.1753873192780816E-2"/>
                  <c:y val="-2.9654641256750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6-4876-8F4F-13A04364A44A}"/>
                </c:ext>
              </c:extLst>
            </c:dLbl>
            <c:dLbl>
              <c:idx val="11"/>
              <c:layout>
                <c:manualLayout>
                  <c:x val="-3.5566323506968259E-3"/>
                  <c:y val="-3.07570784472589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0D-4A01-A102-3B3EA4D85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'Plāna izpildes dinamika'!$B$4:$B$15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'Plāna izpildes dinamika'!$M$4:$M$15</c:f>
              <c:numCache>
                <c:formatCode>0.0</c:formatCode>
                <c:ptCount val="12"/>
                <c:pt idx="0">
                  <c:v>1.3676071667594982</c:v>
                </c:pt>
                <c:pt idx="1">
                  <c:v>-0.42795762731158504</c:v>
                </c:pt>
                <c:pt idx="2">
                  <c:v>-1.5247234909167844</c:v>
                </c:pt>
                <c:pt idx="3">
                  <c:v>-0.73930157857297729</c:v>
                </c:pt>
                <c:pt idx="4">
                  <c:v>-1.0908579968349557</c:v>
                </c:pt>
                <c:pt idx="5">
                  <c:v>-1.3913178414560576</c:v>
                </c:pt>
                <c:pt idx="6">
                  <c:v>-1.0915390351963055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1EE-4006-90CB-E2D716828955}"/>
            </c:ext>
          </c:extLst>
        </c:ser>
        <c:ser>
          <c:idx val="3"/>
          <c:order val="2"/>
          <c:tx>
            <c:strRef>
              <c:f>'Plāna izpildes dinamika'!$N$3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'Plāna izpildes dinamika'!$B$4:$B$15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'Plāna izpildes dinamika'!$N$4:$N$15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EE-4006-90CB-E2D716828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097944"/>
        <c:axId val="660098728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259470098242282"/>
          <c:y val="0.94592250117031962"/>
          <c:w val="0.47958555232463168"/>
          <c:h val="4.3632193434985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latin typeface="Verdana" panose="020B0604030504040204" pitchFamily="34" charset="0"/>
          <a:ea typeface="Verdana" panose="020B060403050404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VSAOI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3092245075326267"/>
          <c:y val="1.74955009894833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Ikmēneša!$B$31:$B$42</c:f>
              <c:numCache>
                <c:formatCode>0.0</c:formatCode>
                <c:ptCount val="12"/>
                <c:pt idx="0">
                  <c:v>431.29412200000002</c:v>
                </c:pt>
                <c:pt idx="1">
                  <c:v>358.70733999999993</c:v>
                </c:pt>
                <c:pt idx="2">
                  <c:v>363.54947700000002</c:v>
                </c:pt>
                <c:pt idx="3">
                  <c:v>391.79337499999997</c:v>
                </c:pt>
                <c:pt idx="4">
                  <c:v>403.77591600000005</c:v>
                </c:pt>
                <c:pt idx="5">
                  <c:v>398.83669599999985</c:v>
                </c:pt>
                <c:pt idx="6">
                  <c:v>435.32434400000011</c:v>
                </c:pt>
                <c:pt idx="7">
                  <c:v>418.61263300000019</c:v>
                </c:pt>
                <c:pt idx="8">
                  <c:v>388.32660499999974</c:v>
                </c:pt>
                <c:pt idx="9">
                  <c:v>428.7622879999999</c:v>
                </c:pt>
                <c:pt idx="10">
                  <c:v>401.40679099999988</c:v>
                </c:pt>
                <c:pt idx="11">
                  <c:v>393.7949950000002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8-4619-860A-F8432DD90D06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Ikmēneša!$C$31:$C$42</c:f>
              <c:numCache>
                <c:formatCode>0.0</c:formatCode>
                <c:ptCount val="12"/>
                <c:pt idx="0">
                  <c:v>458.19183199999998</c:v>
                </c:pt>
                <c:pt idx="1">
                  <c:v>386.90770900000007</c:v>
                </c:pt>
                <c:pt idx="2">
                  <c:v>387.80467899999985</c:v>
                </c:pt>
                <c:pt idx="3">
                  <c:v>431.21634100000006</c:v>
                </c:pt>
                <c:pt idx="4">
                  <c:v>431.33884300000022</c:v>
                </c:pt>
                <c:pt idx="5">
                  <c:v>419.76778799999965</c:v>
                </c:pt>
                <c:pt idx="6">
                  <c:v>463.74443700000029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8-4619-860A-F8432DD90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Ikmēneša!$A$31:$A$42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Ikmēneša!$E$31:$E$42</c:f>
              <c:numCache>
                <c:formatCode>0.0</c:formatCode>
                <c:ptCount val="12"/>
                <c:pt idx="0">
                  <c:v>6.2365120756271182</c:v>
                </c:pt>
                <c:pt idx="1">
                  <c:v>7.8616648881509263</c:v>
                </c:pt>
                <c:pt idx="2">
                  <c:v>6.6717746921692793</c:v>
                </c:pt>
                <c:pt idx="3">
                  <c:v>10.062182904445521</c:v>
                </c:pt>
                <c:pt idx="4">
                  <c:v>6.8262929778110362</c:v>
                </c:pt>
                <c:pt idx="5">
                  <c:v>5.2480356521657114</c:v>
                </c:pt>
                <c:pt idx="6">
                  <c:v>6.5284869527076523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8-4619-860A-F8432DD90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3409976365016001"/>
          <c:w val="0.47087160699837988"/>
          <c:h val="6.1265892727832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IIN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 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6528499633641014"/>
          <c:y val="2.05327067601743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Ikmēneša!$B$77:$B$88</c:f>
              <c:numCache>
                <c:formatCode>0.0</c:formatCode>
                <c:ptCount val="12"/>
                <c:pt idx="0">
                  <c:v>316.81269900000001</c:v>
                </c:pt>
                <c:pt idx="1">
                  <c:v>241.43620600000003</c:v>
                </c:pt>
                <c:pt idx="2">
                  <c:v>65.475727000000006</c:v>
                </c:pt>
                <c:pt idx="3">
                  <c:v>192.83897200000001</c:v>
                </c:pt>
                <c:pt idx="4">
                  <c:v>207.03071899999998</c:v>
                </c:pt>
                <c:pt idx="5">
                  <c:v>233.39515899999992</c:v>
                </c:pt>
                <c:pt idx="6">
                  <c:v>279.18414600000006</c:v>
                </c:pt>
                <c:pt idx="7">
                  <c:v>257.75421000000006</c:v>
                </c:pt>
                <c:pt idx="8">
                  <c:v>239.14581099999987</c:v>
                </c:pt>
                <c:pt idx="9">
                  <c:v>257.31188199999997</c:v>
                </c:pt>
                <c:pt idx="10">
                  <c:v>241.09099900000001</c:v>
                </c:pt>
                <c:pt idx="11">
                  <c:v>236.28572299999996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3-4178-9935-A3910B59B01C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Ikmēneša!$C$77:$C$88</c:f>
              <c:numCache>
                <c:formatCode>0.0</c:formatCode>
                <c:ptCount val="12"/>
                <c:pt idx="0">
                  <c:v>288.64350300000001</c:v>
                </c:pt>
                <c:pt idx="1">
                  <c:v>235.83408699999995</c:v>
                </c:pt>
                <c:pt idx="2">
                  <c:v>99.230124000000046</c:v>
                </c:pt>
                <c:pt idx="3">
                  <c:v>217.40523199999996</c:v>
                </c:pt>
                <c:pt idx="4">
                  <c:v>219.47192999999993</c:v>
                </c:pt>
                <c:pt idx="5">
                  <c:v>239.70833500000003</c:v>
                </c:pt>
                <c:pt idx="6">
                  <c:v>302.60825700000009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03-4178-9935-A3910B59B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Ikmēneša!$A$77:$A$88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Ikmēneša!$E$77:$E$88</c:f>
              <c:numCache>
                <c:formatCode>0.0</c:formatCode>
                <c:ptCount val="12"/>
                <c:pt idx="0">
                  <c:v>-8.8914352514638324</c:v>
                </c:pt>
                <c:pt idx="1">
                  <c:v>-2.320330944895673</c:v>
                </c:pt>
                <c:pt idx="2">
                  <c:v>51.552534880597875</c:v>
                </c:pt>
                <c:pt idx="3">
                  <c:v>12.739261024477955</c:v>
                </c:pt>
                <c:pt idx="4">
                  <c:v>6.0093550658054369</c:v>
                </c:pt>
                <c:pt idx="5">
                  <c:v>2.704930139532209</c:v>
                </c:pt>
                <c:pt idx="6">
                  <c:v>8.39020099658525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03-4178-9935-A3910B59B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3409976365016001"/>
          <c:w val="0.47087160699837988"/>
          <c:h val="6.1265892727832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AN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6964290146972885"/>
          <c:y val="2.05327067601743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Ikmēneša!$B$123:$B$134</c:f>
              <c:numCache>
                <c:formatCode>0.0</c:formatCode>
                <c:ptCount val="12"/>
                <c:pt idx="0">
                  <c:v>99.860339999999994</c:v>
                </c:pt>
                <c:pt idx="1">
                  <c:v>95.103252000000012</c:v>
                </c:pt>
                <c:pt idx="2">
                  <c:v>90.818550000000016</c:v>
                </c:pt>
                <c:pt idx="3">
                  <c:v>104.91310599999997</c:v>
                </c:pt>
                <c:pt idx="4">
                  <c:v>112.31231500000001</c:v>
                </c:pt>
                <c:pt idx="5">
                  <c:v>99.439710999999988</c:v>
                </c:pt>
                <c:pt idx="6">
                  <c:v>107.71003700000006</c:v>
                </c:pt>
                <c:pt idx="7">
                  <c:v>114.57613499999991</c:v>
                </c:pt>
                <c:pt idx="8">
                  <c:v>110.13749400000006</c:v>
                </c:pt>
                <c:pt idx="9">
                  <c:v>106.96070499999996</c:v>
                </c:pt>
                <c:pt idx="10">
                  <c:v>104.06523399999992</c:v>
                </c:pt>
                <c:pt idx="11">
                  <c:v>98.886430000000018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12-4FD8-BFA3-23FFE3CB3AF8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Ikmēneša!$C$123:$C$134</c:f>
              <c:numCache>
                <c:formatCode>0.0</c:formatCode>
                <c:ptCount val="12"/>
                <c:pt idx="0">
                  <c:v>107.479645</c:v>
                </c:pt>
                <c:pt idx="1">
                  <c:v>104.03680499999999</c:v>
                </c:pt>
                <c:pt idx="2">
                  <c:v>101.19427500000003</c:v>
                </c:pt>
                <c:pt idx="3">
                  <c:v>117.12522099999995</c:v>
                </c:pt>
                <c:pt idx="4">
                  <c:v>100.34121199999998</c:v>
                </c:pt>
                <c:pt idx="5">
                  <c:v>99.50606700000003</c:v>
                </c:pt>
                <c:pt idx="6">
                  <c:v>105.70462299999997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12-4FD8-BFA3-23FFE3CB3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Ikmēneša!$A$123:$A$134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Ikmēneša!$E$123:$E$134</c:f>
              <c:numCache>
                <c:formatCode>0.0</c:formatCode>
                <c:ptCount val="12"/>
                <c:pt idx="0">
                  <c:v>7.6299610035375451</c:v>
                </c:pt>
                <c:pt idx="1">
                  <c:v>9.393530517757668</c:v>
                </c:pt>
                <c:pt idx="2">
                  <c:v>11.424675905968556</c:v>
                </c:pt>
                <c:pt idx="3">
                  <c:v>11.640218715858055</c:v>
                </c:pt>
                <c:pt idx="4">
                  <c:v>-10.658762576481507</c:v>
                </c:pt>
                <c:pt idx="5">
                  <c:v>6.6729880178399981E-2</c:v>
                </c:pt>
                <c:pt idx="6">
                  <c:v>-1.8618636255784367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12-4FD8-BFA3-23FFE3CB3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1867118206"/>
          <c:y val="0.94326881864307133"/>
          <c:w val="0.47087160699837988"/>
          <c:h val="5.209683773492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UIN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5309206109273393"/>
          <c:y val="2.0536244649799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Ikmēneša!$B$100:$B$111</c:f>
              <c:numCache>
                <c:formatCode>0.0</c:formatCode>
                <c:ptCount val="12"/>
                <c:pt idx="0">
                  <c:v>137.08453299999999</c:v>
                </c:pt>
                <c:pt idx="1">
                  <c:v>20.043220000000019</c:v>
                </c:pt>
                <c:pt idx="2">
                  <c:v>20.72689299999999</c:v>
                </c:pt>
                <c:pt idx="3">
                  <c:v>120.18695400000001</c:v>
                </c:pt>
                <c:pt idx="4">
                  <c:v>81.672789999999964</c:v>
                </c:pt>
                <c:pt idx="5">
                  <c:v>115.30458300000004</c:v>
                </c:pt>
                <c:pt idx="6">
                  <c:v>53.397608999999932</c:v>
                </c:pt>
                <c:pt idx="7">
                  <c:v>31.667238999999995</c:v>
                </c:pt>
                <c:pt idx="8">
                  <c:v>103.97628600000007</c:v>
                </c:pt>
                <c:pt idx="9">
                  <c:v>34.786299999999983</c:v>
                </c:pt>
                <c:pt idx="10">
                  <c:v>28.135584999999992</c:v>
                </c:pt>
                <c:pt idx="11">
                  <c:v>40.577250000000049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4B-4F90-BF60-15FD09C2D37A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Ikmēneša!$C$100:$C$111</c:f>
              <c:numCache>
                <c:formatCode>0.0</c:formatCode>
                <c:ptCount val="12"/>
                <c:pt idx="0">
                  <c:v>106.24033799999999</c:v>
                </c:pt>
                <c:pt idx="1">
                  <c:v>22.968771000000018</c:v>
                </c:pt>
                <c:pt idx="2">
                  <c:v>24.169488000000001</c:v>
                </c:pt>
                <c:pt idx="3">
                  <c:v>80.604557999999997</c:v>
                </c:pt>
                <c:pt idx="4">
                  <c:v>97.906134000000009</c:v>
                </c:pt>
                <c:pt idx="5">
                  <c:v>122.35985699999998</c:v>
                </c:pt>
                <c:pt idx="6">
                  <c:v>51.522567999999978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4B-4F90-BF60-15FD09C2D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Ikmēneša!$A$100:$A$111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Ikmēneša!$E$100:$E$111</c:f>
              <c:numCache>
                <c:formatCode>0.0</c:formatCode>
                <c:ptCount val="12"/>
                <c:pt idx="0">
                  <c:v>-22.500127713168055</c:v>
                </c:pt>
                <c:pt idx="1">
                  <c:v>14.596212584604643</c:v>
                </c:pt>
                <c:pt idx="2">
                  <c:v>16.609315250481643</c:v>
                </c:pt>
                <c:pt idx="3">
                  <c:v>-32.934020442851079</c:v>
                </c:pt>
                <c:pt idx="4">
                  <c:v>19.87607378173324</c:v>
                </c:pt>
                <c:pt idx="5">
                  <c:v>6.118814895674987</c:v>
                </c:pt>
                <c:pt idx="6">
                  <c:v>-3.5114699611361999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B-4F90-BF60-15FD09C2D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3432416525"/>
          <c:y val="0.93409976365016001"/>
          <c:w val="0.47087160699837988"/>
          <c:h val="6.4322244392136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Nenodokļu ieņēmumi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2025. un 2026. gadā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(milj. eiro; kreisā ass) (%; labā ass)</a:t>
            </a:r>
            <a:endPara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</c:rich>
      </c:tx>
      <c:layout>
        <c:manualLayout>
          <c:xMode val="edge"/>
          <c:yMode val="edge"/>
          <c:x val="0.1144736769096298"/>
          <c:y val="1.14142416331315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867579058979303E-2"/>
          <c:y val="9.7810824846550778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Ikmēneša!$B$195:$B$206</c:f>
              <c:numCache>
                <c:formatCode>0.0</c:formatCode>
                <c:ptCount val="12"/>
                <c:pt idx="0">
                  <c:v>72.897604999999999</c:v>
                </c:pt>
                <c:pt idx="1">
                  <c:v>62.98646500000001</c:v>
                </c:pt>
                <c:pt idx="2">
                  <c:v>48.597045999999978</c:v>
                </c:pt>
                <c:pt idx="3">
                  <c:v>54.495927000000023</c:v>
                </c:pt>
                <c:pt idx="4">
                  <c:v>62.847914999999972</c:v>
                </c:pt>
                <c:pt idx="5">
                  <c:v>366.53139500000003</c:v>
                </c:pt>
                <c:pt idx="6">
                  <c:v>131.63299299999994</c:v>
                </c:pt>
                <c:pt idx="7">
                  <c:v>91.358001000000058</c:v>
                </c:pt>
                <c:pt idx="8">
                  <c:v>59.26860499999998</c:v>
                </c:pt>
                <c:pt idx="9">
                  <c:v>65.803820999999971</c:v>
                </c:pt>
                <c:pt idx="10">
                  <c:v>62.498636000000147</c:v>
                </c:pt>
                <c:pt idx="11">
                  <c:v>64.618637999999919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4-455D-9382-065A44A0E852}"/>
            </c:ext>
          </c:extLst>
        </c:ser>
        <c:ser>
          <c:idx val="1"/>
          <c:order val="1"/>
          <c:tx>
            <c:strRef>
              <c:f>Ikmēneša!$C$4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Ikmēneša!$C$195:$C$206</c:f>
              <c:numCache>
                <c:formatCode>0.0</c:formatCode>
                <c:ptCount val="12"/>
                <c:pt idx="0">
                  <c:v>69.185706999999994</c:v>
                </c:pt>
                <c:pt idx="1">
                  <c:v>72.413349999999994</c:v>
                </c:pt>
                <c:pt idx="2">
                  <c:v>51.844268</c:v>
                </c:pt>
                <c:pt idx="3">
                  <c:v>80.650923000000006</c:v>
                </c:pt>
                <c:pt idx="4">
                  <c:v>96.584758000000022</c:v>
                </c:pt>
                <c:pt idx="5">
                  <c:v>337.73074800000001</c:v>
                </c:pt>
                <c:pt idx="6">
                  <c:v>125.35317899999995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24-455D-9382-065A44A0E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Ikmēneša!$E$4</c:f>
              <c:strCache>
                <c:ptCount val="1"/>
                <c:pt idx="0">
                  <c:v>Pieaugums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Ikmēneša!$A$195:$A$206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Ikmēneša!$E$195:$E$206</c:f>
              <c:numCache>
                <c:formatCode>0.0</c:formatCode>
                <c:ptCount val="12"/>
                <c:pt idx="0">
                  <c:v>-5.0919340902900814</c:v>
                </c:pt>
                <c:pt idx="1">
                  <c:v>14.966524951035098</c:v>
                </c:pt>
                <c:pt idx="2">
                  <c:v>6.6819328895011836</c:v>
                </c:pt>
                <c:pt idx="3">
                  <c:v>47.994405159857138</c:v>
                </c:pt>
                <c:pt idx="4">
                  <c:v>53.680130836480515</c:v>
                </c:pt>
                <c:pt idx="5">
                  <c:v>-7.8576207639730455</c:v>
                </c:pt>
                <c:pt idx="6">
                  <c:v>-4.7706990906147553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24-455D-9382-065A44A0E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13893432416525"/>
          <c:y val="0.92493070865724847"/>
          <c:w val="0.47087160699837988"/>
          <c:h val="7.34913540128052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Nodokļu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Ikmēneša!$H$6:$H$17</c:f>
              <c:numCache>
                <c:formatCode>#\ ##0.0</c:formatCode>
                <c:ptCount val="12"/>
                <c:pt idx="0">
                  <c:v>1377.034815</c:v>
                </c:pt>
                <c:pt idx="1">
                  <c:v>1159.0128079999999</c:v>
                </c:pt>
                <c:pt idx="2">
                  <c:v>983.98089799999991</c:v>
                </c:pt>
                <c:pt idx="3">
                  <c:v>1282.3926579999998</c:v>
                </c:pt>
                <c:pt idx="4">
                  <c:v>1244.5373159999999</c:v>
                </c:pt>
                <c:pt idx="5">
                  <c:v>1277.9177220000006</c:v>
                </c:pt>
                <c:pt idx="6">
                  <c:v>1351.2432079999999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5-4E6C-A449-315116B945B7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Ikmēneša!$F$6:$F$17</c:f>
              <c:numCache>
                <c:formatCode>#\ ##0.0</c:formatCode>
                <c:ptCount val="12"/>
                <c:pt idx="0">
                  <c:v>1358.4564670000002</c:v>
                </c:pt>
                <c:pt idx="1">
                  <c:v>1188.491012</c:v>
                </c:pt>
                <c:pt idx="2">
                  <c:v>1027.582744</c:v>
                </c:pt>
                <c:pt idx="3">
                  <c:v>1263.6597710000001</c:v>
                </c:pt>
                <c:pt idx="4">
                  <c:v>1275.459738</c:v>
                </c:pt>
                <c:pt idx="5">
                  <c:v>1314.5767249999999</c:v>
                </c:pt>
                <c:pt idx="6">
                  <c:v>1343.6413289999998</c:v>
                </c:pt>
                <c:pt idx="7">
                  <c:v>1326.2160230000002</c:v>
                </c:pt>
                <c:pt idx="8">
                  <c:v>1270.6208629999999</c:v>
                </c:pt>
                <c:pt idx="9">
                  <c:v>1291.672139</c:v>
                </c:pt>
                <c:pt idx="10">
                  <c:v>1280.190781</c:v>
                </c:pt>
                <c:pt idx="11">
                  <c:v>1279.2660259999993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F5-4E6C-A449-315116B94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3"/>
          <c:order val="2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F5-4E6C-A449-315116B945B7}"/>
            </c:ext>
          </c:extLst>
        </c:ser>
        <c:ser>
          <c:idx val="2"/>
          <c:order val="3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13000">
                    <a:srgbClr val="92D050"/>
                  </a:gs>
                  <a:gs pos="60000">
                    <a:srgbClr val="C96828"/>
                  </a:gs>
                  <a:gs pos="86000">
                    <a:srgbClr val="FF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Ikmēneša!$J$6:$J$17</c:f>
              <c:numCache>
                <c:formatCode>#\ ##0.0</c:formatCode>
                <c:ptCount val="12"/>
                <c:pt idx="0">
                  <c:v>101.3676071667595</c:v>
                </c:pt>
                <c:pt idx="1">
                  <c:v>97.519694831314382</c:v>
                </c:pt>
                <c:pt idx="2">
                  <c:v>95.756853036449968</c:v>
                </c:pt>
                <c:pt idx="3">
                  <c:v>101.48243122317453</c:v>
                </c:pt>
                <c:pt idx="4">
                  <c:v>97.575586192278536</c:v>
                </c:pt>
                <c:pt idx="5">
                  <c:v>97.211345499822443</c:v>
                </c:pt>
                <c:pt idx="6">
                  <c:v>100.5657669822986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71-4F00-BFDF-166B2742D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in val="75"/>
        </c:scaling>
        <c:delete val="0"/>
        <c:axPos val="r"/>
        <c:numFmt formatCode="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259470098242282"/>
          <c:y val="0.94592250117031962"/>
          <c:w val="0.50284771913144555"/>
          <c:h val="4.5595088360125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lv-LV" sz="105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PVN ieņēmumu plāna izpilde (milj. eiro; kreisā ass) (%; labā ass)</a:t>
            </a:r>
          </a:p>
        </c:rich>
      </c:tx>
      <c:layout>
        <c:manualLayout>
          <c:xMode val="edge"/>
          <c:yMode val="edge"/>
          <c:x val="0.19853606366618184"/>
          <c:y val="2.0448828210529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lv-LV" sz="105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6900481189851275E-2"/>
          <c:y val="9.0857219922608493E-2"/>
          <c:w val="0.88254396325459317"/>
          <c:h val="0.7384241594306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Ikmēneša!$H$4</c:f>
              <c:strCache>
                <c:ptCount val="1"/>
                <c:pt idx="0">
                  <c:v>Iekasēts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Ikmēneša!$A$54:$A$65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Ikmēneša!$C$54:$C$65</c:f>
              <c:numCache>
                <c:formatCode>0.0</c:formatCode>
                <c:ptCount val="12"/>
                <c:pt idx="0">
                  <c:v>365.46684800000003</c:v>
                </c:pt>
                <c:pt idx="1">
                  <c:v>325.80093099999999</c:v>
                </c:pt>
                <c:pt idx="2">
                  <c:v>289.94353899999999</c:v>
                </c:pt>
                <c:pt idx="3">
                  <c:v>388.95999999999992</c:v>
                </c:pt>
                <c:pt idx="4">
                  <c:v>317.06543800000009</c:v>
                </c:pt>
                <c:pt idx="5">
                  <c:v>366.03374099999996</c:v>
                </c:pt>
                <c:pt idx="6">
                  <c:v>380.3620219999998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54-4112-AF2C-D45CABF88DDA}"/>
            </c:ext>
          </c:extLst>
        </c:ser>
        <c:ser>
          <c:idx val="1"/>
          <c:order val="1"/>
          <c:tx>
            <c:strRef>
              <c:f>Ikmēneša!$F$4</c:f>
              <c:strCache>
                <c:ptCount val="1"/>
                <c:pt idx="0">
                  <c:v>Plāns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Ikmēneša!$A$54:$A$65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Ikmēneša!$F$54:$F$65</c:f>
              <c:numCache>
                <c:formatCode>0.0</c:formatCode>
                <c:ptCount val="12"/>
                <c:pt idx="0">
                  <c:v>350.1</c:v>
                </c:pt>
                <c:pt idx="1">
                  <c:v>322.48899999999998</c:v>
                </c:pt>
                <c:pt idx="2">
                  <c:v>300.78899999999999</c:v>
                </c:pt>
                <c:pt idx="3">
                  <c:v>334.714</c:v>
                </c:pt>
                <c:pt idx="4">
                  <c:v>352.91399999999999</c:v>
                </c:pt>
                <c:pt idx="5">
                  <c:v>361.61399999999998</c:v>
                </c:pt>
                <c:pt idx="6">
                  <c:v>366.01400000000001</c:v>
                </c:pt>
                <c:pt idx="7">
                  <c:v>376.024</c:v>
                </c:pt>
                <c:pt idx="8">
                  <c:v>379.33100000000002</c:v>
                </c:pt>
                <c:pt idx="9">
                  <c:v>384.41399999999999</c:v>
                </c:pt>
                <c:pt idx="10">
                  <c:v>387.01400000000001</c:v>
                </c:pt>
                <c:pt idx="11">
                  <c:v>414.53876000000002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54-4112-AF2C-D45CABF88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7944"/>
        <c:axId val="660098728"/>
      </c:barChart>
      <c:lineChart>
        <c:grouping val="standard"/>
        <c:varyColors val="0"/>
        <c:ser>
          <c:idx val="2"/>
          <c:order val="2"/>
          <c:tx>
            <c:strRef>
              <c:f>Ikmēneša!$J$4</c:f>
              <c:strCache>
                <c:ptCount val="1"/>
                <c:pt idx="0">
                  <c:v>Izpilde</c:v>
                </c:pt>
              </c:strCache>
            </c:strRef>
          </c:tx>
          <c:spPr>
            <a:ln w="28575" cap="rnd">
              <a:gradFill>
                <a:gsLst>
                  <a:gs pos="88000">
                    <a:srgbClr val="C86828"/>
                  </a:gs>
                  <a:gs pos="54000">
                    <a:srgbClr val="92D050"/>
                  </a:gs>
                  <a:gs pos="100000">
                    <a:srgbClr val="FE000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cat>
            <c:strRef>
              <c:f>Ikmēneša!$A$6:$A$17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Ikmēneša!$H$54:$H$65</c:f>
              <c:numCache>
                <c:formatCode>0.0</c:formatCode>
                <c:ptCount val="12"/>
                <c:pt idx="0">
                  <c:v>104.38927392173665</c:v>
                </c:pt>
                <c:pt idx="1">
                  <c:v>101.02699037796638</c:v>
                </c:pt>
                <c:pt idx="2">
                  <c:v>96.394329247412642</c:v>
                </c:pt>
                <c:pt idx="3">
                  <c:v>116.20667196472209</c:v>
                </c:pt>
                <c:pt idx="4">
                  <c:v>89.842125276979687</c:v>
                </c:pt>
                <c:pt idx="5">
                  <c:v>101.22222618593307</c:v>
                </c:pt>
                <c:pt idx="6">
                  <c:v>103.92007464195352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54-4112-AF2C-D45CABF88DDA}"/>
            </c:ext>
          </c:extLst>
        </c:ser>
        <c:ser>
          <c:idx val="3"/>
          <c:order val="3"/>
          <c:tx>
            <c:strRef>
              <c:f>Ikmēneša!$W$5</c:f>
              <c:strCache>
                <c:ptCount val="1"/>
                <c:pt idx="0">
                  <c:v>100%</c:v>
                </c:pt>
              </c:strCache>
            </c:strRef>
          </c:tx>
          <c:spPr>
            <a:ln w="14605" cap="rnd">
              <a:solidFill>
                <a:srgbClr val="000000">
                  <a:lumMod val="65000"/>
                  <a:lumOff val="3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Ikmēneša!$W$6:$W$17</c:f>
              <c:numCache>
                <c:formatCode>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54-4112-AF2C-D45CABF88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52255"/>
        <c:axId val="1445657247"/>
      </c:lineChart>
      <c:catAx>
        <c:axId val="66009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8728"/>
        <c:crosses val="autoZero"/>
        <c:auto val="1"/>
        <c:lblAlgn val="ctr"/>
        <c:lblOffset val="100"/>
        <c:noMultiLvlLbl val="0"/>
      </c:catAx>
      <c:valAx>
        <c:axId val="660098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660097944"/>
        <c:crosses val="autoZero"/>
        <c:crossBetween val="between"/>
      </c:valAx>
      <c:valAx>
        <c:axId val="1445657247"/>
        <c:scaling>
          <c:orientation val="minMax"/>
          <c:min val="80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solidFill>
              <a:srgbClr val="000000">
                <a:lumMod val="25000"/>
                <a:lumOff val="7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700" b="0" i="0" u="none" strike="noStrike" kern="1200" baseline="0">
                <a:solidFill>
                  <a:schemeClr val="accent4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445652255"/>
        <c:crosses val="max"/>
        <c:crossBetween val="between"/>
      </c:valAx>
      <c:catAx>
        <c:axId val="144565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65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99064485302863"/>
          <c:y val="0.94618789373302259"/>
          <c:w val="0.51074601698503042"/>
          <c:h val="4.7495508827633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4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423952</xdr:colOff>
      <xdr:row>4</xdr:row>
      <xdr:rowOff>50271</xdr:rowOff>
    </xdr:from>
    <xdr:to>
      <xdr:col>34</xdr:col>
      <xdr:colOff>166775</xdr:colOff>
      <xdr:row>22</xdr:row>
      <xdr:rowOff>121708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637AF31C-67C9-43E3-9E18-A0A3B50A4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185737</xdr:colOff>
      <xdr:row>51</xdr:row>
      <xdr:rowOff>219076</xdr:rowOff>
    </xdr:from>
    <xdr:to>
      <xdr:col>29</xdr:col>
      <xdr:colOff>557211</xdr:colOff>
      <xdr:row>69</xdr:row>
      <xdr:rowOff>171450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14674F89-11CF-4599-B8D2-280F97F98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166688</xdr:colOff>
      <xdr:row>29</xdr:row>
      <xdr:rowOff>23811</xdr:rowOff>
    </xdr:from>
    <xdr:to>
      <xdr:col>29</xdr:col>
      <xdr:colOff>559594</xdr:colOff>
      <xdr:row>47</xdr:row>
      <xdr:rowOff>47623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3AE6B6BE-4E45-446D-8360-9E2632F5F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23812</xdr:colOff>
      <xdr:row>74</xdr:row>
      <xdr:rowOff>166686</xdr:rowOff>
    </xdr:from>
    <xdr:to>
      <xdr:col>29</xdr:col>
      <xdr:colOff>416718</xdr:colOff>
      <xdr:row>92</xdr:row>
      <xdr:rowOff>119061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67866E69-C5D1-4240-9860-989C7F485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11905</xdr:colOff>
      <xdr:row>121</xdr:row>
      <xdr:rowOff>11906</xdr:rowOff>
    </xdr:from>
    <xdr:to>
      <xdr:col>29</xdr:col>
      <xdr:colOff>404811</xdr:colOff>
      <xdr:row>139</xdr:row>
      <xdr:rowOff>0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B2B34165-D5B2-42BB-A9C2-E7E3EF2B1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23812</xdr:colOff>
      <xdr:row>98</xdr:row>
      <xdr:rowOff>35719</xdr:rowOff>
    </xdr:from>
    <xdr:to>
      <xdr:col>29</xdr:col>
      <xdr:colOff>416718</xdr:colOff>
      <xdr:row>116</xdr:row>
      <xdr:rowOff>59532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13D8A3DB-4A23-4DC9-853B-B24C15A08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598715</xdr:colOff>
      <xdr:row>192</xdr:row>
      <xdr:rowOff>165554</xdr:rowOff>
    </xdr:from>
    <xdr:to>
      <xdr:col>12</xdr:col>
      <xdr:colOff>98652</xdr:colOff>
      <xdr:row>211</xdr:row>
      <xdr:rowOff>94116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47CD08F0-7E02-4C3E-BCB3-ADF7B328C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412294</xdr:colOff>
      <xdr:row>3</xdr:row>
      <xdr:rowOff>85725</xdr:rowOff>
    </xdr:from>
    <xdr:to>
      <xdr:col>21</xdr:col>
      <xdr:colOff>107496</xdr:colOff>
      <xdr:row>22</xdr:row>
      <xdr:rowOff>152400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FA851261-F796-4577-B633-F1390CD2E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342900</xdr:colOff>
      <xdr:row>51</xdr:row>
      <xdr:rowOff>161925</xdr:rowOff>
    </xdr:from>
    <xdr:to>
      <xdr:col>17</xdr:col>
      <xdr:colOff>133350</xdr:colOff>
      <xdr:row>69</xdr:row>
      <xdr:rowOff>111578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5FE035EC-6E06-4FC9-8D1E-59DFEAEF9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406703</xdr:colOff>
      <xdr:row>29</xdr:row>
      <xdr:rowOff>24191</xdr:rowOff>
    </xdr:from>
    <xdr:to>
      <xdr:col>17</xdr:col>
      <xdr:colOff>189593</xdr:colOff>
      <xdr:row>47</xdr:row>
      <xdr:rowOff>58510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60E6BBE3-A25C-4B54-AAEA-65DDF6D6F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435428</xdr:colOff>
      <xdr:row>74</xdr:row>
      <xdr:rowOff>122464</xdr:rowOff>
    </xdr:from>
    <xdr:to>
      <xdr:col>17</xdr:col>
      <xdr:colOff>218318</xdr:colOff>
      <xdr:row>92</xdr:row>
      <xdr:rowOff>75141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CE63D332-CD81-4F92-B189-5FB6E28E9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425222</xdr:colOff>
      <xdr:row>120</xdr:row>
      <xdr:rowOff>229621</xdr:rowOff>
    </xdr:from>
    <xdr:to>
      <xdr:col>17</xdr:col>
      <xdr:colOff>208112</xdr:colOff>
      <xdr:row>138</xdr:row>
      <xdr:rowOff>146579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78838769-2EEE-4403-9A8F-5DF7A16B6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478415</xdr:colOff>
      <xdr:row>98</xdr:row>
      <xdr:rowOff>44378</xdr:rowOff>
    </xdr:from>
    <xdr:to>
      <xdr:col>17</xdr:col>
      <xdr:colOff>261305</xdr:colOff>
      <xdr:row>116</xdr:row>
      <xdr:rowOff>68493</xdr:rowOff>
    </xdr:to>
    <xdr:graphicFrame macro="">
      <xdr:nvGraphicFramePr>
        <xdr:cNvPr id="17" name="Chart 2">
          <a:extLst>
            <a:ext uri="{FF2B5EF4-FFF2-40B4-BE49-F238E27FC236}">
              <a16:creationId xmlns:a16="http://schemas.microsoft.com/office/drawing/2014/main" id="{66FDBC5E-5C95-43BA-95C9-EA29F0CD2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18</xdr:col>
      <xdr:colOff>23812</xdr:colOff>
      <xdr:row>167</xdr:row>
      <xdr:rowOff>35719</xdr:rowOff>
    </xdr:from>
    <xdr:to>
      <xdr:col>30</xdr:col>
      <xdr:colOff>190500</xdr:colOff>
      <xdr:row>185</xdr:row>
      <xdr:rowOff>59532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BB033C-89B8-4EF3-9C04-FA06E8924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452438</xdr:colOff>
      <xdr:row>167</xdr:row>
      <xdr:rowOff>35719</xdr:rowOff>
    </xdr:from>
    <xdr:to>
      <xdr:col>17</xdr:col>
      <xdr:colOff>235328</xdr:colOff>
      <xdr:row>185</xdr:row>
      <xdr:rowOff>59834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15B87CDF-A7D7-422F-80BC-BF00FE209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87086</xdr:colOff>
      <xdr:row>143</xdr:row>
      <xdr:rowOff>77221</xdr:rowOff>
    </xdr:from>
    <xdr:to>
      <xdr:col>17</xdr:col>
      <xdr:colOff>346226</xdr:colOff>
      <xdr:row>161</xdr:row>
      <xdr:rowOff>14249</xdr:rowOff>
    </xdr:to>
    <xdr:graphicFrame macro="">
      <xdr:nvGraphicFramePr>
        <xdr:cNvPr id="18" name="Chart 2">
          <a:extLst>
            <a:ext uri="{FF2B5EF4-FFF2-40B4-BE49-F238E27FC236}">
              <a16:creationId xmlns:a16="http://schemas.microsoft.com/office/drawing/2014/main" id="{E530C042-E842-420C-9A96-D363E62CB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</xdr:col>
      <xdr:colOff>0</xdr:colOff>
      <xdr:row>144</xdr:row>
      <xdr:rowOff>1</xdr:rowOff>
    </xdr:from>
    <xdr:to>
      <xdr:col>29</xdr:col>
      <xdr:colOff>392906</xdr:colOff>
      <xdr:row>162</xdr:row>
      <xdr:rowOff>23814</xdr:rowOff>
    </xdr:to>
    <xdr:graphicFrame macro="">
      <xdr:nvGraphicFramePr>
        <xdr:cNvPr id="19" name="Chart 2">
          <a:extLst>
            <a:ext uri="{FF2B5EF4-FFF2-40B4-BE49-F238E27FC236}">
              <a16:creationId xmlns:a16="http://schemas.microsoft.com/office/drawing/2014/main" id="{1ED8B0E3-A670-4906-B6AF-BA26A51F7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1389060</xdr:colOff>
      <xdr:row>17</xdr:row>
      <xdr:rowOff>105832</xdr:rowOff>
    </xdr:from>
    <xdr:to>
      <xdr:col>14</xdr:col>
      <xdr:colOff>1152261</xdr:colOff>
      <xdr:row>41</xdr:row>
      <xdr:rowOff>43655</xdr:rowOff>
    </xdr:to>
    <xdr:graphicFrame macro="">
      <xdr:nvGraphicFramePr>
        <xdr:cNvPr id="3" name="Diagramma 1">
          <a:extLst>
            <a:ext uri="{FF2B5EF4-FFF2-40B4-BE49-F238E27FC236}">
              <a16:creationId xmlns:a16="http://schemas.microsoft.com/office/drawing/2014/main" id="{56E76C37-52EA-4767-9927-A2C4477F8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1312333</xdr:colOff>
      <xdr:row>17</xdr:row>
      <xdr:rowOff>19842</xdr:rowOff>
    </xdr:from>
    <xdr:to>
      <xdr:col>7</xdr:col>
      <xdr:colOff>1005417</xdr:colOff>
      <xdr:row>40</xdr:row>
      <xdr:rowOff>137581</xdr:rowOff>
    </xdr:to>
    <xdr:graphicFrame macro="">
      <xdr:nvGraphicFramePr>
        <xdr:cNvPr id="4" name="Diagramma 2">
          <a:extLst>
            <a:ext uri="{FF2B5EF4-FFF2-40B4-BE49-F238E27FC236}">
              <a16:creationId xmlns:a16="http://schemas.microsoft.com/office/drawing/2014/main" id="{2DD1BEFD-3EC6-45B1-B79A-0BB61BA13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1524002</xdr:colOff>
      <xdr:row>42</xdr:row>
      <xdr:rowOff>23814</xdr:rowOff>
    </xdr:from>
    <xdr:to>
      <xdr:col>7</xdr:col>
      <xdr:colOff>912813</xdr:colOff>
      <xdr:row>62</xdr:row>
      <xdr:rowOff>38555</xdr:rowOff>
    </xdr:to>
    <xdr:graphicFrame macro="">
      <xdr:nvGraphicFramePr>
        <xdr:cNvPr id="7" name="Diagramma 10">
          <a:extLst>
            <a:ext uri="{FF2B5EF4-FFF2-40B4-BE49-F238E27FC236}">
              <a16:creationId xmlns:a16="http://schemas.microsoft.com/office/drawing/2014/main" id="{63C0E26B-CA14-4212-A2C3-716772F3E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57679</xdr:colOff>
      <xdr:row>42</xdr:row>
      <xdr:rowOff>48683</xdr:rowOff>
    </xdr:from>
    <xdr:to>
      <xdr:col>14</xdr:col>
      <xdr:colOff>1044575</xdr:colOff>
      <xdr:row>62</xdr:row>
      <xdr:rowOff>63424</xdr:rowOff>
    </xdr:to>
    <xdr:graphicFrame macro="">
      <xdr:nvGraphicFramePr>
        <xdr:cNvPr id="10" name="Diagramma 10">
          <a:extLst>
            <a:ext uri="{FF2B5EF4-FFF2-40B4-BE49-F238E27FC236}">
              <a16:creationId xmlns:a16="http://schemas.microsoft.com/office/drawing/2014/main" id="{718481BB-6FAB-41AB-BCCE-9544DFFE6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296334</xdr:colOff>
      <xdr:row>66</xdr:row>
      <xdr:rowOff>179916</xdr:rowOff>
    </xdr:from>
    <xdr:to>
      <xdr:col>6</xdr:col>
      <xdr:colOff>1259417</xdr:colOff>
      <xdr:row>90</xdr:row>
      <xdr:rowOff>74084</xdr:rowOff>
    </xdr:to>
    <xdr:graphicFrame macro="">
      <xdr:nvGraphicFramePr>
        <xdr:cNvPr id="2" name="Diagramma 3">
          <a:extLst>
            <a:ext uri="{FF2B5EF4-FFF2-40B4-BE49-F238E27FC236}">
              <a16:creationId xmlns:a16="http://schemas.microsoft.com/office/drawing/2014/main" id="{A1322D9B-AF87-406E-9435-D1A6A079D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317500</xdr:colOff>
      <xdr:row>66</xdr:row>
      <xdr:rowOff>190499</xdr:rowOff>
    </xdr:from>
    <xdr:to>
      <xdr:col>13</xdr:col>
      <xdr:colOff>1079501</xdr:colOff>
      <xdr:row>90</xdr:row>
      <xdr:rowOff>105835</xdr:rowOff>
    </xdr:to>
    <xdr:graphicFrame macro="">
      <xdr:nvGraphicFramePr>
        <xdr:cNvPr id="5" name="Diagramma 3">
          <a:extLst>
            <a:ext uri="{FF2B5EF4-FFF2-40B4-BE49-F238E27FC236}">
              <a16:creationId xmlns:a16="http://schemas.microsoft.com/office/drawing/2014/main" id="{5EACFFF9-09AD-4D9F-890F-4F1E2E06D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87312</xdr:colOff>
      <xdr:row>0</xdr:row>
      <xdr:rowOff>0</xdr:rowOff>
    </xdr:from>
    <xdr:to>
      <xdr:col>14</xdr:col>
      <xdr:colOff>396875</xdr:colOff>
      <xdr:row>14</xdr:row>
      <xdr:rowOff>79375</xdr:rowOff>
    </xdr:to>
    <xdr:graphicFrame macro="">
      <xdr:nvGraphicFramePr>
        <xdr:cNvPr id="2" name="Diagramma 2">
          <a:extLst>
            <a:ext uri="{FF2B5EF4-FFF2-40B4-BE49-F238E27FC236}">
              <a16:creationId xmlns:a16="http://schemas.microsoft.com/office/drawing/2014/main" id="{4B995FD2-E1E3-44BD-ABB8-AE469D6D8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23812</xdr:colOff>
      <xdr:row>16</xdr:row>
      <xdr:rowOff>111125</xdr:rowOff>
    </xdr:from>
    <xdr:to>
      <xdr:col>14</xdr:col>
      <xdr:colOff>333375</xdr:colOff>
      <xdr:row>31</xdr:row>
      <xdr:rowOff>7937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9DC68ECB-0C76-49F6-A178-C37626749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222250</xdr:colOff>
      <xdr:row>1</xdr:row>
      <xdr:rowOff>5611</xdr:rowOff>
    </xdr:from>
    <xdr:to>
      <xdr:col>28</xdr:col>
      <xdr:colOff>364067</xdr:colOff>
      <xdr:row>20</xdr:row>
      <xdr:rowOff>134937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811C14D9-BA3C-4B47-BDA2-20B4513E5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Pielāgots 1">
      <a:dk1>
        <a:srgbClr val="000000"/>
      </a:dk1>
      <a:lt1>
        <a:sysClr val="window" lastClr="FFFFFF"/>
      </a:lt1>
      <a:dk2>
        <a:srgbClr val="242852"/>
      </a:dk2>
      <a:lt2>
        <a:srgbClr val="ACCBF9"/>
      </a:lt2>
      <a:accent1>
        <a:srgbClr val="0E57C4"/>
      </a:accent1>
      <a:accent2>
        <a:srgbClr val="242852"/>
      </a:accent2>
      <a:accent3>
        <a:srgbClr val="374C81"/>
      </a:accent3>
      <a:accent4>
        <a:srgbClr val="7F7F7F"/>
      </a:accent4>
      <a:accent5>
        <a:srgbClr val="AA2222"/>
      </a:accent5>
      <a:accent6>
        <a:srgbClr val="84B2F6"/>
      </a:accent6>
      <a:hlink>
        <a:srgbClr val="05B392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data.stat.gov.lv/pxweb/lv/OSP_PUB/START__VEK__PC__PCI/PCI030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64C48-030D-4539-A924-E21722AA1A1A}">
  <sheetPr>
    <tabColor theme="9" tint="0.59999389629810485"/>
  </sheetPr>
  <dimension ref="A1:C9"/>
  <sheetViews>
    <sheetView tabSelected="1" zoomScaleNormal="100" workbookViewId="0">
      <selection sqref="A1:B2"/>
    </sheetView>
  </sheetViews>
  <sheetFormatPr defaultColWidth="0" defaultRowHeight="14.4" zeroHeight="1"/>
  <cols>
    <col min="1" max="1" width="15.44140625" customWidth="1"/>
    <col min="2" max="2" width="94.6640625" customWidth="1"/>
    <col min="3" max="3" width="0" hidden="1" customWidth="1"/>
    <col min="4" max="16384" width="8.88671875" hidden="1"/>
  </cols>
  <sheetData>
    <row r="1" spans="1:3" ht="15.6" customHeight="1">
      <c r="A1" s="186" t="s">
        <v>196</v>
      </c>
      <c r="B1" s="186"/>
      <c r="C1" s="1"/>
    </row>
    <row r="2" spans="1:3">
      <c r="A2" s="186"/>
      <c r="B2" s="186"/>
      <c r="C2" s="1"/>
    </row>
    <row r="3" spans="1:3">
      <c r="A3" s="92" t="s">
        <v>189</v>
      </c>
      <c r="B3" s="92" t="s">
        <v>190</v>
      </c>
    </row>
    <row r="4" spans="1:3" ht="49.2" customHeight="1">
      <c r="A4" s="95" t="s">
        <v>191</v>
      </c>
      <c r="B4" s="93" t="s">
        <v>197</v>
      </c>
      <c r="C4" s="1"/>
    </row>
    <row r="5" spans="1:3" ht="28.8">
      <c r="A5" s="95" t="s">
        <v>166</v>
      </c>
      <c r="B5" s="94" t="s">
        <v>198</v>
      </c>
      <c r="C5" s="1"/>
    </row>
    <row r="6" spans="1:3" ht="28.8">
      <c r="A6" s="137" t="s">
        <v>202</v>
      </c>
      <c r="B6" s="138" t="s">
        <v>203</v>
      </c>
      <c r="C6" s="1"/>
    </row>
    <row r="7" spans="1:3" ht="15" customHeight="1">
      <c r="A7" s="95" t="s">
        <v>192</v>
      </c>
      <c r="B7" s="93" t="s">
        <v>205</v>
      </c>
    </row>
    <row r="8" spans="1:3">
      <c r="A8" s="95" t="s">
        <v>193</v>
      </c>
      <c r="B8" s="93" t="s">
        <v>204</v>
      </c>
    </row>
    <row r="9" spans="1:3" hidden="1">
      <c r="A9" s="1"/>
      <c r="B9" s="1"/>
      <c r="C9" s="1"/>
    </row>
  </sheetData>
  <mergeCells count="1">
    <mergeCell ref="A1:B2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1A53-E7C7-4260-8D15-A7494DC0EEE5}">
  <sheetPr>
    <tabColor theme="9" tint="0.59999389629810485"/>
  </sheetPr>
  <dimension ref="A1:AS532"/>
  <sheetViews>
    <sheetView topLeftCell="A3" zoomScale="80" zoomScaleNormal="80" workbookViewId="0">
      <selection activeCell="A3" sqref="A3"/>
    </sheetView>
  </sheetViews>
  <sheetFormatPr defaultColWidth="0" defaultRowHeight="14.4" zeroHeight="1"/>
  <cols>
    <col min="1" max="1" width="52" style="2" customWidth="1"/>
    <col min="2" max="3" width="17.6640625" style="2" customWidth="1"/>
    <col min="4" max="4" width="26" style="2" hidden="1" customWidth="1"/>
    <col min="5" max="5" width="24.109375" style="2" customWidth="1"/>
    <col min="6" max="6" width="19.33203125" style="2" hidden="1" customWidth="1"/>
    <col min="7" max="7" width="19" style="2" customWidth="1"/>
    <col min="8" max="8" width="16.6640625" style="2" customWidth="1"/>
    <col min="9" max="9" width="20" style="2" hidden="1" customWidth="1"/>
    <col min="10" max="10" width="17.44140625" style="1" customWidth="1"/>
    <col min="11" max="11" width="9.109375" style="2" customWidth="1"/>
    <col min="12" max="13" width="11.88671875" style="2" bestFit="1" customWidth="1"/>
    <col min="14" max="22" width="9.6640625" style="2" customWidth="1"/>
    <col min="23" max="23" width="9.6640625" style="2" hidden="1" customWidth="1"/>
    <col min="24" max="35" width="9.6640625" style="2" customWidth="1"/>
    <col min="36" max="36" width="13.44140625" style="2" hidden="1" customWidth="1"/>
    <col min="37" max="37" width="9.5546875" style="2" hidden="1" customWidth="1"/>
    <col min="38" max="38" width="0" style="2" hidden="1" customWidth="1"/>
    <col min="39" max="44" width="0" style="52" hidden="1" customWidth="1"/>
    <col min="45" max="45" width="9.109375" style="52" customWidth="1"/>
    <col min="46" max="16384" width="9.109375" hidden="1"/>
  </cols>
  <sheetData>
    <row r="1" spans="1:44" ht="15" hidden="1" thickBot="1"/>
    <row r="2" spans="1:44" ht="15" hidden="1" thickBot="1">
      <c r="B2" s="166">
        <v>48</v>
      </c>
      <c r="C2" s="167">
        <v>60</v>
      </c>
      <c r="D2" s="168">
        <v>36</v>
      </c>
    </row>
    <row r="3" spans="1:44">
      <c r="A3" s="79" t="s">
        <v>194</v>
      </c>
    </row>
    <row r="4" spans="1:44" s="52" customFormat="1">
      <c r="A4" s="49" t="s">
        <v>2</v>
      </c>
      <c r="B4" s="178">
        <v>2025</v>
      </c>
      <c r="C4" s="178">
        <v>2026</v>
      </c>
      <c r="D4" s="177"/>
      <c r="E4" s="179" t="s">
        <v>177</v>
      </c>
      <c r="F4" s="179" t="s">
        <v>55</v>
      </c>
      <c r="G4" s="55"/>
      <c r="H4" s="54" t="s">
        <v>54</v>
      </c>
      <c r="I4" s="55"/>
      <c r="J4" s="54" t="s">
        <v>56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4" ht="43.2">
      <c r="A5" s="16" t="s">
        <v>1</v>
      </c>
      <c r="B5" s="16" t="s">
        <v>211</v>
      </c>
      <c r="C5" s="16" t="s">
        <v>212</v>
      </c>
      <c r="D5" s="16" t="s">
        <v>182</v>
      </c>
      <c r="E5" s="16" t="s">
        <v>181</v>
      </c>
      <c r="F5" s="16" t="s">
        <v>214</v>
      </c>
      <c r="G5" s="16" t="s">
        <v>167</v>
      </c>
      <c r="H5" s="16" t="s">
        <v>215</v>
      </c>
      <c r="I5" s="16" t="s">
        <v>168</v>
      </c>
      <c r="J5" s="16" t="s">
        <v>169</v>
      </c>
      <c r="L5" s="56"/>
      <c r="W5" s="57">
        <v>1</v>
      </c>
      <c r="AM5" s="2"/>
      <c r="AN5" s="2"/>
      <c r="AO5" s="2"/>
      <c r="AP5" s="2"/>
      <c r="AQ5" s="2"/>
      <c r="AR5" s="2"/>
    </row>
    <row r="6" spans="1:44">
      <c r="A6" s="17" t="s">
        <v>136</v>
      </c>
      <c r="B6" s="18">
        <f ca="1">IF(INDIRECT(ADDRESS(ROW(dati_ikm!G$4),COLUMN(dati_ikm!G$1)+ROW(dati_ikm!G1)+$B$2,1,1,"dati_ikm"))="","",INDIRECT(ADDRESS(ROW(dati_ikm!G$4),COLUMN(dati_ikm!G$1)+ROW(dati_ikm!G1)+$B$2,1,1,"dati_ikm")))</f>
        <v>1197.0998890000001</v>
      </c>
      <c r="C6" s="18">
        <f ca="1">IF(INDIRECT(ADDRESS(ROW(dati_ikm!G$4),COLUMN(dati_ikm!G$1)+ROW(dati_ikm!G1)+$C$2,1,1,"dati_ikm"))="","",INDIRECT(ADDRESS(ROW(dati_ikm!G$4),COLUMN(dati_ikm!G$1)+ROW(dati_ikm!G1)+$C$2,1,1,"dati_ikm")))</f>
        <v>1245.064928</v>
      </c>
      <c r="D6" s="18">
        <f ca="1">IFERROR(C6-B6,"")</f>
        <v>47.965038999999933</v>
      </c>
      <c r="E6" s="18">
        <f ca="1">IFERROR(((C6/B6)*100-100),NA())</f>
        <v>4.0067699814146209</v>
      </c>
      <c r="F6" s="19" cm="1">
        <f t="array" aca="1" ref="F6" ca="1">INDIRECT(ADDRESS(ROW(dati_ikm!S$27),COLUMN(dati_ikm!S$1)+ROW(dati_ikm!S1)+$D$2,1,1,"dati_ikm"))</f>
        <v>1358.4564670000002</v>
      </c>
      <c r="G6" s="18">
        <f ca="1">IF(INDIRECT(ADDRESS(ROW(dati_ikm!G$8),COLUMN(dati_ikm!G$1)+ROW(dati_ikm!G1)+$C$2,1,1,"dati_ikm"))="","",INDIRECT(ADDRESS(ROW(dati_ikm!G$8),COLUMN(dati_ikm!G$1)+ROW(dati_ikm!G1)+$C$2,1,1,"dati_ikm")))</f>
        <v>-131.969887</v>
      </c>
      <c r="H6" s="18">
        <f ca="1">IFERROR(C6-G6,"")</f>
        <v>1377.034815</v>
      </c>
      <c r="I6" s="19">
        <f ca="1">IFERROR(H6-F6,"")</f>
        <v>18.578347999999778</v>
      </c>
      <c r="J6" s="19">
        <f ca="1">IFERROR(H6/F6*100,NA())</f>
        <v>101.3676071667595</v>
      </c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8">
        <v>100</v>
      </c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2"/>
      <c r="AN6" s="2"/>
      <c r="AO6" s="2"/>
      <c r="AP6" s="2"/>
      <c r="AQ6" s="2"/>
      <c r="AR6" s="2"/>
    </row>
    <row r="7" spans="1:44">
      <c r="A7" s="17" t="s">
        <v>137</v>
      </c>
      <c r="B7" s="18">
        <f ca="1">IF(INDIRECT(ADDRESS(ROW(dati_ikm!G$4),COLUMN(dati_ikm!G$1)+ROW(dati_ikm!G2)+$B$2,1,1,"dati_ikm"))="","",INDIRECT(ADDRESS(ROW(dati_ikm!G$4),COLUMN(dati_ikm!G$1)+ROW(dati_ikm!G2)+$B$2,1,1,"dati_ikm")))</f>
        <v>1075.544343</v>
      </c>
      <c r="C7" s="18">
        <f ca="1">IF(INDIRECT(ADDRESS(ROW(dati_ikm!G$4),COLUMN(dati_ikm!G$1)+ROW(dati_ikm!G2)+$C$2,1,1,"dati_ikm"))="","",INDIRECT(ADDRESS(ROW(dati_ikm!G$4),COLUMN(dati_ikm!G$1)+ROW(dati_ikm!G2)+$C$2,1,1,"dati_ikm")))</f>
        <v>1168.9700869999999</v>
      </c>
      <c r="D7" s="18">
        <f t="shared" ref="D7:D17" ca="1" si="0">IFERROR(C7-B7,"")</f>
        <v>93.425743999999895</v>
      </c>
      <c r="E7" s="18">
        <f t="shared" ref="E7:E17" ca="1" si="1">IFERROR(((C7/B7)*100-100),NA())</f>
        <v>8.6863684057329351</v>
      </c>
      <c r="F7" s="19" cm="1">
        <f t="array" aca="1" ref="F7" ca="1">INDIRECT(ADDRESS(ROW(dati_ikm!S$27),COLUMN(dati_ikm!S$1)+ROW(dati_ikm!S2)+$D$2,1,1,"dati_ikm"))</f>
        <v>1188.491012</v>
      </c>
      <c r="G7" s="18">
        <f ca="1">IF(INDIRECT(ADDRESS(ROW(dati_ikm!G$8),COLUMN(dati_ikm!G$1)+ROW(dati_ikm!G2)+$C$2,1,1,"dati_ikm"))="","",INDIRECT(ADDRESS(ROW(dati_ikm!G$8),COLUMN(dati_ikm!G$1)+ROW(dati_ikm!G2)+$C$2,1,1,"dati_ikm")))</f>
        <v>9.9572789999999998</v>
      </c>
      <c r="H7" s="18">
        <f t="shared" ref="H7:H17" ca="1" si="2">IFERROR(C7-G7,"")</f>
        <v>1159.0128079999999</v>
      </c>
      <c r="I7" s="19">
        <f t="shared" ref="I7:I17" ca="1" si="3">IFERROR(H7-F7,"")</f>
        <v>-29.478204000000005</v>
      </c>
      <c r="J7" s="19">
        <f t="shared" ref="J7:J17" ca="1" si="4">IFERROR(H7/F7*100,NA())</f>
        <v>97.519694831314382</v>
      </c>
      <c r="K7" s="11"/>
      <c r="W7" s="58">
        <v>100</v>
      </c>
      <c r="AJ7" s="11"/>
      <c r="AK7" s="11"/>
      <c r="AL7" s="11"/>
      <c r="AM7" s="11"/>
      <c r="AN7" s="11"/>
      <c r="AO7" s="59"/>
      <c r="AP7" s="2"/>
      <c r="AQ7" s="2"/>
      <c r="AR7" s="2"/>
    </row>
    <row r="8" spans="1:44">
      <c r="A8" s="17" t="s">
        <v>138</v>
      </c>
      <c r="B8" s="18">
        <f ca="1">IF(INDIRECT(ADDRESS(ROW(dati_ikm!G$4),COLUMN(dati_ikm!G$1)+ROW(dati_ikm!G3)+$B$2,1,1,"dati_ikm"))="","",INDIRECT(ADDRESS(ROW(dati_ikm!G$4),COLUMN(dati_ikm!G$1)+ROW(dati_ikm!G3)+$B$2,1,1,"dati_ikm")))</f>
        <v>982.7122260000001</v>
      </c>
      <c r="C8" s="18">
        <f ca="1">IF(INDIRECT(ADDRESS(ROW(dati_ikm!G$4),COLUMN(dati_ikm!G$1)+ROW(dati_ikm!G3)+$C$2,1,1,"dati_ikm"))="","",INDIRECT(ADDRESS(ROW(dati_ikm!G$4),COLUMN(dati_ikm!G$1)+ROW(dati_ikm!G3)+$C$2,1,1,"dati_ikm")))</f>
        <v>1051.6970249999999</v>
      </c>
      <c r="D8" s="18">
        <f t="shared" ca="1" si="0"/>
        <v>68.984798999999839</v>
      </c>
      <c r="E8" s="18">
        <f t="shared" ca="1" si="1"/>
        <v>7.0198372600688259</v>
      </c>
      <c r="F8" s="19" cm="1">
        <f t="array" aca="1" ref="F8" ca="1">INDIRECT(ADDRESS(ROW(dati_ikm!S$27),COLUMN(dati_ikm!S$1)+ROW(dati_ikm!S3)+$D$2,1,1,"dati_ikm"))</f>
        <v>1027.582744</v>
      </c>
      <c r="G8" s="18">
        <f ca="1">IF(INDIRECT(ADDRESS(ROW(dati_ikm!G$8),COLUMN(dati_ikm!G$1)+ROW(dati_ikm!G3)+$C$2,1,1,"dati_ikm"))="","",INDIRECT(ADDRESS(ROW(dati_ikm!G$8),COLUMN(dati_ikm!G$1)+ROW(dati_ikm!G3)+$C$2,1,1,"dati_ikm")))</f>
        <v>67.716127</v>
      </c>
      <c r="H8" s="18">
        <f t="shared" ca="1" si="2"/>
        <v>983.98089799999991</v>
      </c>
      <c r="I8" s="19">
        <f t="shared" ca="1" si="3"/>
        <v>-43.601846000000137</v>
      </c>
      <c r="J8" s="19">
        <f t="shared" ca="1" si="4"/>
        <v>95.756853036449968</v>
      </c>
      <c r="K8" s="11"/>
      <c r="W8" s="58">
        <v>100</v>
      </c>
      <c r="AJ8" s="60"/>
      <c r="AK8" s="60"/>
      <c r="AL8" s="60"/>
      <c r="AM8" s="2"/>
      <c r="AN8" s="11"/>
      <c r="AO8" s="11"/>
      <c r="AP8" s="2"/>
      <c r="AQ8" s="2"/>
      <c r="AR8" s="2"/>
    </row>
    <row r="9" spans="1:44">
      <c r="A9" s="17" t="s">
        <v>139</v>
      </c>
      <c r="B9" s="18">
        <f ca="1">IF(INDIRECT(ADDRESS(ROW(dati_ikm!G$4),COLUMN(dati_ikm!G$1)+ROW(dati_ikm!G4)+$B$2,1,1,"dati_ikm"))="","",INDIRECT(ADDRESS(ROW(dati_ikm!G$4),COLUMN(dati_ikm!G$1)+ROW(dati_ikm!G4)+$B$2,1,1,"dati_ikm")))</f>
        <v>1155.3700779999999</v>
      </c>
      <c r="C9" s="18">
        <f ca="1">IF(INDIRECT(ADDRESS(ROW(dati_ikm!G$4),COLUMN(dati_ikm!G$1)+ROW(dati_ikm!G4)+$C$2,1,1,"dati_ikm"))="","",INDIRECT(ADDRESS(ROW(dati_ikm!G$4),COLUMN(dati_ikm!G$1)+ROW(dati_ikm!G4)+$C$2,1,1,"dati_ikm")))</f>
        <v>1254.6946859999998</v>
      </c>
      <c r="D9" s="18">
        <f t="shared" ca="1" si="0"/>
        <v>99.324607999999898</v>
      </c>
      <c r="E9" s="18">
        <f t="shared" ca="1" si="1"/>
        <v>8.596778633209496</v>
      </c>
      <c r="F9" s="19" cm="1">
        <f t="array" aca="1" ref="F9" ca="1">INDIRECT(ADDRESS(ROW(dati_ikm!S$27),COLUMN(dati_ikm!S$1)+ROW(dati_ikm!S4)+$D$2,1,1,"dati_ikm"))</f>
        <v>1263.6597710000001</v>
      </c>
      <c r="G9" s="18">
        <f ca="1">IF(INDIRECT(ADDRESS(ROW(dati_ikm!G$8),COLUMN(dati_ikm!G$1)+ROW(dati_ikm!G4)+$C$2,1,1,"dati_ikm"))="","",INDIRECT(ADDRESS(ROW(dati_ikm!G$8),COLUMN(dati_ikm!G$1)+ROW(dati_ikm!G4)+$C$2,1,1,"dati_ikm")))</f>
        <v>-27.697971999999993</v>
      </c>
      <c r="H9" s="18">
        <f t="shared" ca="1" si="2"/>
        <v>1282.3926579999998</v>
      </c>
      <c r="I9" s="19">
        <f t="shared" ca="1" si="3"/>
        <v>18.732886999999664</v>
      </c>
      <c r="J9" s="19">
        <f t="shared" ca="1" si="4"/>
        <v>101.48243122317453</v>
      </c>
      <c r="K9" s="11"/>
      <c r="W9" s="58">
        <v>100</v>
      </c>
      <c r="AJ9" s="60"/>
      <c r="AK9" s="60"/>
      <c r="AL9" s="60"/>
      <c r="AM9" s="11"/>
      <c r="AN9" s="11"/>
      <c r="AO9" s="11"/>
      <c r="AP9" s="2"/>
      <c r="AQ9" s="2"/>
      <c r="AR9" s="2"/>
    </row>
    <row r="10" spans="1:44" ht="15.6">
      <c r="A10" s="17" t="s">
        <v>140</v>
      </c>
      <c r="B10" s="18">
        <f ca="1">IF(INDIRECT(ADDRESS(ROW(dati_ikm!G$4),COLUMN(dati_ikm!G$1)+ROW(dati_ikm!G5)+$B$2,1,1,"dati_ikm"))="","",INDIRECT(ADDRESS(ROW(dati_ikm!G$4),COLUMN(dati_ikm!G$1)+ROW(dati_ikm!G5)+$B$2,1,1,"dati_ikm")))</f>
        <v>1230.6471000000001</v>
      </c>
      <c r="C10" s="18">
        <f ca="1">IF(INDIRECT(ADDRESS(ROW(dati_ikm!G$4),COLUMN(dati_ikm!G$1)+ROW(dati_ikm!G5)+$C$2,1,1,"dati_ikm"))="","",INDIRECT(ADDRESS(ROW(dati_ikm!G$4),COLUMN(dati_ikm!G$1)+ROW(dati_ikm!G5)+$C$2,1,1,"dati_ikm")))</f>
        <v>1269.8849319999999</v>
      </c>
      <c r="D10" s="18">
        <f t="shared" ca="1" si="0"/>
        <v>39.237831999999798</v>
      </c>
      <c r="E10" s="18">
        <f t="shared" ca="1" si="1"/>
        <v>3.1883902379487949</v>
      </c>
      <c r="F10" s="19" cm="1">
        <f t="array" aca="1" ref="F10" ca="1">INDIRECT(ADDRESS(ROW(dati_ikm!S$27),COLUMN(dati_ikm!S$1)+ROW(dati_ikm!S5)+$D$2,1,1,"dati_ikm"))</f>
        <v>1275.459738</v>
      </c>
      <c r="G10" s="18">
        <f ca="1">IF(INDIRECT(ADDRESS(ROW(dati_ikm!G$8),COLUMN(dati_ikm!G$1)+ROW(dati_ikm!G5)+$C$2,1,1,"dati_ikm"))="","",INDIRECT(ADDRESS(ROW(dati_ikm!G$8),COLUMN(dati_ikm!G$1)+ROW(dati_ikm!G5)+$C$2,1,1,"dati_ikm")))</f>
        <v>25.347615999999995</v>
      </c>
      <c r="H10" s="18">
        <f t="shared" ca="1" si="2"/>
        <v>1244.5373159999999</v>
      </c>
      <c r="I10" s="19">
        <f t="shared" ca="1" si="3"/>
        <v>-30.922422000000097</v>
      </c>
      <c r="J10" s="19">
        <f t="shared" ca="1" si="4"/>
        <v>97.575586192278536</v>
      </c>
      <c r="K10" s="11"/>
      <c r="W10" s="58">
        <v>100</v>
      </c>
      <c r="AK10" s="61" t="s">
        <v>166</v>
      </c>
      <c r="AM10" s="2"/>
      <c r="AN10" s="2"/>
      <c r="AO10" s="2"/>
      <c r="AP10" s="2"/>
      <c r="AQ10" s="2"/>
      <c r="AR10" s="2"/>
    </row>
    <row r="11" spans="1:44" ht="17.399999999999999">
      <c r="A11" s="17" t="s">
        <v>141</v>
      </c>
      <c r="B11" s="18">
        <f ca="1">IF(INDIRECT(ADDRESS(ROW(dati_ikm!G$4),COLUMN(dati_ikm!G$1)+ROW(dati_ikm!G6)+$B$2,1,1,"dati_ikm"))="","",INDIRECT(ADDRESS(ROW(dati_ikm!G$4),COLUMN(dati_ikm!G$1)+ROW(dati_ikm!G6)+$B$2,1,1,"dati_ikm")))</f>
        <v>1253.8730930000002</v>
      </c>
      <c r="C11" s="18">
        <f ca="1">IF(INDIRECT(ADDRESS(ROW(dati_ikm!G$4),COLUMN(dati_ikm!G$1)+ROW(dati_ikm!G6)+$C$2,1,1,"dati_ikm"))="","",INDIRECT(ADDRESS(ROW(dati_ikm!G$4),COLUMN(dati_ikm!G$1)+ROW(dati_ikm!G6)+$C$2,1,1,"dati_ikm")))</f>
        <v>1294.1267370000005</v>
      </c>
      <c r="D11" s="18">
        <f t="shared" ca="1" si="0"/>
        <v>40.253644000000349</v>
      </c>
      <c r="E11" s="18">
        <f t="shared" ca="1" si="1"/>
        <v>3.2103443502157063</v>
      </c>
      <c r="F11" s="19" cm="1">
        <f t="array" aca="1" ref="F11" ca="1">INDIRECT(ADDRESS(ROW(dati_ikm!S$27),COLUMN(dati_ikm!S$1)+ROW(dati_ikm!S6)+$D$2,1,1,"dati_ikm"))</f>
        <v>1314.5767249999999</v>
      </c>
      <c r="G11" s="18">
        <f ca="1">IF(INDIRECT(ADDRESS(ROW(dati_ikm!G$8),COLUMN(dati_ikm!G$1)+ROW(dati_ikm!G6)+$C$2,1,1,"dati_ikm"))="","",INDIRECT(ADDRESS(ROW(dati_ikm!G$8),COLUMN(dati_ikm!G$1)+ROW(dati_ikm!G6)+$C$2,1,1,"dati_ikm")))</f>
        <v>16.209015000000001</v>
      </c>
      <c r="H11" s="18">
        <f t="shared" ca="1" si="2"/>
        <v>1277.9177220000006</v>
      </c>
      <c r="I11" s="19">
        <f t="shared" ca="1" si="3"/>
        <v>-36.659002999999302</v>
      </c>
      <c r="J11" s="19">
        <f t="shared" ca="1" si="4"/>
        <v>97.211345499822443</v>
      </c>
      <c r="K11" s="11"/>
      <c r="W11" s="58">
        <v>100</v>
      </c>
      <c r="AJ11" s="62">
        <f ca="1">F20</f>
        <v>15219.833617999999</v>
      </c>
      <c r="AK11" s="60" t="s">
        <v>153</v>
      </c>
      <c r="AL11" s="60"/>
      <c r="AM11" s="60"/>
      <c r="AN11" s="60"/>
      <c r="AO11" s="11"/>
      <c r="AP11" s="2"/>
      <c r="AQ11" s="2"/>
      <c r="AR11" s="2"/>
    </row>
    <row r="12" spans="1:44" ht="17.399999999999999">
      <c r="A12" s="17" t="s">
        <v>142</v>
      </c>
      <c r="B12" s="18">
        <f ca="1">IF(INDIRECT(ADDRESS(ROW(dati_ikm!G$4),COLUMN(dati_ikm!G$1)+ROW(dati_ikm!G7)+$B$2,1,1,"dati_ikm"))="","",INDIRECT(ADDRESS(ROW(dati_ikm!G$4),COLUMN(dati_ikm!G$1)+ROW(dati_ikm!G7)+$B$2,1,1,"dati_ikm")))</f>
        <v>1238.5095449999999</v>
      </c>
      <c r="C12" s="18">
        <f ca="1">IF(INDIRECT(ADDRESS(ROW(dati_ikm!G$4),COLUMN(dati_ikm!G$1)+ROW(dati_ikm!G7)+$C$2,1,1,"dati_ikm"))="","",INDIRECT(ADDRESS(ROW(dati_ikm!G$4),COLUMN(dati_ikm!G$1)+ROW(dati_ikm!G7)+$C$2,1,1,"dati_ikm")))</f>
        <v>1358.4383029999999</v>
      </c>
      <c r="D12" s="18">
        <f t="shared" ca="1" si="0"/>
        <v>119.92875800000002</v>
      </c>
      <c r="E12" s="18">
        <f t="shared" ca="1" si="1"/>
        <v>9.6833131794717104</v>
      </c>
      <c r="F12" s="19" cm="1">
        <f t="array" aca="1" ref="F12" ca="1">INDIRECT(ADDRESS(ROW(dati_ikm!S$27),COLUMN(dati_ikm!S$1)+ROW(dati_ikm!S7)+$D$2,1,1,"dati_ikm"))</f>
        <v>1343.6413289999998</v>
      </c>
      <c r="G12" s="18">
        <f ca="1">IF(INDIRECT(ADDRESS(ROW(dati_ikm!G$8),COLUMN(dati_ikm!G$1)+ROW(dati_ikm!G7)+$C$2,1,1,"dati_ikm"))="","",INDIRECT(ADDRESS(ROW(dati_ikm!G$8),COLUMN(dati_ikm!G$1)+ROW(dati_ikm!G7)+$C$2,1,1,"dati_ikm")))</f>
        <v>7.1950949999999949</v>
      </c>
      <c r="H12" s="18">
        <f t="shared" ca="1" si="2"/>
        <v>1351.2432079999999</v>
      </c>
      <c r="I12" s="19">
        <f t="shared" ca="1" si="3"/>
        <v>7.6018790000000536</v>
      </c>
      <c r="J12" s="19">
        <f t="shared" ca="1" si="4"/>
        <v>100.5657669822986</v>
      </c>
      <c r="K12" s="11"/>
      <c r="W12" s="58">
        <v>100</v>
      </c>
      <c r="AJ12" s="63">
        <f ca="1">J20</f>
        <v>57.005350010784852</v>
      </c>
      <c r="AK12" s="60" t="s">
        <v>148</v>
      </c>
      <c r="AL12" s="60"/>
      <c r="AM12" s="60"/>
      <c r="AN12" s="60"/>
      <c r="AO12" s="11"/>
      <c r="AP12" s="2"/>
      <c r="AQ12" s="2"/>
      <c r="AR12" s="2"/>
    </row>
    <row r="13" spans="1:44" ht="17.399999999999999">
      <c r="A13" s="17" t="s">
        <v>143</v>
      </c>
      <c r="B13" s="18">
        <f ca="1">IF(INDIRECT(ADDRESS(ROW(dati_ikm!G$4),COLUMN(dati_ikm!G$1)+ROW(dati_ikm!G8)+$B$2,1,1,"dati_ikm"))="","",INDIRECT(ADDRESS(ROW(dati_ikm!G$4),COLUMN(dati_ikm!G$1)+ROW(dati_ikm!G8)+$B$2,1,1,"dati_ikm")))</f>
        <v>1259.247875</v>
      </c>
      <c r="C13" s="18" t="str">
        <f ca="1">IF(INDIRECT(ADDRESS(ROW(dati_ikm!G$4),COLUMN(dati_ikm!G$1)+ROW(dati_ikm!G8)+$C$2,1,1,"dati_ikm"))="","",INDIRECT(ADDRESS(ROW(dati_ikm!G$4),COLUMN(dati_ikm!G$1)+ROW(dati_ikm!G8)+$C$2,1,1,"dati_ikm")))</f>
        <v/>
      </c>
      <c r="D13" s="18" t="str">
        <f t="shared" ca="1" si="0"/>
        <v/>
      </c>
      <c r="E13" s="18" t="e">
        <f t="shared" ca="1" si="1"/>
        <v>#N/A</v>
      </c>
      <c r="F13" s="19" cm="1">
        <f t="array" aca="1" ref="F13" ca="1">INDIRECT(ADDRESS(ROW(dati_ikm!S$27),COLUMN(dati_ikm!S$1)+ROW(dati_ikm!S8)+$D$2,1,1,"dati_ikm"))</f>
        <v>1326.2160230000002</v>
      </c>
      <c r="G13" s="18" t="str">
        <f ca="1">IF(INDIRECT(ADDRESS(ROW(dati_ikm!G$8),COLUMN(dati_ikm!G$1)+ROW(dati_ikm!G8)+$C$2,1,1,"dati_ikm"))="","",INDIRECT(ADDRESS(ROW(dati_ikm!G$8),COLUMN(dati_ikm!G$1)+ROW(dati_ikm!G8)+$C$2,1,1,"dati_ikm")))</f>
        <v/>
      </c>
      <c r="H13" s="18" t="str">
        <f t="shared" ca="1" si="2"/>
        <v/>
      </c>
      <c r="I13" s="19" t="str">
        <f t="shared" ca="1" si="3"/>
        <v/>
      </c>
      <c r="J13" s="19" t="e">
        <f t="shared" ca="1" si="4"/>
        <v>#N/A</v>
      </c>
      <c r="K13" s="11"/>
      <c r="W13" s="58">
        <v>100</v>
      </c>
      <c r="AJ13" s="63">
        <f ca="1">E19</f>
        <v>6.2593518523222968</v>
      </c>
      <c r="AK13" s="60" t="s">
        <v>170</v>
      </c>
      <c r="AL13" s="60"/>
      <c r="AM13" s="60"/>
      <c r="AN13" s="60"/>
      <c r="AO13" s="11"/>
      <c r="AP13" s="2"/>
      <c r="AQ13" s="2"/>
      <c r="AR13" s="2"/>
    </row>
    <row r="14" spans="1:44" ht="17.399999999999999">
      <c r="A14" s="17" t="s">
        <v>144</v>
      </c>
      <c r="B14" s="18">
        <f ca="1">IF(INDIRECT(ADDRESS(ROW(dati_ikm!G$4),COLUMN(dati_ikm!G$1)+ROW(dati_ikm!G9)+$B$2,1,1,"dati_ikm"))="","",INDIRECT(ADDRESS(ROW(dati_ikm!G$4),COLUMN(dati_ikm!G$1)+ROW(dati_ikm!G9)+$B$2,1,1,"dati_ikm")))</f>
        <v>1177.8676439999999</v>
      </c>
      <c r="C14" s="18" t="str">
        <f ca="1">IF(INDIRECT(ADDRESS(ROW(dati_ikm!G$4),COLUMN(dati_ikm!G$1)+ROW(dati_ikm!G9)+$C$2,1,1,"dati_ikm"))="","",INDIRECT(ADDRESS(ROW(dati_ikm!G$4),COLUMN(dati_ikm!G$1)+ROW(dati_ikm!G9)+$C$2,1,1,"dati_ikm")))</f>
        <v/>
      </c>
      <c r="D14" s="18" t="str">
        <f t="shared" ca="1" si="0"/>
        <v/>
      </c>
      <c r="E14" s="18" t="e">
        <f t="shared" ca="1" si="1"/>
        <v>#N/A</v>
      </c>
      <c r="F14" s="19" cm="1">
        <f t="array" aca="1" ref="F14" ca="1">INDIRECT(ADDRESS(ROW(dati_ikm!S$27),COLUMN(dati_ikm!S$1)+ROW(dati_ikm!S9)+$D$2,1,1,"dati_ikm"))</f>
        <v>1270.6208629999999</v>
      </c>
      <c r="G14" s="18" t="str">
        <f ca="1">IF(INDIRECT(ADDRESS(ROW(dati_ikm!G$8),COLUMN(dati_ikm!G$1)+ROW(dati_ikm!G9)+$C$2,1,1,"dati_ikm"))="","",INDIRECT(ADDRESS(ROW(dati_ikm!G$8),COLUMN(dati_ikm!G$1)+ROW(dati_ikm!G9)+$C$2,1,1,"dati_ikm")))</f>
        <v/>
      </c>
      <c r="H14" s="18" t="str">
        <f t="shared" ca="1" si="2"/>
        <v/>
      </c>
      <c r="I14" s="19" t="str">
        <f t="shared" ca="1" si="3"/>
        <v/>
      </c>
      <c r="J14" s="19" t="e">
        <f t="shared" ca="1" si="4"/>
        <v>#N/A</v>
      </c>
      <c r="K14" s="11"/>
      <c r="W14" s="58">
        <v>100</v>
      </c>
      <c r="AJ14" s="62">
        <f ca="1">D19</f>
        <v>509.12042399999973</v>
      </c>
      <c r="AK14" s="60" t="s">
        <v>171</v>
      </c>
      <c r="AL14" s="60"/>
      <c r="AM14" s="60"/>
      <c r="AN14" s="60"/>
      <c r="AO14" s="11"/>
      <c r="AP14" s="2"/>
      <c r="AQ14" s="2"/>
      <c r="AR14" s="2"/>
    </row>
    <row r="15" spans="1:44">
      <c r="A15" s="17" t="s">
        <v>145</v>
      </c>
      <c r="B15" s="18">
        <f ca="1">IF(INDIRECT(ADDRESS(ROW(dati_ikm!G$4),COLUMN(dati_ikm!G$1)+ROW(dati_ikm!G10)+$B$2,1,1,"dati_ikm"))="","",INDIRECT(ADDRESS(ROW(dati_ikm!G$4),COLUMN(dati_ikm!G$1)+ROW(dati_ikm!G10)+$B$2,1,1,"dati_ikm")))</f>
        <v>1237.6407899999995</v>
      </c>
      <c r="C15" s="18" t="str">
        <f ca="1">IF(INDIRECT(ADDRESS(ROW(dati_ikm!G$4),COLUMN(dati_ikm!G$1)+ROW(dati_ikm!G10)+$C$2,1,1,"dati_ikm"))="","",INDIRECT(ADDRESS(ROW(dati_ikm!G$4),COLUMN(dati_ikm!G$1)+ROW(dati_ikm!G10)+$C$2,1,1,"dati_ikm")))</f>
        <v/>
      </c>
      <c r="D15" s="18" t="str">
        <f t="shared" ca="1" si="0"/>
        <v/>
      </c>
      <c r="E15" s="18" t="e">
        <f t="shared" ca="1" si="1"/>
        <v>#N/A</v>
      </c>
      <c r="F15" s="19" cm="1">
        <f t="array" aca="1" ref="F15" ca="1">INDIRECT(ADDRESS(ROW(dati_ikm!S$27),COLUMN(dati_ikm!S$1)+ROW(dati_ikm!S10)+$D$2,1,1,"dati_ikm"))</f>
        <v>1291.672139</v>
      </c>
      <c r="G15" s="18" t="str">
        <f ca="1">IF(INDIRECT(ADDRESS(ROW(dati_ikm!G$8),COLUMN(dati_ikm!G$1)+ROW(dati_ikm!G10)+$C$2,1,1,"dati_ikm"))="","",INDIRECT(ADDRESS(ROW(dati_ikm!G$8),COLUMN(dati_ikm!G$1)+ROW(dati_ikm!G10)+$C$2,1,1,"dati_ikm")))</f>
        <v/>
      </c>
      <c r="H15" s="18" t="str">
        <f t="shared" ca="1" si="2"/>
        <v/>
      </c>
      <c r="I15" s="19" t="str">
        <f t="shared" ca="1" si="3"/>
        <v/>
      </c>
      <c r="J15" s="19" t="e">
        <f t="shared" ca="1" si="4"/>
        <v>#N/A</v>
      </c>
      <c r="K15" s="11"/>
      <c r="W15" s="58">
        <v>100</v>
      </c>
      <c r="AM15" s="2"/>
      <c r="AN15" s="2"/>
      <c r="AO15" s="2"/>
      <c r="AP15" s="2"/>
      <c r="AQ15" s="2"/>
      <c r="AR15" s="2"/>
    </row>
    <row r="16" spans="1:44" ht="16.2">
      <c r="A16" s="17" t="s">
        <v>146</v>
      </c>
      <c r="B16" s="18">
        <f ca="1">IF(INDIRECT(ADDRESS(ROW(dati_ikm!G$4),COLUMN(dati_ikm!G$1)+ROW(dati_ikm!G11)+$B$2,1,1,"dati_ikm"))="","",INDIRECT(ADDRESS(ROW(dati_ikm!G$4),COLUMN(dati_ikm!G$1)+ROW(dati_ikm!G11)+$B$2,1,1,"dati_ikm")))</f>
        <v>1207.4413960000002</v>
      </c>
      <c r="C16" s="18" t="str">
        <f ca="1">IF(INDIRECT(ADDRESS(ROW(dati_ikm!G$4),COLUMN(dati_ikm!G$1)+ROW(dati_ikm!G11)+$C$2,1,1,"dati_ikm"))="","",INDIRECT(ADDRESS(ROW(dati_ikm!G$4),COLUMN(dati_ikm!G$1)+ROW(dati_ikm!G11)+$C$2,1,1,"dati_ikm")))</f>
        <v/>
      </c>
      <c r="D16" s="18" t="str">
        <f t="shared" ca="1" si="0"/>
        <v/>
      </c>
      <c r="E16" s="18" t="e">
        <f t="shared" ca="1" si="1"/>
        <v>#N/A</v>
      </c>
      <c r="F16" s="19" cm="1">
        <f t="array" aca="1" ref="F16" ca="1">INDIRECT(ADDRESS(ROW(dati_ikm!S$27),COLUMN(dati_ikm!S$1)+ROW(dati_ikm!S11)+$D$2,1,1,"dati_ikm"))</f>
        <v>1280.190781</v>
      </c>
      <c r="G16" s="18" t="str">
        <f ca="1">IF(INDIRECT(ADDRESS(ROW(dati_ikm!G$8),COLUMN(dati_ikm!G$1)+ROW(dati_ikm!G11)+$C$2,1,1,"dati_ikm"))="","",INDIRECT(ADDRESS(ROW(dati_ikm!G$8),COLUMN(dati_ikm!G$1)+ROW(dati_ikm!G11)+$C$2,1,1,"dati_ikm")))</f>
        <v/>
      </c>
      <c r="H16" s="18" t="str">
        <f t="shared" ca="1" si="2"/>
        <v/>
      </c>
      <c r="I16" s="19" t="str">
        <f t="shared" ca="1" si="3"/>
        <v/>
      </c>
      <c r="J16" s="19" t="e">
        <f t="shared" ca="1" si="4"/>
        <v>#N/A</v>
      </c>
      <c r="K16" s="11"/>
      <c r="W16" s="58">
        <v>100</v>
      </c>
      <c r="AJ16" s="64">
        <f ca="1">F19</f>
        <v>8771.8677859999989</v>
      </c>
      <c r="AK16" s="60" t="s">
        <v>154</v>
      </c>
      <c r="AL16" s="60"/>
      <c r="AM16" s="60"/>
      <c r="AN16" s="60"/>
      <c r="AO16" s="11"/>
      <c r="AP16" s="2"/>
      <c r="AQ16" s="2"/>
      <c r="AR16" s="2"/>
    </row>
    <row r="17" spans="1:44" ht="16.2">
      <c r="A17" s="17" t="s">
        <v>147</v>
      </c>
      <c r="B17" s="18">
        <f ca="1">IF(INDIRECT(ADDRESS(ROW(dati_ikm!G$4),COLUMN(dati_ikm!G$1)+ROW(dati_ikm!G12)+$B$2,1,1,"dati_ikm"))="","",INDIRECT(ADDRESS(ROW(dati_ikm!G$4),COLUMN(dati_ikm!G$1)+ROW(dati_ikm!G12)+$B$2,1,1,"dati_ikm")))</f>
        <v>1322.7993559999995</v>
      </c>
      <c r="C17" s="18" t="str">
        <f ca="1">IF(INDIRECT(ADDRESS(ROW(dati_ikm!G$4),COLUMN(dati_ikm!G$1)+ROW(dati_ikm!G12)+$C$2,1,1,"dati_ikm"))="","",INDIRECT(ADDRESS(ROW(dati_ikm!G$4),COLUMN(dati_ikm!G$1)+ROW(dati_ikm!G12)+$C$2,1,1,"dati_ikm")))</f>
        <v/>
      </c>
      <c r="D17" s="18" t="str">
        <f t="shared" ca="1" si="0"/>
        <v/>
      </c>
      <c r="E17" s="18" t="e">
        <f t="shared" ca="1" si="1"/>
        <v>#N/A</v>
      </c>
      <c r="F17" s="19" cm="1">
        <f t="array" aca="1" ref="F17" ca="1">INDIRECT(ADDRESS(ROW(dati_ikm!S$27),COLUMN(dati_ikm!S$1)+ROW(dati_ikm!S12)+$D$2,1,1,"dati_ikm"))</f>
        <v>1279.2660259999993</v>
      </c>
      <c r="G17" s="18" t="str">
        <f ca="1">IF(INDIRECT(ADDRESS(ROW(dati_ikm!G$8),COLUMN(dati_ikm!G$1)+ROW(dati_ikm!G12)+$C$2,1,1,"dati_ikm"))="","",INDIRECT(ADDRESS(ROW(dati_ikm!G$8),COLUMN(dati_ikm!G$1)+ROW(dati_ikm!G12)+$C$2,1,1,"dati_ikm")))</f>
        <v/>
      </c>
      <c r="H17" s="18" t="str">
        <f t="shared" ca="1" si="2"/>
        <v/>
      </c>
      <c r="I17" s="19" t="str">
        <f t="shared" ca="1" si="3"/>
        <v/>
      </c>
      <c r="J17" s="19" t="e">
        <f t="shared" ca="1" si="4"/>
        <v>#N/A</v>
      </c>
      <c r="K17" s="11"/>
      <c r="W17" s="58">
        <v>100</v>
      </c>
      <c r="AJ17" s="64">
        <f ca="1">H19</f>
        <v>8676.119424999999</v>
      </c>
      <c r="AK17" s="60" t="s">
        <v>155</v>
      </c>
      <c r="AL17" s="60"/>
      <c r="AM17" s="60"/>
      <c r="AN17" s="60"/>
      <c r="AO17" s="11"/>
      <c r="AP17" s="2"/>
      <c r="AQ17" s="2"/>
      <c r="AR17" s="2"/>
    </row>
    <row r="18" spans="1:44" ht="17.399999999999999">
      <c r="A18" s="21"/>
      <c r="B18" s="81"/>
      <c r="C18" s="81"/>
      <c r="D18" s="18"/>
      <c r="E18" s="18"/>
      <c r="F18" s="81"/>
      <c r="G18" s="18"/>
      <c r="H18" s="18"/>
      <c r="I18" s="18"/>
      <c r="J18" s="19"/>
      <c r="K18" s="11"/>
      <c r="AJ18" s="62">
        <f ca="1">J11</f>
        <v>97.211345499822443</v>
      </c>
      <c r="AK18" s="60" t="s">
        <v>149</v>
      </c>
      <c r="AL18" s="60"/>
      <c r="AM18" s="60"/>
      <c r="AN18" s="60"/>
      <c r="AO18" s="11"/>
      <c r="AP18" s="2"/>
      <c r="AQ18" s="2"/>
      <c r="AR18" s="2"/>
    </row>
    <row r="19" spans="1:44" ht="16.2">
      <c r="A19" s="22" t="str" cm="1">
        <f t="array" aca="1" ref="A19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(janvāris-jūlijs)</v>
      </c>
      <c r="B19" s="31">
        <f ca="1">SUM(_xlfn.TAKE(B6:B17,dati_kum!E34))</f>
        <v>8133.7562740000003</v>
      </c>
      <c r="C19" s="31">
        <f ca="1">SUM(C6:C17)</f>
        <v>8642.876698</v>
      </c>
      <c r="D19" s="31">
        <f ca="1">C19-B19</f>
        <v>509.12042399999973</v>
      </c>
      <c r="E19" s="29">
        <f ca="1">(C19/B19)*100-100</f>
        <v>6.2593518523222968</v>
      </c>
      <c r="F19" s="31">
        <f ca="1">SUM(_xlfn.TAKE(F6:F17,dati_kum!E34))</f>
        <v>8771.8677859999989</v>
      </c>
      <c r="G19" s="29">
        <f ca="1">SUM(G6:G17)</f>
        <v>-33.242727000000002</v>
      </c>
      <c r="H19" s="29">
        <f ca="1">SUM(H6:H17)</f>
        <v>8676.119424999999</v>
      </c>
      <c r="I19" s="31">
        <f ca="1">H19-F19</f>
        <v>-95.748360999999932</v>
      </c>
      <c r="J19" s="34">
        <f ca="1">H19/F19*100</f>
        <v>98.908460964803695</v>
      </c>
      <c r="K19" s="65"/>
      <c r="AJ19" s="66">
        <f ca="1">I19</f>
        <v>-95.748360999999932</v>
      </c>
      <c r="AK19" s="60" t="s">
        <v>158</v>
      </c>
      <c r="AL19" s="60"/>
      <c r="AM19" s="60"/>
      <c r="AN19" s="60"/>
      <c r="AO19" s="11"/>
      <c r="AP19" s="2"/>
      <c r="AQ19" s="2"/>
      <c r="AR19" s="2"/>
    </row>
    <row r="20" spans="1:44" ht="16.2">
      <c r="A20" s="28" t="s">
        <v>213</v>
      </c>
      <c r="B20" s="32">
        <f ca="1">SUM(B6:B17)</f>
        <v>14338.753334999999</v>
      </c>
      <c r="C20" s="32">
        <f ca="1">SUM(C6:C17)</f>
        <v>8642.876698</v>
      </c>
      <c r="D20" s="113" t="s">
        <v>173</v>
      </c>
      <c r="E20" s="113" t="s">
        <v>173</v>
      </c>
      <c r="F20" s="32">
        <f ca="1">SUM(F6:F17)</f>
        <v>15219.833617999999</v>
      </c>
      <c r="G20" s="32">
        <f ca="1">SUM(G6:G17)</f>
        <v>-33.242727000000002</v>
      </c>
      <c r="H20" s="32">
        <f ca="1">SUM(H6:H17)</f>
        <v>8676.119424999999</v>
      </c>
      <c r="I20" s="33">
        <f ca="1">H20-F20</f>
        <v>-6543.7141929999998</v>
      </c>
      <c r="J20" s="33">
        <f ca="1">H20/F20*100</f>
        <v>57.005350010784852</v>
      </c>
      <c r="K20" s="11"/>
      <c r="AJ20" s="66">
        <f ca="1">J19-100</f>
        <v>-1.0915390351963055</v>
      </c>
      <c r="AK20" s="60" t="s">
        <v>165</v>
      </c>
      <c r="AM20" s="2"/>
      <c r="AN20" s="2"/>
      <c r="AO20" s="11"/>
      <c r="AP20" s="2"/>
      <c r="AQ20" s="2"/>
      <c r="AR20" s="2"/>
    </row>
    <row r="21" spans="1:44" s="52" customFormat="1">
      <c r="A21" s="49" t="s">
        <v>206</v>
      </c>
      <c r="B21" s="96"/>
      <c r="C21" s="2"/>
      <c r="D21" s="1"/>
      <c r="E21" s="1"/>
      <c r="F21" s="1"/>
      <c r="G21" s="2"/>
      <c r="H21" s="2"/>
      <c r="I21" s="2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4" s="52" customFormat="1">
      <c r="A22" s="49"/>
      <c r="B22" s="2"/>
      <c r="C22" s="51"/>
      <c r="D22" s="2"/>
      <c r="E22" s="2"/>
      <c r="F22" s="2"/>
      <c r="G22" s="2"/>
      <c r="H22" s="5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44" s="52" customFormat="1">
      <c r="A23" s="2"/>
      <c r="B23" s="2"/>
      <c r="C23" s="143"/>
      <c r="D23" s="53"/>
      <c r="E23" s="2"/>
      <c r="F23" s="2"/>
      <c r="G23" s="51"/>
      <c r="H23" s="14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44" s="52" customFormat="1">
      <c r="A24" s="2"/>
      <c r="B24" s="143"/>
      <c r="C24" s="53"/>
      <c r="D24" s="53"/>
      <c r="E24" s="2"/>
      <c r="F24" s="2"/>
      <c r="G24" s="5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44" s="52" customFormat="1">
      <c r="A25" s="2"/>
      <c r="B25" s="2"/>
      <c r="C25" s="53"/>
      <c r="D25" s="53"/>
      <c r="E25" s="2"/>
      <c r="F25" s="2"/>
      <c r="G25" s="5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44" s="75" customFormat="1" ht="21">
      <c r="A26" s="73" t="s">
        <v>186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</row>
    <row r="27" spans="1:44" s="52" customForma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44" s="52" customFormat="1">
      <c r="A28" s="2"/>
      <c r="B28" s="2" t="s">
        <v>219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44" s="52" customFormat="1" ht="21">
      <c r="A29" s="23" t="s">
        <v>49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44" s="52" customFormat="1" ht="43.2">
      <c r="A30" s="24" t="s">
        <v>1</v>
      </c>
      <c r="B30" s="24" t="s">
        <v>207</v>
      </c>
      <c r="C30" s="24" t="s">
        <v>216</v>
      </c>
      <c r="D30" s="16" t="s">
        <v>182</v>
      </c>
      <c r="E30" s="16" t="s">
        <v>181</v>
      </c>
      <c r="F30" s="36" t="s">
        <v>214</v>
      </c>
      <c r="G30" s="16" t="s">
        <v>152</v>
      </c>
      <c r="H30" s="37" t="s">
        <v>151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44" s="52" customFormat="1">
      <c r="A31" s="25" t="s">
        <v>136</v>
      </c>
      <c r="B31" s="82">
        <f ca="1">IF(INDIRECT(ADDRESS(ROW(dati_ikm!G$7),COLUMN(dati_ikm!G$1)+ROW(dati_ikm!G1)+$B$2,1,1,"dati_ikm"))="","",INDIRECT(ADDRESS(ROW(dati_ikm!G$7),COLUMN(dati_ikm!G$1)+ROW(dati_ikm!G1)+$B$2,1,1,"dati_ikm")))</f>
        <v>431.29412200000002</v>
      </c>
      <c r="C31" s="82">
        <f ca="1">IF(INDIRECT(ADDRESS(ROW(dati_ikm!G$7),COLUMN(dati_ikm!G$1)+ROW(dati_ikm!G1)+$C$2,1,1,"dati_ikm"))="","",INDIRECT(ADDRESS(ROW(dati_ikm!G$7),COLUMN(dati_ikm!G$1)+ROW(dati_ikm!G1)+$C$2,1,1,"dati_ikm")))</f>
        <v>458.19183199999998</v>
      </c>
      <c r="D31" s="82">
        <f ca="1">IFERROR(C31-B31,"")</f>
        <v>26.897709999999961</v>
      </c>
      <c r="E31" s="83">
        <f ca="1">IFERROR(((C31/B31)*100-100),NA())</f>
        <v>6.2365120756271182</v>
      </c>
      <c r="F31" s="97" cm="1">
        <f t="array" aca="1" ref="F31" ca="1">INDIRECT(ADDRESS(ROW(dati_ikm!S$38),COLUMN(dati_ikm!S$1)+ROW(dati_ikm!S1)+$D$2,1,1,"dati_ikm"))</f>
        <v>458.73546700000003</v>
      </c>
      <c r="G31" s="85">
        <f ca="1">IFERROR(C31-F31,"")</f>
        <v>-0.5436350000000516</v>
      </c>
      <c r="H31" s="86">
        <f ca="1">IFERROR(C31/F31*100,NA())</f>
        <v>99.881492703506169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44" s="52" customFormat="1">
      <c r="A32" s="25" t="s">
        <v>137</v>
      </c>
      <c r="B32" s="82">
        <f ca="1">IF(INDIRECT(ADDRESS(ROW(dati_ikm!G$7),COLUMN(dati_ikm!G$1)+ROW(dati_ikm!G2)+$B$2,1,1,"dati_ikm"))="","",INDIRECT(ADDRESS(ROW(dati_ikm!G$7),COLUMN(dati_ikm!G$1)+ROW(dati_ikm!G2)+$B$2,1,1,"dati_ikm")))</f>
        <v>358.70733999999993</v>
      </c>
      <c r="C32" s="82">
        <f ca="1">IF(INDIRECT(ADDRESS(ROW(dati_ikm!G$7),COLUMN(dati_ikm!G$1)+ROW(dati_ikm!G2)+$C$2,1,1,"dati_ikm"))="","",INDIRECT(ADDRESS(ROW(dati_ikm!G$7),COLUMN(dati_ikm!G$1)+ROW(dati_ikm!G2)+$C$2,1,1,"dati_ikm")))</f>
        <v>386.90770900000007</v>
      </c>
      <c r="D32" s="82">
        <f t="shared" ref="D32:D42" ca="1" si="5">IFERROR(C32-B32,"")</f>
        <v>28.200369000000137</v>
      </c>
      <c r="E32" s="83">
        <f t="shared" ref="E32:E42" ca="1" si="6">IFERROR(((C32/B32)*100-100),NA())</f>
        <v>7.8616648881509263</v>
      </c>
      <c r="F32" s="97" cm="1">
        <f t="array" aca="1" ref="F32" ca="1">INDIRECT(ADDRESS(ROW(dati_ikm!S$38),COLUMN(dati_ikm!S$1)+ROW(dati_ikm!S2)+$D$2,1,1,"dati_ikm"))</f>
        <v>393.75701200000003</v>
      </c>
      <c r="G32" s="85">
        <f t="shared" ref="G32:G42" ca="1" si="7">IFERROR(C32-F32,"")</f>
        <v>-6.8493029999999635</v>
      </c>
      <c r="H32" s="86">
        <f t="shared" ref="H32:H42" ca="1" si="8">IFERROR(C32/F32*100,NA())</f>
        <v>98.260525453194987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59"/>
      <c r="AK32" s="2"/>
      <c r="AL32" s="2"/>
    </row>
    <row r="33" spans="1:43" s="52" customFormat="1">
      <c r="A33" s="25" t="s">
        <v>138</v>
      </c>
      <c r="B33" s="82">
        <f ca="1">IF(INDIRECT(ADDRESS(ROW(dati_ikm!G$7),COLUMN(dati_ikm!G$1)+ROW(dati_ikm!G3)+$B$2,1,1,"dati_ikm"))="","",INDIRECT(ADDRESS(ROW(dati_ikm!G$7),COLUMN(dati_ikm!G$1)+ROW(dati_ikm!G3)+$B$2,1,1,"dati_ikm")))</f>
        <v>363.54947700000002</v>
      </c>
      <c r="C33" s="82">
        <f ca="1">IF(INDIRECT(ADDRESS(ROW(dati_ikm!G$7),COLUMN(dati_ikm!G$1)+ROW(dati_ikm!G3)+$C$2,1,1,"dati_ikm"))="","",INDIRECT(ADDRESS(ROW(dati_ikm!G$7),COLUMN(dati_ikm!G$1)+ROW(dati_ikm!G3)+$C$2,1,1,"dati_ikm")))</f>
        <v>387.80467899999985</v>
      </c>
      <c r="D33" s="82">
        <f t="shared" ca="1" si="5"/>
        <v>24.255201999999827</v>
      </c>
      <c r="E33" s="83">
        <f t="shared" ca="1" si="6"/>
        <v>6.6717746921692793</v>
      </c>
      <c r="F33" s="97" cm="1">
        <f t="array" aca="1" ref="F33" ca="1">INDIRECT(ADDRESS(ROW(dati_ikm!S$38),COLUMN(dati_ikm!S$1)+ROW(dati_ikm!S3)+$D$2,1,1,"dati_ikm"))</f>
        <v>387.94374399999998</v>
      </c>
      <c r="G33" s="85">
        <f t="shared" ca="1" si="7"/>
        <v>-0.13906500000013011</v>
      </c>
      <c r="H33" s="86">
        <f t="shared" ca="1" si="8"/>
        <v>99.964153307753776</v>
      </c>
      <c r="I33" s="11"/>
      <c r="J33" s="60"/>
      <c r="K33" s="60"/>
      <c r="L33" s="6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11"/>
      <c r="AK33" s="2"/>
      <c r="AL33" s="2"/>
    </row>
    <row r="34" spans="1:43" s="52" customFormat="1">
      <c r="A34" s="25" t="s">
        <v>139</v>
      </c>
      <c r="B34" s="82">
        <f ca="1">IF(INDIRECT(ADDRESS(ROW(dati_ikm!G$7),COLUMN(dati_ikm!G$1)+ROW(dati_ikm!G4)+$B$2,1,1,"dati_ikm"))="","",INDIRECT(ADDRESS(ROW(dati_ikm!G$7),COLUMN(dati_ikm!G$1)+ROW(dati_ikm!G4)+$B$2,1,1,"dati_ikm")))</f>
        <v>391.79337499999997</v>
      </c>
      <c r="C34" s="82">
        <f ca="1">IF(INDIRECT(ADDRESS(ROW(dati_ikm!G$7),COLUMN(dati_ikm!G$1)+ROW(dati_ikm!G4)+$C$2,1,1,"dati_ikm"))="","",INDIRECT(ADDRESS(ROW(dati_ikm!G$7),COLUMN(dati_ikm!G$1)+ROW(dati_ikm!G4)+$C$2,1,1,"dati_ikm")))</f>
        <v>431.21634100000006</v>
      </c>
      <c r="D34" s="82">
        <f t="shared" ca="1" si="5"/>
        <v>39.422966000000088</v>
      </c>
      <c r="E34" s="83">
        <f t="shared" ca="1" si="6"/>
        <v>10.062182904445521</v>
      </c>
      <c r="F34" s="97" cm="1">
        <f t="array" aca="1" ref="F34" ca="1">INDIRECT(ADDRESS(ROW(dati_ikm!S$38),COLUMN(dati_ikm!S$1)+ROW(dati_ikm!S4)+$D$2,1,1,"dati_ikm"))</f>
        <v>441.48277100000001</v>
      </c>
      <c r="G34" s="85">
        <f t="shared" ca="1" si="7"/>
        <v>-10.266429999999957</v>
      </c>
      <c r="H34" s="86">
        <f t="shared" ca="1" si="8"/>
        <v>97.674557044039219</v>
      </c>
      <c r="I34" s="11"/>
      <c r="J34" s="60"/>
      <c r="K34" s="60"/>
      <c r="L34" s="60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2"/>
      <c r="AL34" s="2"/>
    </row>
    <row r="35" spans="1:43" s="52" customFormat="1" ht="15.6">
      <c r="A35" s="25" t="s">
        <v>140</v>
      </c>
      <c r="B35" s="82">
        <f ca="1">IF(INDIRECT(ADDRESS(ROW(dati_ikm!G$7),COLUMN(dati_ikm!G$1)+ROW(dati_ikm!G5)+$B$2,1,1,"dati_ikm"))="","",INDIRECT(ADDRESS(ROW(dati_ikm!G$7),COLUMN(dati_ikm!G$1)+ROW(dati_ikm!G5)+$B$2,1,1,"dati_ikm")))</f>
        <v>403.77591600000005</v>
      </c>
      <c r="C35" s="82">
        <f ca="1">IF(INDIRECT(ADDRESS(ROW(dati_ikm!G$7),COLUMN(dati_ikm!G$1)+ROW(dati_ikm!G5)+$C$2,1,1,"dati_ikm"))="","",INDIRECT(ADDRESS(ROW(dati_ikm!G$7),COLUMN(dati_ikm!G$1)+ROW(dati_ikm!G5)+$C$2,1,1,"dati_ikm")))</f>
        <v>431.33884300000022</v>
      </c>
      <c r="D35" s="82">
        <f t="shared" ca="1" si="5"/>
        <v>27.562927000000172</v>
      </c>
      <c r="E35" s="83">
        <f t="shared" ca="1" si="6"/>
        <v>6.8262929778110362</v>
      </c>
      <c r="F35" s="97" cm="1">
        <f t="array" aca="1" ref="F35" ca="1">INDIRECT(ADDRESS(ROW(dati_ikm!S$38),COLUMN(dati_ikm!S$1)+ROW(dati_ikm!S5)+$D$2,1,1,"dati_ikm"))</f>
        <v>420.58373799999998</v>
      </c>
      <c r="G35" s="85">
        <f t="shared" ca="1" si="7"/>
        <v>10.755105000000242</v>
      </c>
      <c r="H35" s="86">
        <f t="shared" ca="1" si="8"/>
        <v>102.55718517580921</v>
      </c>
      <c r="I35" s="1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61" t="s">
        <v>49</v>
      </c>
      <c r="AL35" s="2"/>
    </row>
    <row r="36" spans="1:43" s="52" customFormat="1" ht="17.399999999999999">
      <c r="A36" s="25" t="s">
        <v>141</v>
      </c>
      <c r="B36" s="82">
        <f ca="1">IF(INDIRECT(ADDRESS(ROW(dati_ikm!G$7),COLUMN(dati_ikm!G$1)+ROW(dati_ikm!G6)+$B$2,1,1,"dati_ikm"))="","",INDIRECT(ADDRESS(ROW(dati_ikm!G$7),COLUMN(dati_ikm!G$1)+ROW(dati_ikm!G6)+$B$2,1,1,"dati_ikm")))</f>
        <v>398.83669599999985</v>
      </c>
      <c r="C36" s="82">
        <f ca="1">IF(INDIRECT(ADDRESS(ROW(dati_ikm!G$7),COLUMN(dati_ikm!G$1)+ROW(dati_ikm!G6)+$C$2,1,1,"dati_ikm"))="","",INDIRECT(ADDRESS(ROW(dati_ikm!G$7),COLUMN(dati_ikm!G$1)+ROW(dati_ikm!G6)+$C$2,1,1,"dati_ikm")))</f>
        <v>419.76778799999965</v>
      </c>
      <c r="D36" s="82">
        <f t="shared" ca="1" si="5"/>
        <v>20.931091999999808</v>
      </c>
      <c r="E36" s="83">
        <f t="shared" ca="1" si="6"/>
        <v>5.2480356521657114</v>
      </c>
      <c r="F36" s="97" cm="1">
        <f t="array" aca="1" ref="F36" ca="1">INDIRECT(ADDRESS(ROW(dati_ikm!S$38),COLUMN(dati_ikm!S$1)+ROW(dati_ikm!S6)+$D$2,1,1,"dati_ikm"))</f>
        <v>433.02372500000001</v>
      </c>
      <c r="G36" s="85">
        <f t="shared" ca="1" si="7"/>
        <v>-13.255937000000358</v>
      </c>
      <c r="H36" s="86">
        <f t="shared" ca="1" si="8"/>
        <v>96.938750411423683</v>
      </c>
      <c r="I36" s="1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62">
        <f ca="1">F45</f>
        <v>5137.6377080000002</v>
      </c>
      <c r="AK36" s="60" t="s">
        <v>153</v>
      </c>
      <c r="AL36" s="60"/>
      <c r="AM36" s="60"/>
      <c r="AN36" s="60"/>
      <c r="AO36" s="11"/>
      <c r="AP36" s="2"/>
      <c r="AQ36" s="2"/>
    </row>
    <row r="37" spans="1:43" s="52" customFormat="1" ht="17.399999999999999">
      <c r="A37" s="25" t="s">
        <v>142</v>
      </c>
      <c r="B37" s="82">
        <f ca="1">IF(INDIRECT(ADDRESS(ROW(dati_ikm!G$7),COLUMN(dati_ikm!G$1)+ROW(dati_ikm!G7)+$B$2,1,1,"dati_ikm"))="","",INDIRECT(ADDRESS(ROW(dati_ikm!G$7),COLUMN(dati_ikm!G$1)+ROW(dati_ikm!G7)+$B$2,1,1,"dati_ikm")))</f>
        <v>435.32434400000011</v>
      </c>
      <c r="C37" s="82">
        <f ca="1">IF(INDIRECT(ADDRESS(ROW(dati_ikm!G$7),COLUMN(dati_ikm!G$1)+ROW(dati_ikm!G7)+$C$2,1,1,"dati_ikm"))="","",INDIRECT(ADDRESS(ROW(dati_ikm!G$7),COLUMN(dati_ikm!G$1)+ROW(dati_ikm!G7)+$C$2,1,1,"dati_ikm")))</f>
        <v>463.74443700000029</v>
      </c>
      <c r="D37" s="82">
        <f t="shared" ca="1" si="5"/>
        <v>28.420093000000179</v>
      </c>
      <c r="E37" s="83">
        <f t="shared" ca="1" si="6"/>
        <v>6.5284869527076523</v>
      </c>
      <c r="F37" s="97" cm="1">
        <f t="array" aca="1" ref="F37" ca="1">INDIRECT(ADDRESS(ROW(dati_ikm!S$38),COLUMN(dati_ikm!S$1)+ROW(dati_ikm!S7)+$D$2,1,1,"dati_ikm"))</f>
        <v>467.90932900000001</v>
      </c>
      <c r="G37" s="85">
        <f t="shared" ca="1" si="7"/>
        <v>-4.1648919999997247</v>
      </c>
      <c r="H37" s="86">
        <f t="shared" ca="1" si="8"/>
        <v>99.109893361412389</v>
      </c>
      <c r="I37" s="1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63">
        <f ca="1">H45</f>
        <v>57.983295014386407</v>
      </c>
      <c r="AK37" s="60" t="s">
        <v>148</v>
      </c>
      <c r="AL37" s="60"/>
      <c r="AM37" s="60"/>
      <c r="AN37" s="60"/>
      <c r="AO37" s="11"/>
      <c r="AP37" s="2"/>
      <c r="AQ37" s="2"/>
    </row>
    <row r="38" spans="1:43" s="52" customFormat="1" ht="17.399999999999999">
      <c r="A38" s="25" t="s">
        <v>143</v>
      </c>
      <c r="B38" s="82">
        <f ca="1">IF(INDIRECT(ADDRESS(ROW(dati_ikm!G$7),COLUMN(dati_ikm!G$1)+ROW(dati_ikm!G8)+$B$2,1,1,"dati_ikm"))="","",INDIRECT(ADDRESS(ROW(dati_ikm!G$7),COLUMN(dati_ikm!G$1)+ROW(dati_ikm!G8)+$B$2,1,1,"dati_ikm")))</f>
        <v>418.61263300000019</v>
      </c>
      <c r="C38" s="82" t="str">
        <f ca="1">IF(INDIRECT(ADDRESS(ROW(dati_ikm!G$7),COLUMN(dati_ikm!G$1)+ROW(dati_ikm!G8)+$C$2,1,1,"dati_ikm"))="","",INDIRECT(ADDRESS(ROW(dati_ikm!G$7),COLUMN(dati_ikm!G$1)+ROW(dati_ikm!G8)+$C$2,1,1,"dati_ikm")))</f>
        <v/>
      </c>
      <c r="D38" s="82" t="str">
        <f t="shared" ca="1" si="5"/>
        <v/>
      </c>
      <c r="E38" s="83" t="e">
        <f t="shared" ca="1" si="6"/>
        <v>#N/A</v>
      </c>
      <c r="F38" s="97" cm="1">
        <f t="array" aca="1" ref="F38" ca="1">INDIRECT(ADDRESS(ROW(dati_ikm!S$38),COLUMN(dati_ikm!S$1)+ROW(dati_ikm!S8)+$D$2,1,1,"dati_ikm"))</f>
        <v>434.86102299999999</v>
      </c>
      <c r="G38" s="85" t="str">
        <f t="shared" ca="1" si="7"/>
        <v/>
      </c>
      <c r="H38" s="86" t="e">
        <f t="shared" ca="1" si="8"/>
        <v>#N/A</v>
      </c>
      <c r="I38" s="1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63">
        <f ca="1">E44</f>
        <v>7.0309228574660096</v>
      </c>
      <c r="AK38" s="60" t="s">
        <v>159</v>
      </c>
      <c r="AL38" s="60"/>
      <c r="AM38" s="60"/>
      <c r="AN38" s="60"/>
      <c r="AO38" s="11"/>
      <c r="AP38" s="2"/>
      <c r="AQ38" s="2"/>
    </row>
    <row r="39" spans="1:43" s="52" customFormat="1" ht="17.399999999999999">
      <c r="A39" s="25" t="s">
        <v>144</v>
      </c>
      <c r="B39" s="82">
        <f ca="1">IF(INDIRECT(ADDRESS(ROW(dati_ikm!G$7),COLUMN(dati_ikm!G$1)+ROW(dati_ikm!G9)+$B$2,1,1,"dati_ikm"))="","",INDIRECT(ADDRESS(ROW(dati_ikm!G$7),COLUMN(dati_ikm!G$1)+ROW(dati_ikm!G9)+$B$2,1,1,"dati_ikm")))</f>
        <v>388.32660499999974</v>
      </c>
      <c r="C39" s="82" t="str">
        <f ca="1">IF(INDIRECT(ADDRESS(ROW(dati_ikm!G$7),COLUMN(dati_ikm!G$1)+ROW(dati_ikm!G9)+$C$2,1,1,"dati_ikm"))="","",INDIRECT(ADDRESS(ROW(dati_ikm!G$7),COLUMN(dati_ikm!G$1)+ROW(dati_ikm!G9)+$C$2,1,1,"dati_ikm")))</f>
        <v/>
      </c>
      <c r="D39" s="82" t="str">
        <f t="shared" ca="1" si="5"/>
        <v/>
      </c>
      <c r="E39" s="83" t="e">
        <f t="shared" ca="1" si="6"/>
        <v>#N/A</v>
      </c>
      <c r="F39" s="97" cm="1">
        <f t="array" aca="1" ref="F39" ca="1">INDIRECT(ADDRESS(ROW(dati_ikm!S$38),COLUMN(dati_ikm!S$1)+ROW(dati_ikm!S9)+$D$2,1,1,"dati_ikm"))</f>
        <v>410.165863</v>
      </c>
      <c r="G39" s="85" t="str">
        <f t="shared" ca="1" si="7"/>
        <v/>
      </c>
      <c r="H39" s="86" t="e">
        <f t="shared" ca="1" si="8"/>
        <v>#N/A</v>
      </c>
      <c r="I39" s="1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62">
        <f ca="1">D44</f>
        <v>195.69035900000017</v>
      </c>
      <c r="AK39" s="60" t="s">
        <v>160</v>
      </c>
      <c r="AL39" s="60"/>
      <c r="AM39" s="60"/>
      <c r="AN39" s="60"/>
      <c r="AO39" s="11"/>
      <c r="AP39" s="2"/>
      <c r="AQ39" s="2"/>
    </row>
    <row r="40" spans="1:43" s="52" customFormat="1">
      <c r="A40" s="25" t="s">
        <v>145</v>
      </c>
      <c r="B40" s="82">
        <f ca="1">IF(INDIRECT(ADDRESS(ROW(dati_ikm!G$7),COLUMN(dati_ikm!G$1)+ROW(dati_ikm!G10)+$B$2,1,1,"dati_ikm"))="","",INDIRECT(ADDRESS(ROW(dati_ikm!G$7),COLUMN(dati_ikm!G$1)+ROW(dati_ikm!G10)+$B$2,1,1,"dati_ikm")))</f>
        <v>428.7622879999999</v>
      </c>
      <c r="C40" s="82" t="str">
        <f ca="1">IF(INDIRECT(ADDRESS(ROW(dati_ikm!G$7),COLUMN(dati_ikm!G$1)+ROW(dati_ikm!G10)+$C$2,1,1,"dati_ikm"))="","",INDIRECT(ADDRESS(ROW(dati_ikm!G$7),COLUMN(dati_ikm!G$1)+ROW(dati_ikm!G10)+$C$2,1,1,"dati_ikm")))</f>
        <v/>
      </c>
      <c r="D40" s="82" t="str">
        <f t="shared" ca="1" si="5"/>
        <v/>
      </c>
      <c r="E40" s="83" t="e">
        <f t="shared" ca="1" si="6"/>
        <v>#N/A</v>
      </c>
      <c r="F40" s="97" cm="1">
        <f t="array" aca="1" ref="F40" ca="1">INDIRECT(ADDRESS(ROW(dati_ikm!S$38),COLUMN(dati_ikm!S$1)+ROW(dati_ikm!S10)+$D$2,1,1,"dati_ikm"))</f>
        <v>440.66113899999999</v>
      </c>
      <c r="G40" s="85" t="str">
        <f t="shared" ca="1" si="7"/>
        <v/>
      </c>
      <c r="H40" s="86" t="e">
        <f t="shared" ca="1" si="8"/>
        <v>#N/A</v>
      </c>
      <c r="I40" s="1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s="52" customFormat="1" ht="17.399999999999999">
      <c r="A41" s="25" t="s">
        <v>146</v>
      </c>
      <c r="B41" s="82">
        <f ca="1">IF(INDIRECT(ADDRESS(ROW(dati_ikm!G$7),COLUMN(dati_ikm!G$1)+ROW(dati_ikm!G11)+$B$2,1,1,"dati_ikm"))="","",INDIRECT(ADDRESS(ROW(dati_ikm!G$7),COLUMN(dati_ikm!G$1)+ROW(dati_ikm!G11)+$B$2,1,1,"dati_ikm")))</f>
        <v>401.40679099999988</v>
      </c>
      <c r="C41" s="82" t="str">
        <f ca="1">IF(INDIRECT(ADDRESS(ROW(dati_ikm!G$7),COLUMN(dati_ikm!G$1)+ROW(dati_ikm!G11)+$C$2,1,1,"dati_ikm"))="","",INDIRECT(ADDRESS(ROW(dati_ikm!G$7),COLUMN(dati_ikm!G$1)+ROW(dati_ikm!G11)+$C$2,1,1,"dati_ikm")))</f>
        <v/>
      </c>
      <c r="D41" s="82" t="str">
        <f t="shared" ca="1" si="5"/>
        <v/>
      </c>
      <c r="E41" s="83" t="e">
        <f t="shared" ca="1" si="6"/>
        <v>#N/A</v>
      </c>
      <c r="F41" s="97" cm="1">
        <f t="array" aca="1" ref="F41" ca="1">INDIRECT(ADDRESS(ROW(dati_ikm!S$38),COLUMN(dati_ikm!S$1)+ROW(dati_ikm!S11)+$D$2,1,1,"dati_ikm"))</f>
        <v>423.02578099999999</v>
      </c>
      <c r="G41" s="85" t="str">
        <f t="shared" ca="1" si="7"/>
        <v/>
      </c>
      <c r="H41" s="86" t="e">
        <f t="shared" ca="1" si="8"/>
        <v>#N/A</v>
      </c>
      <c r="I41" s="1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62">
        <f ca="1">F44</f>
        <v>3003.435786</v>
      </c>
      <c r="AK41" s="60" t="s">
        <v>154</v>
      </c>
      <c r="AL41" s="60"/>
      <c r="AM41" s="60"/>
      <c r="AN41" s="60"/>
      <c r="AO41" s="11"/>
      <c r="AP41" s="2"/>
      <c r="AQ41" s="2"/>
    </row>
    <row r="42" spans="1:43" s="52" customFormat="1" ht="17.399999999999999">
      <c r="A42" s="25" t="s">
        <v>147</v>
      </c>
      <c r="B42" s="82">
        <f ca="1">IF(INDIRECT(ADDRESS(ROW(dati_ikm!G$7),COLUMN(dati_ikm!G$1)+ROW(dati_ikm!G12)+$B$2,1,1,"dati_ikm"))="","",INDIRECT(ADDRESS(ROW(dati_ikm!G$7),COLUMN(dati_ikm!G$1)+ROW(dati_ikm!G12)+$B$2,1,1,"dati_ikm")))</f>
        <v>393.7949950000002</v>
      </c>
      <c r="C42" s="82" t="str">
        <f ca="1">IF(INDIRECT(ADDRESS(ROW(dati_ikm!G$7),COLUMN(dati_ikm!G$1)+ROW(dati_ikm!G12)+$C$2,1,1,"dati_ikm"))="","",INDIRECT(ADDRESS(ROW(dati_ikm!G$7),COLUMN(dati_ikm!G$1)+ROW(dati_ikm!G12)+$C$2,1,1,"dati_ikm")))</f>
        <v/>
      </c>
      <c r="D42" s="82" t="str">
        <f t="shared" ca="1" si="5"/>
        <v/>
      </c>
      <c r="E42" s="83" t="e">
        <f t="shared" ca="1" si="6"/>
        <v>#N/A</v>
      </c>
      <c r="F42" s="97" cm="1">
        <f t="array" aca="1" ref="F42" ca="1">INDIRECT(ADDRESS(ROW(dati_ikm!S$38),COLUMN(dati_ikm!S$1)+ROW(dati_ikm!S12)+$D$2,1,1,"dati_ikm"))</f>
        <v>425.48811599999999</v>
      </c>
      <c r="G42" s="85" t="str">
        <f t="shared" ca="1" si="7"/>
        <v/>
      </c>
      <c r="H42" s="86" t="e">
        <f t="shared" ca="1" si="8"/>
        <v>#N/A</v>
      </c>
      <c r="I42" s="1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62">
        <f ca="1">C44</f>
        <v>2978.9716290000001</v>
      </c>
      <c r="AK42" s="60" t="s">
        <v>155</v>
      </c>
      <c r="AL42" s="60"/>
      <c r="AM42" s="60"/>
      <c r="AN42" s="60"/>
      <c r="AO42" s="11"/>
      <c r="AP42" s="2"/>
      <c r="AQ42" s="2"/>
    </row>
    <row r="43" spans="1:43" s="52" customFormat="1" ht="17.399999999999999">
      <c r="A43" s="26"/>
      <c r="B43" s="84"/>
      <c r="C43" s="84"/>
      <c r="D43" s="84"/>
      <c r="E43" s="83"/>
      <c r="F43" s="87"/>
      <c r="G43" s="85"/>
      <c r="H43" s="85"/>
      <c r="I43" s="1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63">
        <f ca="1">H36</f>
        <v>96.938750411423683</v>
      </c>
      <c r="AK43" s="60" t="s">
        <v>149</v>
      </c>
      <c r="AL43" s="60"/>
      <c r="AM43" s="60"/>
      <c r="AN43" s="60"/>
      <c r="AO43" s="11"/>
      <c r="AP43" s="2"/>
      <c r="AQ43" s="2"/>
    </row>
    <row r="44" spans="1:43" s="52" customFormat="1" ht="17.399999999999999">
      <c r="A44" s="22" t="str" cm="1">
        <f t="array" aca="1" ref="A44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(janvāris-jūlijs)</v>
      </c>
      <c r="B44" s="145">
        <f ca="1">SUM(_xlfn.TAKE(B31:B42,dati_kum!E34))</f>
        <v>2783.2812699999999</v>
      </c>
      <c r="C44" s="145">
        <f ca="1">SUM(C31:C43)</f>
        <v>2978.9716290000001</v>
      </c>
      <c r="D44" s="145">
        <f ca="1">C44-B44</f>
        <v>195.69035900000017</v>
      </c>
      <c r="E44" s="146">
        <f ca="1">(C44/B44)*100-100</f>
        <v>7.0309228574660096</v>
      </c>
      <c r="F44" s="147">
        <f ca="1">SUM(_xlfn.TAKE(F31:F42,dati_kum!E34))</f>
        <v>3003.435786</v>
      </c>
      <c r="G44" s="148">
        <f ca="1">C44-F44</f>
        <v>-24.464156999999886</v>
      </c>
      <c r="H44" s="149">
        <f ca="1">C44/F44*100</f>
        <v>99.185460960609333</v>
      </c>
      <c r="I44" s="1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62">
        <f ca="1">G44</f>
        <v>-24.464156999999886</v>
      </c>
      <c r="AK44" s="60" t="s">
        <v>158</v>
      </c>
      <c r="AL44" s="60"/>
      <c r="AM44" s="60"/>
      <c r="AN44" s="60"/>
      <c r="AO44" s="11"/>
      <c r="AP44" s="2"/>
      <c r="AQ44" s="2"/>
    </row>
    <row r="45" spans="1:43" s="52" customFormat="1" ht="17.399999999999999">
      <c r="A45" s="28" t="s">
        <v>213</v>
      </c>
      <c r="B45" s="150">
        <f ca="1">SUM(B31:B42)</f>
        <v>4814.1845819999999</v>
      </c>
      <c r="C45" s="150">
        <f ca="1">SUM(C31:C42)</f>
        <v>2978.9716290000001</v>
      </c>
      <c r="D45" s="113" t="s">
        <v>173</v>
      </c>
      <c r="E45" s="113" t="s">
        <v>173</v>
      </c>
      <c r="F45" s="151">
        <f ca="1">SUM(F31:F42)</f>
        <v>5137.6377080000002</v>
      </c>
      <c r="G45" s="33">
        <f t="shared" ref="G45" ca="1" si="9">C45-F45</f>
        <v>-2158.6660790000001</v>
      </c>
      <c r="H45" s="152">
        <f ca="1">C45/F45*100</f>
        <v>57.983295014386407</v>
      </c>
      <c r="I45" s="1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63">
        <f ca="1">H44-100</f>
        <v>-0.81453903939066663</v>
      </c>
      <c r="AK45" s="60" t="s">
        <v>150</v>
      </c>
      <c r="AL45" s="2"/>
      <c r="AM45" s="2"/>
      <c r="AN45" s="2"/>
      <c r="AO45" s="11"/>
      <c r="AP45" s="2"/>
      <c r="AQ45" s="2"/>
    </row>
    <row r="46" spans="1:43" s="52" customFormat="1">
      <c r="A46" s="2"/>
      <c r="B46" s="1"/>
      <c r="C46" s="2"/>
      <c r="D46" s="2"/>
      <c r="E46" s="2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43" s="52" customForma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43" s="52" customForma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43" s="52" customForma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43" s="52" customForma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43" s="52" customForma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43" s="52" customFormat="1" ht="21">
      <c r="A52" s="23" t="s">
        <v>50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43" ht="43.2">
      <c r="A53" s="27" t="s">
        <v>1</v>
      </c>
      <c r="B53" s="24" t="s">
        <v>207</v>
      </c>
      <c r="C53" s="24" t="s">
        <v>216</v>
      </c>
      <c r="D53" s="16" t="s">
        <v>182</v>
      </c>
      <c r="E53" s="16" t="s">
        <v>181</v>
      </c>
      <c r="F53" s="24" t="s">
        <v>214</v>
      </c>
      <c r="G53" s="35" t="s">
        <v>152</v>
      </c>
      <c r="H53" s="24" t="s">
        <v>151</v>
      </c>
      <c r="J53" s="2"/>
    </row>
    <row r="54" spans="1:43">
      <c r="A54" s="25" t="s">
        <v>136</v>
      </c>
      <c r="B54" s="82">
        <f ca="1">IF(INDIRECT(ADDRESS(ROW(dati_ikm!G$11),COLUMN(dati_ikm!G$1)+ROW(dati_ikm!G1)+$B$2,1,1,"dati_ikm"))="","",INDIRECT(ADDRESS(ROW(dati_ikm!G$11),COLUMN(dati_ikm!G$1)+ROW(dati_ikm!G1)+$B$2,1,1,"dati_ikm")))</f>
        <v>327.39997799999998</v>
      </c>
      <c r="C54" s="82">
        <f ca="1">IF(INDIRECT(ADDRESS(ROW(dati_ikm!G$11),COLUMN(dati_ikm!G$1)+ROW(dati_ikm!G1)+$C$2,1,1,"dati_ikm"))="","",INDIRECT(ADDRESS(ROW(dati_ikm!G$11),COLUMN(dati_ikm!G$1)+ROW(dati_ikm!G1)+$C$2,1,1,"dati_ikm")))</f>
        <v>365.46684800000003</v>
      </c>
      <c r="D54" s="82">
        <f ca="1">IFERROR(C54-B54,"")</f>
        <v>38.066870000000051</v>
      </c>
      <c r="E54" s="83">
        <f ca="1">IFERROR(((C54/B54)*100-100),NA())</f>
        <v>11.627022772738258</v>
      </c>
      <c r="F54" s="82" cm="1">
        <f t="array" aca="1" ref="F54" ca="1">INDIRECT(ADDRESS(ROW(dati_ikm!S$29),COLUMN(dati_ikm!S$1)+ROW(dati_ikm!S1)+$D$2,1,1,"dati_ikm"))</f>
        <v>350.1</v>
      </c>
      <c r="G54" s="82">
        <f ca="1">IFERROR(C54-F54,"")</f>
        <v>15.366848000000005</v>
      </c>
      <c r="H54" s="82">
        <f ca="1">IFERROR(C54/F54*100,NA())</f>
        <v>104.38927392173665</v>
      </c>
      <c r="J54" s="2"/>
    </row>
    <row r="55" spans="1:43">
      <c r="A55" s="25" t="s">
        <v>137</v>
      </c>
      <c r="B55" s="82">
        <f ca="1">IF(INDIRECT(ADDRESS(ROW(dati_ikm!G$11),COLUMN(dati_ikm!G$1)+ROW(dati_ikm!G2)+$B$2,1,1,"dati_ikm"))="","",INDIRECT(ADDRESS(ROW(dati_ikm!G$11),COLUMN(dati_ikm!G$1)+ROW(dati_ikm!G2)+$B$2,1,1,"dati_ikm")))</f>
        <v>299.04544200000004</v>
      </c>
      <c r="C55" s="82">
        <f ca="1">IF(INDIRECT(ADDRESS(ROW(dati_ikm!G$11),COLUMN(dati_ikm!G$1)+ROW(dati_ikm!G2)+$C$2,1,1,"dati_ikm"))="","",INDIRECT(ADDRESS(ROW(dati_ikm!G$11),COLUMN(dati_ikm!G$1)+ROW(dati_ikm!G2)+$C$2,1,1,"dati_ikm")))</f>
        <v>325.80093099999999</v>
      </c>
      <c r="D55" s="82">
        <f t="shared" ref="D55:D65" ca="1" si="10">IFERROR(C55-B55,"")</f>
        <v>26.755488999999955</v>
      </c>
      <c r="E55" s="83">
        <f t="shared" ref="E55:E65" ca="1" si="11">IFERROR(((C55/B55)*100-100),NA())</f>
        <v>8.9469643212284495</v>
      </c>
      <c r="F55" s="82" cm="1">
        <f t="array" aca="1" ref="F55" ca="1">INDIRECT(ADDRESS(ROW(dati_ikm!S$29),COLUMN(dati_ikm!S$1)+ROW(dati_ikm!S2)+$D$2,1,1,"dati_ikm"))</f>
        <v>322.48899999999998</v>
      </c>
      <c r="G55" s="82">
        <f t="shared" ref="G55:G65" ca="1" si="12">IFERROR(C55-F55,"")</f>
        <v>3.3119310000000155</v>
      </c>
      <c r="H55" s="82">
        <f t="shared" ref="H55:H65" ca="1" si="13">IFERROR(C55/F55*100,NA())</f>
        <v>101.02699037796638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59"/>
    </row>
    <row r="56" spans="1:43">
      <c r="A56" s="25" t="s">
        <v>138</v>
      </c>
      <c r="B56" s="82">
        <f ca="1">IF(INDIRECT(ADDRESS(ROW(dati_ikm!G$11),COLUMN(dati_ikm!G$1)+ROW(dati_ikm!G3)+$B$2,1,1,"dati_ikm"))="","",INDIRECT(ADDRESS(ROW(dati_ikm!G$11),COLUMN(dati_ikm!G$1)+ROW(dati_ikm!G3)+$B$2,1,1,"dati_ikm")))</f>
        <v>286.976404</v>
      </c>
      <c r="C56" s="82">
        <f ca="1">IF(INDIRECT(ADDRESS(ROW(dati_ikm!G$11),COLUMN(dati_ikm!G$1)+ROW(dati_ikm!G3)+$C$2,1,1,"dati_ikm"))="","",INDIRECT(ADDRESS(ROW(dati_ikm!G$11),COLUMN(dati_ikm!G$1)+ROW(dati_ikm!G3)+$C$2,1,1,"dati_ikm")))</f>
        <v>289.94353899999999</v>
      </c>
      <c r="D56" s="82">
        <f t="shared" ca="1" si="10"/>
        <v>2.9671349999999848</v>
      </c>
      <c r="E56" s="83">
        <f t="shared" ca="1" si="11"/>
        <v>1.0339299533490589</v>
      </c>
      <c r="F56" s="82" cm="1">
        <f t="array" aca="1" ref="F56" ca="1">INDIRECT(ADDRESS(ROW(dati_ikm!S$29),COLUMN(dati_ikm!S$1)+ROW(dati_ikm!S3)+$D$2,1,1,"dati_ikm"))</f>
        <v>300.78899999999999</v>
      </c>
      <c r="G56" s="82">
        <f t="shared" ca="1" si="12"/>
        <v>-10.845461</v>
      </c>
      <c r="H56" s="82">
        <f t="shared" ca="1" si="13"/>
        <v>96.394329247412642</v>
      </c>
      <c r="I56" s="11"/>
      <c r="J56" s="60"/>
      <c r="K56" s="60"/>
      <c r="L56" s="60"/>
      <c r="AJ56" s="11"/>
    </row>
    <row r="57" spans="1:43">
      <c r="A57" s="25" t="s">
        <v>139</v>
      </c>
      <c r="B57" s="82">
        <f ca="1">IF(INDIRECT(ADDRESS(ROW(dati_ikm!G$11),COLUMN(dati_ikm!G$1)+ROW(dati_ikm!G4)+$B$2,1,1,"dati_ikm"))="","",INDIRECT(ADDRESS(ROW(dati_ikm!G$11),COLUMN(dati_ikm!G$1)+ROW(dati_ikm!G4)+$B$2,1,1,"dati_ikm")))</f>
        <v>324.08337899999992</v>
      </c>
      <c r="C57" s="82">
        <f ca="1">IF(INDIRECT(ADDRESS(ROW(dati_ikm!G$11),COLUMN(dati_ikm!G$1)+ROW(dati_ikm!G4)+$C$2,1,1,"dati_ikm"))="","",INDIRECT(ADDRESS(ROW(dati_ikm!G$11),COLUMN(dati_ikm!G$1)+ROW(dati_ikm!G4)+$C$2,1,1,"dati_ikm")))</f>
        <v>388.95999999999992</v>
      </c>
      <c r="D57" s="82">
        <f t="shared" ca="1" si="10"/>
        <v>64.876621</v>
      </c>
      <c r="E57" s="83">
        <f t="shared" ca="1" si="11"/>
        <v>20.018496844912264</v>
      </c>
      <c r="F57" s="82" cm="1">
        <f t="array" aca="1" ref="F57" ca="1">INDIRECT(ADDRESS(ROW(dati_ikm!S$29),COLUMN(dati_ikm!S$1)+ROW(dati_ikm!S4)+$D$2,1,1,"dati_ikm"))</f>
        <v>334.714</v>
      </c>
      <c r="G57" s="82">
        <f t="shared" ca="1" si="12"/>
        <v>54.245999999999924</v>
      </c>
      <c r="H57" s="82">
        <f t="shared" ca="1" si="13"/>
        <v>116.20667196472209</v>
      </c>
      <c r="I57" s="11"/>
      <c r="J57" s="60"/>
      <c r="K57" s="60"/>
      <c r="L57" s="60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43" ht="15.6">
      <c r="A58" s="25" t="s">
        <v>140</v>
      </c>
      <c r="B58" s="82">
        <f ca="1">IF(INDIRECT(ADDRESS(ROW(dati_ikm!G$11),COLUMN(dati_ikm!G$1)+ROW(dati_ikm!G5)+$B$2,1,1,"dati_ikm"))="","",INDIRECT(ADDRESS(ROW(dati_ikm!G$11),COLUMN(dati_ikm!G$1)+ROW(dati_ikm!G5)+$B$2,1,1,"dati_ikm")))</f>
        <v>341.89799500000004</v>
      </c>
      <c r="C58" s="82">
        <f ca="1">IF(INDIRECT(ADDRESS(ROW(dati_ikm!G$11),COLUMN(dati_ikm!G$1)+ROW(dati_ikm!G5)+$C$2,1,1,"dati_ikm"))="","",INDIRECT(ADDRESS(ROW(dati_ikm!G$11),COLUMN(dati_ikm!G$1)+ROW(dati_ikm!G5)+$C$2,1,1,"dati_ikm")))</f>
        <v>317.06543800000009</v>
      </c>
      <c r="D58" s="82">
        <f t="shared" ca="1" si="10"/>
        <v>-24.832556999999952</v>
      </c>
      <c r="E58" s="83">
        <f t="shared" ca="1" si="11"/>
        <v>-7.2631478871351618</v>
      </c>
      <c r="F58" s="82" cm="1">
        <f t="array" aca="1" ref="F58" ca="1">INDIRECT(ADDRESS(ROW(dati_ikm!S$29),COLUMN(dati_ikm!S$1)+ROW(dati_ikm!S5)+$D$2,1,1,"dati_ikm"))</f>
        <v>352.91399999999999</v>
      </c>
      <c r="G58" s="82">
        <f t="shared" ca="1" si="12"/>
        <v>-35.848561999999902</v>
      </c>
      <c r="H58" s="82">
        <f t="shared" ca="1" si="13"/>
        <v>89.842125276979687</v>
      </c>
      <c r="I58" s="11"/>
      <c r="J58" s="2"/>
      <c r="AK58" s="61" t="s">
        <v>50</v>
      </c>
    </row>
    <row r="59" spans="1:43" ht="17.399999999999999">
      <c r="A59" s="25" t="s">
        <v>141</v>
      </c>
      <c r="B59" s="82">
        <f ca="1">IF(INDIRECT(ADDRESS(ROW(dati_ikm!G$11),COLUMN(dati_ikm!G$1)+ROW(dati_ikm!G6)+$B$2,1,1,"dati_ikm"))="","",INDIRECT(ADDRESS(ROW(dati_ikm!G$11),COLUMN(dati_ikm!G$1)+ROW(dati_ikm!G6)+$B$2,1,1,"dati_ikm")))</f>
        <v>353.14339199999995</v>
      </c>
      <c r="C59" s="82">
        <f ca="1">IF(INDIRECT(ADDRESS(ROW(dati_ikm!G$11),COLUMN(dati_ikm!G$1)+ROW(dati_ikm!G6)+$C$2,1,1,"dati_ikm"))="","",INDIRECT(ADDRESS(ROW(dati_ikm!G$11),COLUMN(dati_ikm!G$1)+ROW(dati_ikm!G6)+$C$2,1,1,"dati_ikm")))</f>
        <v>366.03374099999996</v>
      </c>
      <c r="D59" s="82">
        <f t="shared" ca="1" si="10"/>
        <v>12.890349000000015</v>
      </c>
      <c r="E59" s="83">
        <f t="shared" ca="1" si="11"/>
        <v>3.6501742045905274</v>
      </c>
      <c r="F59" s="82" cm="1">
        <f t="array" aca="1" ref="F59" ca="1">INDIRECT(ADDRESS(ROW(dati_ikm!S$29),COLUMN(dati_ikm!S$1)+ROW(dati_ikm!S6)+$D$2,1,1,"dati_ikm"))</f>
        <v>361.61399999999998</v>
      </c>
      <c r="G59" s="82">
        <f t="shared" ca="1" si="12"/>
        <v>4.4197409999999877</v>
      </c>
      <c r="H59" s="82">
        <f t="shared" ca="1" si="13"/>
        <v>101.22222618593307</v>
      </c>
      <c r="I59" s="11"/>
      <c r="J59" s="2"/>
      <c r="AJ59" s="62">
        <f ca="1">F68</f>
        <v>4329.9557600000007</v>
      </c>
      <c r="AK59" s="60" t="s">
        <v>153</v>
      </c>
      <c r="AL59" s="60"/>
      <c r="AM59" s="60"/>
      <c r="AN59" s="60"/>
      <c r="AO59" s="11"/>
      <c r="AP59" s="2"/>
      <c r="AQ59" s="2"/>
    </row>
    <row r="60" spans="1:43" ht="17.399999999999999">
      <c r="A60" s="25" t="s">
        <v>142</v>
      </c>
      <c r="B60" s="82">
        <f ca="1">IF(INDIRECT(ADDRESS(ROW(dati_ikm!G$11),COLUMN(dati_ikm!G$1)+ROW(dati_ikm!G7)+$B$2,1,1,"dati_ikm"))="","",INDIRECT(ADDRESS(ROW(dati_ikm!G$11),COLUMN(dati_ikm!G$1)+ROW(dati_ikm!G7)+$B$2,1,1,"dati_ikm")))</f>
        <v>322.2417089999999</v>
      </c>
      <c r="C60" s="82">
        <f ca="1">IF(INDIRECT(ADDRESS(ROW(dati_ikm!G$11),COLUMN(dati_ikm!G$1)+ROW(dati_ikm!G7)+$C$2,1,1,"dati_ikm"))="","",INDIRECT(ADDRESS(ROW(dati_ikm!G$11),COLUMN(dati_ikm!G$1)+ROW(dati_ikm!G7)+$C$2,1,1,"dati_ikm")))</f>
        <v>380.3620219999998</v>
      </c>
      <c r="D60" s="82">
        <f t="shared" ca="1" si="10"/>
        <v>58.120312999999896</v>
      </c>
      <c r="E60" s="83">
        <f t="shared" ca="1" si="11"/>
        <v>18.036247753390583</v>
      </c>
      <c r="F60" s="82" cm="1">
        <f t="array" aca="1" ref="F60" ca="1">INDIRECT(ADDRESS(ROW(dati_ikm!S$29),COLUMN(dati_ikm!S$1)+ROW(dati_ikm!S7)+$D$2,1,1,"dati_ikm"))</f>
        <v>366.01400000000001</v>
      </c>
      <c r="G60" s="82">
        <f t="shared" ca="1" si="12"/>
        <v>14.348021999999787</v>
      </c>
      <c r="H60" s="82">
        <f t="shared" ca="1" si="13"/>
        <v>103.92007464195352</v>
      </c>
      <c r="I60" s="11"/>
      <c r="J60" s="2"/>
      <c r="AJ60" s="63">
        <f ca="1">H68</f>
        <v>56.204558519554006</v>
      </c>
      <c r="AK60" s="60" t="s">
        <v>148</v>
      </c>
      <c r="AL60" s="60"/>
      <c r="AM60" s="60"/>
      <c r="AN60" s="60"/>
      <c r="AO60" s="11"/>
      <c r="AP60" s="2"/>
      <c r="AQ60" s="2"/>
    </row>
    <row r="61" spans="1:43" ht="17.399999999999999">
      <c r="A61" s="25" t="s">
        <v>143</v>
      </c>
      <c r="B61" s="82">
        <f ca="1">IF(INDIRECT(ADDRESS(ROW(dati_ikm!G$11),COLUMN(dati_ikm!G$1)+ROW(dati_ikm!G8)+$B$2,1,1,"dati_ikm"))="","",INDIRECT(ADDRESS(ROW(dati_ikm!G$11),COLUMN(dati_ikm!G$1)+ROW(dati_ikm!G8)+$B$2,1,1,"dati_ikm")))</f>
        <v>362.20796000000018</v>
      </c>
      <c r="C61" s="82" t="str">
        <f ca="1">IF(INDIRECT(ADDRESS(ROW(dati_ikm!G$11),COLUMN(dati_ikm!G$1)+ROW(dati_ikm!G8)+$C$2,1,1,"dati_ikm"))="","",INDIRECT(ADDRESS(ROW(dati_ikm!G$11),COLUMN(dati_ikm!G$1)+ROW(dati_ikm!G8)+$C$2,1,1,"dati_ikm")))</f>
        <v/>
      </c>
      <c r="D61" s="82" t="str">
        <f t="shared" ca="1" si="10"/>
        <v/>
      </c>
      <c r="E61" s="83" t="e">
        <f t="shared" ca="1" si="11"/>
        <v>#N/A</v>
      </c>
      <c r="F61" s="82" cm="1">
        <f t="array" aca="1" ref="F61" ca="1">INDIRECT(ADDRESS(ROW(dati_ikm!S$29),COLUMN(dati_ikm!S$1)+ROW(dati_ikm!S8)+$D$2,1,1,"dati_ikm"))</f>
        <v>376.024</v>
      </c>
      <c r="G61" s="82" t="str">
        <f t="shared" ca="1" si="12"/>
        <v/>
      </c>
      <c r="H61" s="82" t="e">
        <f t="shared" ca="1" si="13"/>
        <v>#N/A</v>
      </c>
      <c r="I61" s="11"/>
      <c r="J61" s="2"/>
      <c r="AJ61" s="63">
        <f ca="1">E67</f>
        <v>7.9317521773249098</v>
      </c>
      <c r="AK61" s="60" t="s">
        <v>156</v>
      </c>
      <c r="AL61" s="60"/>
      <c r="AM61" s="60"/>
      <c r="AN61" s="60"/>
      <c r="AO61" s="11"/>
      <c r="AP61" s="2"/>
      <c r="AQ61" s="2"/>
    </row>
    <row r="62" spans="1:43" ht="17.399999999999999">
      <c r="A62" s="25" t="s">
        <v>144</v>
      </c>
      <c r="B62" s="82">
        <f ca="1">IF(INDIRECT(ADDRESS(ROW(dati_ikm!G$11),COLUMN(dati_ikm!G$1)+ROW(dati_ikm!G9)+$B$2,1,1,"dati_ikm"))="","",INDIRECT(ADDRESS(ROW(dati_ikm!G$11),COLUMN(dati_ikm!G$1)+ROW(dati_ikm!G9)+$B$2,1,1,"dati_ikm")))</f>
        <v>351.63367699999981</v>
      </c>
      <c r="C62" s="82" t="str">
        <f ca="1">IF(INDIRECT(ADDRESS(ROW(dati_ikm!G$11),COLUMN(dati_ikm!G$1)+ROW(dati_ikm!G9)+$C$2,1,1,"dati_ikm"))="","",INDIRECT(ADDRESS(ROW(dati_ikm!G$11),COLUMN(dati_ikm!G$1)+ROW(dati_ikm!G9)+$C$2,1,1,"dati_ikm")))</f>
        <v/>
      </c>
      <c r="D62" s="82" t="str">
        <f t="shared" ca="1" si="10"/>
        <v/>
      </c>
      <c r="E62" s="83" t="e">
        <f t="shared" ca="1" si="11"/>
        <v>#N/A</v>
      </c>
      <c r="F62" s="82" cm="1">
        <f t="array" aca="1" ref="F62" ca="1">INDIRECT(ADDRESS(ROW(dati_ikm!S$29),COLUMN(dati_ikm!S$1)+ROW(dati_ikm!S9)+$D$2,1,1,"dati_ikm"))</f>
        <v>379.33100000000002</v>
      </c>
      <c r="G62" s="82" t="str">
        <f t="shared" ca="1" si="12"/>
        <v/>
      </c>
      <c r="H62" s="82" t="e">
        <f t="shared" ca="1" si="13"/>
        <v>#N/A</v>
      </c>
      <c r="I62" s="11"/>
      <c r="J62" s="2"/>
      <c r="AJ62" s="62">
        <f ca="1">D67</f>
        <v>178.84421999999995</v>
      </c>
      <c r="AK62" s="60" t="s">
        <v>157</v>
      </c>
      <c r="AL62" s="60"/>
      <c r="AM62" s="60"/>
      <c r="AN62" s="60"/>
      <c r="AO62" s="11"/>
      <c r="AP62" s="2"/>
      <c r="AQ62" s="2"/>
    </row>
    <row r="63" spans="1:43">
      <c r="A63" s="25" t="s">
        <v>145</v>
      </c>
      <c r="B63" s="82">
        <f ca="1">IF(INDIRECT(ADDRESS(ROW(dati_ikm!G$11),COLUMN(dati_ikm!G$1)+ROW(dati_ikm!G10)+$B$2,1,1,"dati_ikm"))="","",INDIRECT(ADDRESS(ROW(dati_ikm!G$11),COLUMN(dati_ikm!G$1)+ROW(dati_ikm!G10)+$B$2,1,1,"dati_ikm")))</f>
        <v>365.58698800000002</v>
      </c>
      <c r="C63" s="82" t="str">
        <f ca="1">IF(INDIRECT(ADDRESS(ROW(dati_ikm!G$11),COLUMN(dati_ikm!G$1)+ROW(dati_ikm!G10)+$C$2,1,1,"dati_ikm"))="","",INDIRECT(ADDRESS(ROW(dati_ikm!G$11),COLUMN(dati_ikm!G$1)+ROW(dati_ikm!G10)+$C$2,1,1,"dati_ikm")))</f>
        <v/>
      </c>
      <c r="D63" s="82" t="str">
        <f t="shared" ca="1" si="10"/>
        <v/>
      </c>
      <c r="E63" s="83" t="e">
        <f t="shared" ca="1" si="11"/>
        <v>#N/A</v>
      </c>
      <c r="F63" s="82" cm="1">
        <f t="array" aca="1" ref="F63" ca="1">INDIRECT(ADDRESS(ROW(dati_ikm!S$29),COLUMN(dati_ikm!S$1)+ROW(dati_ikm!S10)+$D$2,1,1,"dati_ikm"))</f>
        <v>384.41399999999999</v>
      </c>
      <c r="G63" s="82" t="str">
        <f t="shared" ca="1" si="12"/>
        <v/>
      </c>
      <c r="H63" s="82" t="e">
        <f t="shared" ca="1" si="13"/>
        <v>#N/A</v>
      </c>
      <c r="I63" s="11"/>
      <c r="J63" s="2"/>
      <c r="AM63" s="2"/>
      <c r="AN63" s="2"/>
      <c r="AO63" s="2"/>
      <c r="AP63" s="2"/>
      <c r="AQ63" s="2"/>
    </row>
    <row r="64" spans="1:43" ht="17.399999999999999">
      <c r="A64" s="25" t="s">
        <v>146</v>
      </c>
      <c r="B64" s="82">
        <f ca="1">IF(INDIRECT(ADDRESS(ROW(dati_ikm!G$11),COLUMN(dati_ikm!G$1)+ROW(dati_ikm!G11)+$B$2,1,1,"dati_ikm"))="","",INDIRECT(ADDRESS(ROW(dati_ikm!G$11),COLUMN(dati_ikm!G$1)+ROW(dati_ikm!G11)+$B$2,1,1,"dati_ikm")))</f>
        <v>368.36426100000017</v>
      </c>
      <c r="C64" s="82" t="str">
        <f ca="1">IF(INDIRECT(ADDRESS(ROW(dati_ikm!G$11),COLUMN(dati_ikm!G$1)+ROW(dati_ikm!G11)+$C$2,1,1,"dati_ikm"))="","",INDIRECT(ADDRESS(ROW(dati_ikm!G$11),COLUMN(dati_ikm!G$1)+ROW(dati_ikm!G11)+$C$2,1,1,"dati_ikm")))</f>
        <v/>
      </c>
      <c r="D64" s="82" t="str">
        <f t="shared" ca="1" si="10"/>
        <v/>
      </c>
      <c r="E64" s="83" t="e">
        <f t="shared" ca="1" si="11"/>
        <v>#N/A</v>
      </c>
      <c r="F64" s="82" cm="1">
        <f t="array" aca="1" ref="F64" ca="1">INDIRECT(ADDRESS(ROW(dati_ikm!S$29),COLUMN(dati_ikm!S$1)+ROW(dati_ikm!S11)+$D$2,1,1,"dati_ikm"))</f>
        <v>387.01400000000001</v>
      </c>
      <c r="G64" s="82" t="str">
        <f t="shared" ca="1" si="12"/>
        <v/>
      </c>
      <c r="H64" s="82" t="e">
        <f t="shared" ca="1" si="13"/>
        <v>#N/A</v>
      </c>
      <c r="I64" s="11"/>
      <c r="J64" s="2"/>
      <c r="AJ64" s="62">
        <f ca="1">F67</f>
        <v>2388.634</v>
      </c>
      <c r="AK64" s="60" t="s">
        <v>154</v>
      </c>
      <c r="AL64" s="60"/>
      <c r="AM64" s="60"/>
      <c r="AN64" s="60"/>
      <c r="AO64" s="11"/>
      <c r="AP64" s="2"/>
      <c r="AQ64" s="2"/>
    </row>
    <row r="65" spans="1:43" ht="17.399999999999999">
      <c r="A65" s="25" t="s">
        <v>147</v>
      </c>
      <c r="B65" s="82">
        <f ca="1">IF(INDIRECT(ADDRESS(ROW(dati_ikm!G$11),COLUMN(dati_ikm!G$1)+ROW(dati_ikm!G12)+$B$2,1,1,"dati_ikm"))="","",INDIRECT(ADDRESS(ROW(dati_ikm!G$11),COLUMN(dati_ikm!G$1)+ROW(dati_ikm!G12)+$B$2,1,1,"dati_ikm")))</f>
        <v>397.15842100000009</v>
      </c>
      <c r="C65" s="82" t="str">
        <f ca="1">IF(INDIRECT(ADDRESS(ROW(dati_ikm!G$11),COLUMN(dati_ikm!G$1)+ROW(dati_ikm!G12)+$C$2,1,1,"dati_ikm"))="","",INDIRECT(ADDRESS(ROW(dati_ikm!G$11),COLUMN(dati_ikm!G$1)+ROW(dati_ikm!G12)+$C$2,1,1,"dati_ikm")))</f>
        <v/>
      </c>
      <c r="D65" s="82" t="str">
        <f t="shared" ca="1" si="10"/>
        <v/>
      </c>
      <c r="E65" s="83" t="e">
        <f t="shared" ca="1" si="11"/>
        <v>#N/A</v>
      </c>
      <c r="F65" s="82" cm="1">
        <f t="array" aca="1" ref="F65" ca="1">INDIRECT(ADDRESS(ROW(dati_ikm!S$29),COLUMN(dati_ikm!S$1)+ROW(dati_ikm!S12)+$D$2,1,1,"dati_ikm"))</f>
        <v>414.53876000000002</v>
      </c>
      <c r="G65" s="82" t="str">
        <f t="shared" ca="1" si="12"/>
        <v/>
      </c>
      <c r="H65" s="82" t="e">
        <f t="shared" ca="1" si="13"/>
        <v>#N/A</v>
      </c>
      <c r="I65" s="11"/>
      <c r="J65" s="2"/>
      <c r="AJ65" s="62">
        <f ca="1">C67</f>
        <v>2433.6325189999998</v>
      </c>
      <c r="AK65" s="60" t="s">
        <v>155</v>
      </c>
      <c r="AL65" s="60"/>
      <c r="AM65" s="60"/>
      <c r="AN65" s="60"/>
      <c r="AO65" s="11"/>
      <c r="AP65" s="2"/>
      <c r="AQ65" s="2"/>
    </row>
    <row r="66" spans="1:43" ht="17.399999999999999">
      <c r="A66" s="26"/>
      <c r="B66" s="84"/>
      <c r="C66" s="84"/>
      <c r="D66" s="84"/>
      <c r="E66" s="83"/>
      <c r="F66" s="84"/>
      <c r="G66" s="82"/>
      <c r="H66" s="82"/>
      <c r="I66" s="11"/>
      <c r="J66" s="2"/>
      <c r="AJ66" s="63">
        <f ca="1">H59</f>
        <v>101.22222618593307</v>
      </c>
      <c r="AK66" s="60" t="s">
        <v>149</v>
      </c>
      <c r="AL66" s="60"/>
      <c r="AM66" s="60"/>
      <c r="AN66" s="60"/>
      <c r="AO66" s="11"/>
      <c r="AP66" s="2"/>
      <c r="AQ66" s="2"/>
    </row>
    <row r="67" spans="1:43" ht="17.399999999999999">
      <c r="A67" s="22" t="str" cm="1">
        <f t="array" aca="1" ref="A67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(janvāris-jūlijs)</v>
      </c>
      <c r="B67" s="145">
        <f ca="1">SUM(_xlfn.TAKE(B54:B65,dati_kum!E34))</f>
        <v>2254.7882989999998</v>
      </c>
      <c r="C67" s="145">
        <f ca="1">SUM(C54:C66)</f>
        <v>2433.6325189999998</v>
      </c>
      <c r="D67" s="145">
        <f ca="1">C67-B67</f>
        <v>178.84421999999995</v>
      </c>
      <c r="E67" s="153">
        <f ca="1">(C67/B67)*100-100</f>
        <v>7.9317521773249098</v>
      </c>
      <c r="F67" s="145">
        <f ca="1">SUM(_xlfn.TAKE(F54:F65,dati_kum!E34))</f>
        <v>2388.634</v>
      </c>
      <c r="G67" s="146">
        <f ca="1">C67-F67</f>
        <v>44.99851899999976</v>
      </c>
      <c r="H67" s="154">
        <f ca="1">C67/F67*100</f>
        <v>101.88385993835807</v>
      </c>
      <c r="I67" s="11"/>
      <c r="J67" s="2"/>
      <c r="AJ67" s="62">
        <f ca="1">G67</f>
        <v>44.99851899999976</v>
      </c>
      <c r="AK67" s="60" t="s">
        <v>158</v>
      </c>
      <c r="AL67" s="60"/>
      <c r="AM67" s="60"/>
      <c r="AN67" s="60"/>
      <c r="AO67" s="11"/>
      <c r="AP67" s="2"/>
      <c r="AQ67" s="2"/>
    </row>
    <row r="68" spans="1:43" ht="17.399999999999999">
      <c r="A68" s="28" t="s">
        <v>213</v>
      </c>
      <c r="B68" s="150">
        <f ca="1">SUM(B54:B65)</f>
        <v>4099.7396060000001</v>
      </c>
      <c r="C68" s="150">
        <f ca="1">SUM(C54:C65)</f>
        <v>2433.6325189999998</v>
      </c>
      <c r="D68" s="113" t="s">
        <v>173</v>
      </c>
      <c r="E68" s="113" t="s">
        <v>173</v>
      </c>
      <c r="F68" s="150">
        <f ca="1">SUM(F54:F65)</f>
        <v>4329.9557600000007</v>
      </c>
      <c r="G68" s="155">
        <f ca="1">C68-F68</f>
        <v>-1896.323241000001</v>
      </c>
      <c r="H68" s="155">
        <f ca="1">C68/F68*100</f>
        <v>56.204558519554006</v>
      </c>
      <c r="I68" s="11"/>
      <c r="J68" s="2"/>
      <c r="AJ68" s="63">
        <f ca="1">H67-100</f>
        <v>1.8838599383580714</v>
      </c>
      <c r="AK68" s="60" t="s">
        <v>150</v>
      </c>
      <c r="AM68" s="2"/>
      <c r="AN68" s="2"/>
      <c r="AO68" s="11"/>
      <c r="AP68" s="2"/>
      <c r="AQ68" s="2"/>
    </row>
    <row r="69" spans="1:43" s="52" customFormat="1">
      <c r="A69" s="2"/>
      <c r="B69" s="1"/>
      <c r="C69" s="2"/>
      <c r="D69" s="2"/>
      <c r="E69" s="2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43" s="52" customForma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43" s="52" customForma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43" s="52" customForma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43" s="52" customForma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43" s="52" customFormat="1">
      <c r="A74" s="2"/>
      <c r="B74" s="67"/>
      <c r="C74" s="67"/>
      <c r="D74" s="67"/>
      <c r="E74" s="2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2"/>
      <c r="AK74" s="2"/>
      <c r="AL74" s="2"/>
    </row>
    <row r="75" spans="1:43" s="52" customFormat="1" ht="21">
      <c r="A75" s="23" t="s">
        <v>51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43" ht="43.2">
      <c r="A76" s="24" t="s">
        <v>1</v>
      </c>
      <c r="B76" s="24" t="s">
        <v>207</v>
      </c>
      <c r="C76" s="24" t="s">
        <v>216</v>
      </c>
      <c r="D76" s="16" t="s">
        <v>182</v>
      </c>
      <c r="E76" s="16" t="s">
        <v>181</v>
      </c>
      <c r="F76" s="36" t="s">
        <v>214</v>
      </c>
      <c r="G76" s="16" t="s">
        <v>152</v>
      </c>
      <c r="H76" s="37" t="s">
        <v>151</v>
      </c>
      <c r="J76" s="2"/>
    </row>
    <row r="77" spans="1:43">
      <c r="A77" s="25" t="s">
        <v>136</v>
      </c>
      <c r="B77" s="82">
        <f ca="1">IF(INDIRECT(ADDRESS(ROW(dati_ikm!G$5),COLUMN(dati_ikm!G$1)+ROW(dati_ikm!G1)+$B$2,1,1,"dati_ikm"))="","",INDIRECT(ADDRESS(ROW(dati_ikm!G$5),COLUMN(dati_ikm!G$1)+ROW(dati_ikm!G1)+$B$2,1,1,"dati_ikm")))</f>
        <v>316.81269900000001</v>
      </c>
      <c r="C77" s="82">
        <f ca="1">IF(INDIRECT(ADDRESS(ROW(dati_ikm!G$5),COLUMN(dati_ikm!G$1)+ROW(dati_ikm!G1)+$C$2,1,1,"dati_ikm"))="","",INDIRECT(ADDRESS(ROW(dati_ikm!G$5),COLUMN(dati_ikm!G$1)+ROW(dati_ikm!G1)+$C$2,1,1,"dati_ikm")))</f>
        <v>288.64350300000001</v>
      </c>
      <c r="D77" s="82">
        <f ca="1">IFERROR(C77-B77,"")</f>
        <v>-28.169195999999999</v>
      </c>
      <c r="E77" s="83">
        <f ca="1">IFERROR(((C77/B77)*100-100),NA())</f>
        <v>-8.8914352514638324</v>
      </c>
      <c r="F77" s="97" cm="1">
        <f t="array" aca="1" ref="F77" ca="1">INDIRECT(ADDRESS(ROW(dati_ikm!S$33),COLUMN(dati_ikm!S$1)+ROW(dati_ikm!S1)+$D$2,1,1,"dati_ikm"))</f>
        <v>305.85000000000002</v>
      </c>
      <c r="G77" s="85">
        <f ca="1">IFERROR(C77-F77,"")</f>
        <v>-17.206497000000013</v>
      </c>
      <c r="H77" s="86">
        <f ca="1">IFERROR(C77/F77*100,NA())</f>
        <v>94.374204021579203</v>
      </c>
      <c r="J77" s="2"/>
    </row>
    <row r="78" spans="1:43">
      <c r="A78" s="25" t="s">
        <v>137</v>
      </c>
      <c r="B78" s="82">
        <f ca="1">IF(INDIRECT(ADDRESS(ROW(dati_ikm!G$5),COLUMN(dati_ikm!G$1)+ROW(dati_ikm!G2)+$B$2,1,1,"dati_ikm"))="","",INDIRECT(ADDRESS(ROW(dati_ikm!G$5),COLUMN(dati_ikm!G$1)+ROW(dati_ikm!G2)+$B$2,1,1,"dati_ikm")))</f>
        <v>241.43620600000003</v>
      </c>
      <c r="C78" s="82">
        <f ca="1">IF(INDIRECT(ADDRESS(ROW(dati_ikm!G$5),COLUMN(dati_ikm!G$1)+ROW(dati_ikm!G2)+$C$2,1,1,"dati_ikm"))="","",INDIRECT(ADDRESS(ROW(dati_ikm!G$5),COLUMN(dati_ikm!G$1)+ROW(dati_ikm!G2)+$C$2,1,1,"dati_ikm")))</f>
        <v>235.83408699999995</v>
      </c>
      <c r="D78" s="82">
        <f t="shared" ref="D78:D88" ca="1" si="14">IFERROR(C78-B78,"")</f>
        <v>-5.6021190000000729</v>
      </c>
      <c r="E78" s="83">
        <f t="shared" ref="E78:E88" ca="1" si="15">IFERROR(((C78/B78)*100-100),NA())</f>
        <v>-2.320330944895673</v>
      </c>
      <c r="F78" s="97" cm="1">
        <f t="array" aca="1" ref="F78" ca="1">INDIRECT(ADDRESS(ROW(dati_ikm!S$33),COLUMN(dati_ikm!S$1)+ROW(dati_ikm!S2)+$D$2,1,1,"dati_ikm"))</f>
        <v>246.3</v>
      </c>
      <c r="G78" s="85">
        <f t="shared" ref="G78:G88" ca="1" si="16">IFERROR(C78-F78,"")</f>
        <v>-10.465913000000057</v>
      </c>
      <c r="H78" s="86">
        <f t="shared" ref="H78:H88" ca="1" si="17">IFERROR(C78/F78*100,NA())</f>
        <v>95.75074583840842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59"/>
    </row>
    <row r="79" spans="1:43">
      <c r="A79" s="25" t="s">
        <v>138</v>
      </c>
      <c r="B79" s="82">
        <f ca="1">IF(INDIRECT(ADDRESS(ROW(dati_ikm!G$5),COLUMN(dati_ikm!G$1)+ROW(dati_ikm!G3)+$B$2,1,1,"dati_ikm"))="","",INDIRECT(ADDRESS(ROW(dati_ikm!G$5),COLUMN(dati_ikm!G$1)+ROW(dati_ikm!G3)+$B$2,1,1,"dati_ikm")))</f>
        <v>65.475727000000006</v>
      </c>
      <c r="C79" s="82">
        <f ca="1">IF(INDIRECT(ADDRESS(ROW(dati_ikm!G$5),COLUMN(dati_ikm!G$1)+ROW(dati_ikm!G3)+$C$2,1,1,"dati_ikm"))="","",INDIRECT(ADDRESS(ROW(dati_ikm!G$5),COLUMN(dati_ikm!G$1)+ROW(dati_ikm!G3)+$C$2,1,1,"dati_ikm")))</f>
        <v>99.230124000000046</v>
      </c>
      <c r="D79" s="82">
        <f t="shared" ca="1" si="14"/>
        <v>33.75439700000004</v>
      </c>
      <c r="E79" s="83">
        <f t="shared" ca="1" si="15"/>
        <v>51.552534880597875</v>
      </c>
      <c r="F79" s="97" cm="1">
        <f t="array" aca="1" ref="F79" ca="1">INDIRECT(ADDRESS(ROW(dati_ikm!S$33),COLUMN(dati_ikm!S$1)+ROW(dati_ikm!S3)+$D$2,1,1,"dati_ikm"))</f>
        <v>130</v>
      </c>
      <c r="G79" s="85">
        <f t="shared" ca="1" si="16"/>
        <v>-30.769875999999954</v>
      </c>
      <c r="H79" s="86">
        <f t="shared" ca="1" si="17"/>
        <v>76.330864615384655</v>
      </c>
      <c r="I79" s="11"/>
      <c r="J79" s="60"/>
      <c r="K79" s="60"/>
      <c r="L79" s="60"/>
      <c r="AJ79" s="11"/>
    </row>
    <row r="80" spans="1:43">
      <c r="A80" s="25" t="s">
        <v>139</v>
      </c>
      <c r="B80" s="82">
        <f ca="1">IF(INDIRECT(ADDRESS(ROW(dati_ikm!G$5),COLUMN(dati_ikm!G$1)+ROW(dati_ikm!G4)+$B$2,1,1,"dati_ikm"))="","",INDIRECT(ADDRESS(ROW(dati_ikm!G$5),COLUMN(dati_ikm!G$1)+ROW(dati_ikm!G4)+$B$2,1,1,"dati_ikm")))</f>
        <v>192.83897200000001</v>
      </c>
      <c r="C80" s="82">
        <f ca="1">IF(INDIRECT(ADDRESS(ROW(dati_ikm!G$5),COLUMN(dati_ikm!G$1)+ROW(dati_ikm!G4)+$C$2,1,1,"dati_ikm"))="","",INDIRECT(ADDRESS(ROW(dati_ikm!G$5),COLUMN(dati_ikm!G$1)+ROW(dati_ikm!G4)+$C$2,1,1,"dati_ikm")))</f>
        <v>217.40523199999996</v>
      </c>
      <c r="D80" s="82">
        <f t="shared" ca="1" si="14"/>
        <v>24.566259999999943</v>
      </c>
      <c r="E80" s="83">
        <f t="shared" ca="1" si="15"/>
        <v>12.739261024477955</v>
      </c>
      <c r="F80" s="97" cm="1">
        <f t="array" aca="1" ref="F80" ca="1">INDIRECT(ADDRESS(ROW(dati_ikm!S$33),COLUMN(dati_ikm!S$1)+ROW(dati_ikm!S4)+$D$2,1,1,"dati_ikm"))</f>
        <v>202.6</v>
      </c>
      <c r="G80" s="85">
        <f t="shared" ca="1" si="16"/>
        <v>14.805231999999961</v>
      </c>
      <c r="H80" s="86">
        <f t="shared" ca="1" si="17"/>
        <v>107.30761697926947</v>
      </c>
      <c r="I80" s="11"/>
      <c r="J80" s="60"/>
      <c r="K80" s="60"/>
      <c r="L80" s="60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</row>
    <row r="81" spans="1:43" ht="15.6">
      <c r="A81" s="25" t="s">
        <v>140</v>
      </c>
      <c r="B81" s="82">
        <f ca="1">IF(INDIRECT(ADDRESS(ROW(dati_ikm!G$5),COLUMN(dati_ikm!G$1)+ROW(dati_ikm!G5)+$B$2,1,1,"dati_ikm"))="","",INDIRECT(ADDRESS(ROW(dati_ikm!G$5),COLUMN(dati_ikm!G$1)+ROW(dati_ikm!G5)+$B$2,1,1,"dati_ikm")))</f>
        <v>207.03071899999998</v>
      </c>
      <c r="C81" s="82">
        <f ca="1">IF(INDIRECT(ADDRESS(ROW(dati_ikm!G$5),COLUMN(dati_ikm!G$1)+ROW(dati_ikm!G5)+$C$2,1,1,"dati_ikm"))="","",INDIRECT(ADDRESS(ROW(dati_ikm!G$5),COLUMN(dati_ikm!G$1)+ROW(dati_ikm!G5)+$C$2,1,1,"dati_ikm")))</f>
        <v>219.47192999999993</v>
      </c>
      <c r="D81" s="82">
        <f t="shared" ca="1" si="14"/>
        <v>12.441210999999953</v>
      </c>
      <c r="E81" s="83">
        <f t="shared" ca="1" si="15"/>
        <v>6.0093550658054369</v>
      </c>
      <c r="F81" s="97" cm="1">
        <f t="array" aca="1" ref="F81" ca="1">INDIRECT(ADDRESS(ROW(dati_ikm!S$33),COLUMN(dati_ikm!S$1)+ROW(dati_ikm!S5)+$D$2,1,1,"dati_ikm"))</f>
        <v>214</v>
      </c>
      <c r="G81" s="85">
        <f t="shared" ca="1" si="16"/>
        <v>5.4719299999999294</v>
      </c>
      <c r="H81" s="86">
        <f t="shared" ca="1" si="17"/>
        <v>102.55697663551399</v>
      </c>
      <c r="I81" s="11"/>
      <c r="J81" s="2"/>
      <c r="AK81" s="68" t="s">
        <v>51</v>
      </c>
    </row>
    <row r="82" spans="1:43" ht="17.399999999999999">
      <c r="A82" s="25" t="s">
        <v>141</v>
      </c>
      <c r="B82" s="82">
        <f ca="1">IF(INDIRECT(ADDRESS(ROW(dati_ikm!G$5),COLUMN(dati_ikm!G$1)+ROW(dati_ikm!G6)+$B$2,1,1,"dati_ikm"))="","",INDIRECT(ADDRESS(ROW(dati_ikm!G$5),COLUMN(dati_ikm!G$1)+ROW(dati_ikm!G6)+$B$2,1,1,"dati_ikm")))</f>
        <v>233.39515899999992</v>
      </c>
      <c r="C82" s="82">
        <f ca="1">IF(INDIRECT(ADDRESS(ROW(dati_ikm!G$5),COLUMN(dati_ikm!G$1)+ROW(dati_ikm!G6)+$C$2,1,1,"dati_ikm"))="","",INDIRECT(ADDRESS(ROW(dati_ikm!G$5),COLUMN(dati_ikm!G$1)+ROW(dati_ikm!G6)+$C$2,1,1,"dati_ikm")))</f>
        <v>239.70833500000003</v>
      </c>
      <c r="D82" s="82">
        <f t="shared" ca="1" si="14"/>
        <v>6.3131760000001123</v>
      </c>
      <c r="E82" s="83">
        <f t="shared" ca="1" si="15"/>
        <v>2.704930139532209</v>
      </c>
      <c r="F82" s="97" cm="1">
        <f t="array" aca="1" ref="F82" ca="1">INDIRECT(ADDRESS(ROW(dati_ikm!S$33),COLUMN(dati_ikm!S$1)+ROW(dati_ikm!S6)+$D$2,1,1,"dati_ikm"))</f>
        <v>240.90000000000003</v>
      </c>
      <c r="G82" s="85">
        <f t="shared" ca="1" si="16"/>
        <v>-1.1916650000000004</v>
      </c>
      <c r="H82" s="86">
        <f t="shared" ca="1" si="17"/>
        <v>99.505327936903271</v>
      </c>
      <c r="I82" s="11"/>
      <c r="J82" s="2"/>
      <c r="AJ82" s="62">
        <f ca="1">F91</f>
        <v>2920.1509999999998</v>
      </c>
      <c r="AK82" s="60" t="s">
        <v>153</v>
      </c>
      <c r="AL82" s="60"/>
      <c r="AM82" s="60"/>
      <c r="AN82" s="60"/>
      <c r="AO82" s="11"/>
      <c r="AP82" s="2"/>
      <c r="AQ82" s="2"/>
    </row>
    <row r="83" spans="1:43" ht="17.399999999999999">
      <c r="A83" s="25" t="s">
        <v>142</v>
      </c>
      <c r="B83" s="82">
        <f ca="1">IF(INDIRECT(ADDRESS(ROW(dati_ikm!G$5),COLUMN(dati_ikm!G$1)+ROW(dati_ikm!G7)+$B$2,1,1,"dati_ikm"))="","",INDIRECT(ADDRESS(ROW(dati_ikm!G$5),COLUMN(dati_ikm!G$1)+ROW(dati_ikm!G7)+$B$2,1,1,"dati_ikm")))</f>
        <v>279.18414600000006</v>
      </c>
      <c r="C83" s="82">
        <f ca="1">IF(INDIRECT(ADDRESS(ROW(dati_ikm!G$5),COLUMN(dati_ikm!G$1)+ROW(dati_ikm!G7)+$C$2,1,1,"dati_ikm"))="","",INDIRECT(ADDRESS(ROW(dati_ikm!G$5),COLUMN(dati_ikm!G$1)+ROW(dati_ikm!G7)+$C$2,1,1,"dati_ikm")))</f>
        <v>302.60825700000009</v>
      </c>
      <c r="D83" s="82">
        <f t="shared" ca="1" si="14"/>
        <v>23.424111000000039</v>
      </c>
      <c r="E83" s="83">
        <f t="shared" ca="1" si="15"/>
        <v>8.39020099658525</v>
      </c>
      <c r="F83" s="97" cm="1">
        <f t="array" aca="1" ref="F83" ca="1">INDIRECT(ADDRESS(ROW(dati_ikm!S$33),COLUMN(dati_ikm!S$1)+ROW(dati_ikm!S7)+$D$2,1,1,"dati_ikm"))</f>
        <v>287.7</v>
      </c>
      <c r="G83" s="85">
        <f t="shared" ca="1" si="16"/>
        <v>14.908257000000106</v>
      </c>
      <c r="H83" s="86">
        <f t="shared" ca="1" si="17"/>
        <v>105.1818759124088</v>
      </c>
      <c r="I83" s="11"/>
      <c r="J83" s="2"/>
      <c r="AJ83" s="63">
        <f ca="1">H91</f>
        <v>54.891047346524203</v>
      </c>
      <c r="AK83" s="60" t="s">
        <v>148</v>
      </c>
      <c r="AL83" s="60"/>
      <c r="AM83" s="60"/>
      <c r="AN83" s="60"/>
      <c r="AO83" s="11"/>
      <c r="AP83" s="2"/>
      <c r="AQ83" s="2"/>
    </row>
    <row r="84" spans="1:43" ht="17.399999999999999">
      <c r="A84" s="25" t="s">
        <v>143</v>
      </c>
      <c r="B84" s="82">
        <f ca="1">IF(INDIRECT(ADDRESS(ROW(dati_ikm!G$5),COLUMN(dati_ikm!G$1)+ROW(dati_ikm!G8)+$B$2,1,1,"dati_ikm"))="","",INDIRECT(ADDRESS(ROW(dati_ikm!G$5),COLUMN(dati_ikm!G$1)+ROW(dati_ikm!G8)+$B$2,1,1,"dati_ikm")))</f>
        <v>257.75421000000006</v>
      </c>
      <c r="C84" s="82" t="str">
        <f ca="1">IF(INDIRECT(ADDRESS(ROW(dati_ikm!G$5),COLUMN(dati_ikm!G$1)+ROW(dati_ikm!G8)+$C$2,1,1,"dati_ikm"))="","",INDIRECT(ADDRESS(ROW(dati_ikm!G$5),COLUMN(dati_ikm!G$1)+ROW(dati_ikm!G8)+$C$2,1,1,"dati_ikm")))</f>
        <v/>
      </c>
      <c r="D84" s="82" t="str">
        <f t="shared" ca="1" si="14"/>
        <v/>
      </c>
      <c r="E84" s="83" t="e">
        <f t="shared" ca="1" si="15"/>
        <v>#N/A</v>
      </c>
      <c r="F84" s="97" cm="1">
        <f t="array" aca="1" ref="F84" ca="1">INDIRECT(ADDRESS(ROW(dati_ikm!S$33),COLUMN(dati_ikm!S$1)+ROW(dati_ikm!S8)+$D$2,1,1,"dati_ikm"))</f>
        <v>265.8</v>
      </c>
      <c r="G84" s="85" t="str">
        <f t="shared" ca="1" si="16"/>
        <v/>
      </c>
      <c r="H84" s="86" t="e">
        <f t="shared" ca="1" si="17"/>
        <v>#N/A</v>
      </c>
      <c r="I84" s="11"/>
      <c r="J84" s="2"/>
      <c r="AJ84" s="63">
        <f ca="1">E90</f>
        <v>4.3437694010458614</v>
      </c>
      <c r="AK84" s="60" t="s">
        <v>161</v>
      </c>
      <c r="AL84" s="60"/>
      <c r="AM84" s="60"/>
      <c r="AN84" s="60"/>
      <c r="AO84" s="11"/>
      <c r="AP84" s="2"/>
      <c r="AQ84" s="2"/>
    </row>
    <row r="85" spans="1:43" ht="17.399999999999999">
      <c r="A85" s="25" t="s">
        <v>144</v>
      </c>
      <c r="B85" s="82">
        <f ca="1">IF(INDIRECT(ADDRESS(ROW(dati_ikm!G$5),COLUMN(dati_ikm!G$1)+ROW(dati_ikm!G9)+$B$2,1,1,"dati_ikm"))="","",INDIRECT(ADDRESS(ROW(dati_ikm!G$5),COLUMN(dati_ikm!G$1)+ROW(dati_ikm!G9)+$B$2,1,1,"dati_ikm")))</f>
        <v>239.14581099999987</v>
      </c>
      <c r="C85" s="82" t="str">
        <f ca="1">IF(INDIRECT(ADDRESS(ROW(dati_ikm!G$5),COLUMN(dati_ikm!G$1)+ROW(dati_ikm!G9)+$C$2,1,1,"dati_ikm"))="","",INDIRECT(ADDRESS(ROW(dati_ikm!G$5),COLUMN(dati_ikm!G$1)+ROW(dati_ikm!G9)+$C$2,1,1,"dati_ikm")))</f>
        <v/>
      </c>
      <c r="D85" s="82" t="str">
        <f t="shared" ca="1" si="14"/>
        <v/>
      </c>
      <c r="E85" s="83" t="e">
        <f t="shared" ca="1" si="15"/>
        <v>#N/A</v>
      </c>
      <c r="F85" s="97" cm="1">
        <f t="array" aca="1" ref="F85" ca="1">INDIRECT(ADDRESS(ROW(dati_ikm!S$33),COLUMN(dati_ikm!S$1)+ROW(dati_ikm!S9)+$D$2,1,1,"dati_ikm"))</f>
        <v>246.8</v>
      </c>
      <c r="G85" s="85" t="str">
        <f t="shared" ca="1" si="16"/>
        <v/>
      </c>
      <c r="H85" s="86" t="e">
        <f t="shared" ca="1" si="17"/>
        <v>#N/A</v>
      </c>
      <c r="I85" s="11"/>
      <c r="J85" s="2"/>
      <c r="AJ85" s="62">
        <f ca="1">D90</f>
        <v>66.727840000000015</v>
      </c>
      <c r="AK85" s="60" t="s">
        <v>162</v>
      </c>
      <c r="AL85" s="60"/>
      <c r="AM85" s="60"/>
      <c r="AN85" s="60"/>
      <c r="AO85" s="11"/>
      <c r="AP85" s="2"/>
      <c r="AQ85" s="2"/>
    </row>
    <row r="86" spans="1:43">
      <c r="A86" s="25" t="s">
        <v>145</v>
      </c>
      <c r="B86" s="82">
        <f ca="1">IF(INDIRECT(ADDRESS(ROW(dati_ikm!G$5),COLUMN(dati_ikm!G$1)+ROW(dati_ikm!G10)+$B$2,1,1,"dati_ikm"))="","",INDIRECT(ADDRESS(ROW(dati_ikm!G$5),COLUMN(dati_ikm!G$1)+ROW(dati_ikm!G10)+$B$2,1,1,"dati_ikm")))</f>
        <v>257.31188199999997</v>
      </c>
      <c r="C86" s="82" t="str">
        <f ca="1">IF(INDIRECT(ADDRESS(ROW(dati_ikm!G$5),COLUMN(dati_ikm!G$1)+ROW(dati_ikm!G10)+$C$2,1,1,"dati_ikm"))="","",INDIRECT(ADDRESS(ROW(dati_ikm!G$5),COLUMN(dati_ikm!G$1)+ROW(dati_ikm!G10)+$C$2,1,1,"dati_ikm")))</f>
        <v/>
      </c>
      <c r="D86" s="82" t="str">
        <f t="shared" ca="1" si="14"/>
        <v/>
      </c>
      <c r="E86" s="83" t="e">
        <f t="shared" ca="1" si="15"/>
        <v>#N/A</v>
      </c>
      <c r="F86" s="97" cm="1">
        <f t="array" aca="1" ref="F86" ca="1">INDIRECT(ADDRESS(ROW(dati_ikm!S$33),COLUMN(dati_ikm!S$1)+ROW(dati_ikm!S10)+$D$2,1,1,"dati_ikm"))</f>
        <v>265.39999999999998</v>
      </c>
      <c r="G86" s="85" t="str">
        <f t="shared" ca="1" si="16"/>
        <v/>
      </c>
      <c r="H86" s="86" t="e">
        <f t="shared" ca="1" si="17"/>
        <v>#N/A</v>
      </c>
      <c r="I86" s="11"/>
      <c r="J86" s="2"/>
      <c r="AM86" s="2"/>
      <c r="AN86" s="2"/>
      <c r="AO86" s="2"/>
      <c r="AP86" s="2"/>
      <c r="AQ86" s="2"/>
    </row>
    <row r="87" spans="1:43" ht="17.399999999999999">
      <c r="A87" s="25" t="s">
        <v>146</v>
      </c>
      <c r="B87" s="82">
        <f ca="1">IF(INDIRECT(ADDRESS(ROW(dati_ikm!G$5),COLUMN(dati_ikm!G$1)+ROW(dati_ikm!G11)+$B$2,1,1,"dati_ikm"))="","",INDIRECT(ADDRESS(ROW(dati_ikm!G$5),COLUMN(dati_ikm!G$1)+ROW(dati_ikm!G11)+$B$2,1,1,"dati_ikm")))</f>
        <v>241.09099900000001</v>
      </c>
      <c r="C87" s="82" t="str">
        <f ca="1">IF(INDIRECT(ADDRESS(ROW(dati_ikm!G$5),COLUMN(dati_ikm!G$1)+ROW(dati_ikm!G11)+$C$2,1,1,"dati_ikm"))="","",INDIRECT(ADDRESS(ROW(dati_ikm!G$5),COLUMN(dati_ikm!G$1)+ROW(dati_ikm!G11)+$C$2,1,1,"dati_ikm")))</f>
        <v/>
      </c>
      <c r="D87" s="82" t="str">
        <f t="shared" ca="1" si="14"/>
        <v/>
      </c>
      <c r="E87" s="83" t="e">
        <f t="shared" ca="1" si="15"/>
        <v>#N/A</v>
      </c>
      <c r="F87" s="97" cm="1">
        <f t="array" aca="1" ref="F87" ca="1">INDIRECT(ADDRESS(ROW(dati_ikm!S$33),COLUMN(dati_ikm!S$1)+ROW(dati_ikm!S11)+$D$2,1,1,"dati_ikm"))</f>
        <v>247.8</v>
      </c>
      <c r="G87" s="85" t="str">
        <f t="shared" ca="1" si="16"/>
        <v/>
      </c>
      <c r="H87" s="86" t="e">
        <f t="shared" ca="1" si="17"/>
        <v>#N/A</v>
      </c>
      <c r="I87" s="11"/>
      <c r="J87" s="2"/>
      <c r="AJ87" s="62">
        <f ca="1">F90</f>
        <v>1627.3500000000001</v>
      </c>
      <c r="AK87" s="60" t="s">
        <v>154</v>
      </c>
      <c r="AL87" s="60"/>
      <c r="AM87" s="60"/>
      <c r="AN87" s="60"/>
      <c r="AO87" s="11"/>
      <c r="AP87" s="2"/>
      <c r="AQ87" s="2"/>
    </row>
    <row r="88" spans="1:43" ht="17.399999999999999">
      <c r="A88" s="25" t="s">
        <v>147</v>
      </c>
      <c r="B88" s="82">
        <f ca="1">IF(INDIRECT(ADDRESS(ROW(dati_ikm!G$5),COLUMN(dati_ikm!G$1)+ROW(dati_ikm!G12)+$B$2,1,1,"dati_ikm"))="","",INDIRECT(ADDRESS(ROW(dati_ikm!G$5),COLUMN(dati_ikm!G$1)+ROW(dati_ikm!G12)+$B$2,1,1,"dati_ikm")))</f>
        <v>236.28572299999996</v>
      </c>
      <c r="C88" s="82" t="str">
        <f ca="1">IF(INDIRECT(ADDRESS(ROW(dati_ikm!G$5),COLUMN(dati_ikm!G$1)+ROW(dati_ikm!G12)+$C$2,1,1,"dati_ikm"))="","",INDIRECT(ADDRESS(ROW(dati_ikm!G$5),COLUMN(dati_ikm!G$1)+ROW(dati_ikm!G12)+$C$2,1,1,"dati_ikm")))</f>
        <v/>
      </c>
      <c r="D88" s="82" t="str">
        <f t="shared" ca="1" si="14"/>
        <v/>
      </c>
      <c r="E88" s="83" t="e">
        <f t="shared" ca="1" si="15"/>
        <v>#N/A</v>
      </c>
      <c r="F88" s="97" cm="1">
        <f t="array" aca="1" ref="F88" ca="1">INDIRECT(ADDRESS(ROW(dati_ikm!S$33),COLUMN(dati_ikm!S$1)+ROW(dati_ikm!S12)+$D$2,1,1,"dati_ikm"))</f>
        <v>267.00099999999929</v>
      </c>
      <c r="G88" s="85" t="str">
        <f t="shared" ca="1" si="16"/>
        <v/>
      </c>
      <c r="H88" s="86" t="e">
        <f t="shared" ca="1" si="17"/>
        <v>#N/A</v>
      </c>
      <c r="I88" s="11"/>
      <c r="J88" s="2"/>
      <c r="AJ88" s="62">
        <f ca="1">C90</f>
        <v>1602.901468</v>
      </c>
      <c r="AK88" s="60" t="s">
        <v>155</v>
      </c>
      <c r="AL88" s="60"/>
      <c r="AM88" s="60"/>
      <c r="AN88" s="60"/>
      <c r="AO88" s="11"/>
      <c r="AP88" s="2"/>
      <c r="AQ88" s="2"/>
    </row>
    <row r="89" spans="1:43" ht="17.399999999999999">
      <c r="A89" s="26"/>
      <c r="B89" s="84"/>
      <c r="C89" s="84"/>
      <c r="D89" s="84"/>
      <c r="E89" s="83"/>
      <c r="F89" s="87"/>
      <c r="G89" s="85"/>
      <c r="H89" s="85"/>
      <c r="I89" s="11"/>
      <c r="J89" s="2"/>
      <c r="AJ89" s="63">
        <f ca="1">H82</f>
        <v>99.505327936903271</v>
      </c>
      <c r="AK89" s="60" t="s">
        <v>149</v>
      </c>
      <c r="AL89" s="60"/>
      <c r="AM89" s="60"/>
      <c r="AN89" s="60"/>
      <c r="AO89" s="11"/>
      <c r="AP89" s="2"/>
      <c r="AQ89" s="2"/>
    </row>
    <row r="90" spans="1:43" ht="17.399999999999999">
      <c r="A90" s="22" t="str" cm="1">
        <f t="array" aca="1" ref="A90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(janvāris-jūlijs)</v>
      </c>
      <c r="B90" s="145">
        <f ca="1">SUM(_xlfn.TAKE(B77:B88,dati_kum!E34))</f>
        <v>1536.173628</v>
      </c>
      <c r="C90" s="145">
        <f ca="1">SUM(C77:C89)</f>
        <v>1602.901468</v>
      </c>
      <c r="D90" s="145">
        <f ca="1">C90-B90</f>
        <v>66.727840000000015</v>
      </c>
      <c r="E90" s="153">
        <f ca="1">(C90/B90)*100-100</f>
        <v>4.3437694010458614</v>
      </c>
      <c r="F90" s="147">
        <f ca="1">SUM(_xlfn.TAKE(F77:F88,dati_kum!E34))</f>
        <v>1627.3500000000001</v>
      </c>
      <c r="G90" s="148">
        <f ca="1">C90-F90</f>
        <v>-24.448532000000114</v>
      </c>
      <c r="H90" s="149">
        <f ca="1">C90/F90*100</f>
        <v>98.497647586567112</v>
      </c>
      <c r="I90" s="11"/>
      <c r="J90" s="2"/>
      <c r="AJ90" s="62">
        <f ca="1">G90</f>
        <v>-24.448532000000114</v>
      </c>
      <c r="AK90" s="60" t="s">
        <v>158</v>
      </c>
      <c r="AL90" s="60"/>
      <c r="AM90" s="60"/>
      <c r="AN90" s="60"/>
      <c r="AO90" s="11"/>
      <c r="AP90" s="2"/>
      <c r="AQ90" s="2"/>
    </row>
    <row r="91" spans="1:43" ht="17.399999999999999">
      <c r="A91" s="28" t="s">
        <v>213</v>
      </c>
      <c r="B91" s="156">
        <f ca="1">SUM(B77:B88)</f>
        <v>2767.7622529999999</v>
      </c>
      <c r="C91" s="156">
        <f ca="1">SUM(C77:C88)</f>
        <v>1602.901468</v>
      </c>
      <c r="D91" s="113" t="s">
        <v>173</v>
      </c>
      <c r="E91" s="113" t="s">
        <v>173</v>
      </c>
      <c r="F91" s="157">
        <f ca="1">SUM(F77:F88)</f>
        <v>2920.1509999999998</v>
      </c>
      <c r="G91" s="158">
        <f t="shared" ref="G91" ca="1" si="18">C91-F91</f>
        <v>-1317.2495319999998</v>
      </c>
      <c r="H91" s="159">
        <f ca="1">C91/F91*100</f>
        <v>54.891047346524203</v>
      </c>
      <c r="I91" s="11"/>
      <c r="J91" s="2"/>
      <c r="AJ91" s="63">
        <f ca="1">H90-100</f>
        <v>-1.5023524134328881</v>
      </c>
      <c r="AK91" s="60" t="s">
        <v>150</v>
      </c>
      <c r="AM91" s="2"/>
      <c r="AN91" s="2"/>
      <c r="AO91" s="11"/>
      <c r="AP91" s="2"/>
      <c r="AQ91" s="2"/>
    </row>
    <row r="92" spans="1:43" s="52" customFormat="1">
      <c r="A92" s="2"/>
      <c r="B92" s="1"/>
      <c r="C92" s="2"/>
      <c r="D92" s="2"/>
      <c r="E92" s="2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43" s="52" customForma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3" s="52" customForma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43" s="52" customForma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43" s="52" customFormat="1">
      <c r="A96" s="2"/>
      <c r="B96" s="2"/>
      <c r="C96" s="2"/>
      <c r="D96" s="2"/>
      <c r="E96" s="2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2"/>
    </row>
    <row r="97" spans="1:43" s="52" customFormat="1">
      <c r="A97" s="2"/>
      <c r="B97" s="2"/>
      <c r="C97" s="2"/>
      <c r="D97" s="2"/>
      <c r="E97" s="2"/>
      <c r="F97" s="67"/>
      <c r="G97" s="67"/>
      <c r="H97" s="67"/>
      <c r="I97" s="67"/>
      <c r="J97" s="6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43" s="52" customFormat="1" ht="21">
      <c r="A98" s="23" t="s">
        <v>53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43" ht="43.2">
      <c r="A99" s="27" t="s">
        <v>1</v>
      </c>
      <c r="B99" s="24" t="s">
        <v>207</v>
      </c>
      <c r="C99" s="24" t="s">
        <v>216</v>
      </c>
      <c r="D99" s="16" t="s">
        <v>182</v>
      </c>
      <c r="E99" s="16" t="s">
        <v>181</v>
      </c>
      <c r="F99" s="36" t="s">
        <v>214</v>
      </c>
      <c r="G99" s="16" t="s">
        <v>152</v>
      </c>
      <c r="H99" s="37" t="s">
        <v>151</v>
      </c>
      <c r="J99" s="2"/>
    </row>
    <row r="100" spans="1:43">
      <c r="A100" s="25" t="s">
        <v>136</v>
      </c>
      <c r="B100" s="82">
        <f ca="1">IF(INDIRECT(ADDRESS(ROW(dati_ikm!G$6),COLUMN(dati_ikm!G$1)+ROW(dati_ikm!G1)+$B$2,1,1,"dati_ikm"))="","",INDIRECT(ADDRESS(ROW(dati_ikm!G$6),COLUMN(dati_ikm!G$1)+ROW(dati_ikm!G1)+$B$2,1,1,"dati_ikm")))</f>
        <v>137.08453299999999</v>
      </c>
      <c r="C100" s="82">
        <f ca="1">IF(INDIRECT(ADDRESS(ROW(dati_ikm!G$6),COLUMN(dati_ikm!G$1)+ROW(dati_ikm!G1)+$C$2,1,1,"dati_ikm"))="","",INDIRECT(ADDRESS(ROW(dati_ikm!G$6),COLUMN(dati_ikm!G$1)+ROW(dati_ikm!G1)+$C$2,1,1,"dati_ikm")))</f>
        <v>106.24033799999999</v>
      </c>
      <c r="D100" s="82">
        <f ca="1">IFERROR(C100-B100,"")</f>
        <v>-30.844194999999999</v>
      </c>
      <c r="E100" s="83">
        <f ca="1">IFERROR(((C100/B100)*100-100),NA())</f>
        <v>-22.500127713168055</v>
      </c>
      <c r="F100" s="97" cm="1">
        <f t="array" aca="1" ref="F100" ca="1">INDIRECT(ADDRESS(ROW(dati_ikm!S$28),COLUMN(dati_ikm!S$1)+ROW(dati_ikm!S1)+$D$2,1,1,"dati_ikm"))</f>
        <v>79</v>
      </c>
      <c r="G100" s="85">
        <f ca="1">IFERROR(C100-F100,"")</f>
        <v>27.240337999999994</v>
      </c>
      <c r="H100" s="86">
        <f ca="1">IFERROR(C100/F100*100,NA())</f>
        <v>134.48144050632911</v>
      </c>
      <c r="J100" s="2"/>
    </row>
    <row r="101" spans="1:43">
      <c r="A101" s="25" t="s">
        <v>137</v>
      </c>
      <c r="B101" s="82">
        <f ca="1">IF(INDIRECT(ADDRESS(ROW(dati_ikm!G$6),COLUMN(dati_ikm!G$1)+ROW(dati_ikm!G2)+$B$2,1,1,"dati_ikm"))="","",INDIRECT(ADDRESS(ROW(dati_ikm!G$6),COLUMN(dati_ikm!G$1)+ROW(dati_ikm!G2)+$B$2,1,1,"dati_ikm")))</f>
        <v>20.043220000000019</v>
      </c>
      <c r="C101" s="82">
        <f ca="1">IF(INDIRECT(ADDRESS(ROW(dati_ikm!G$6),COLUMN(dati_ikm!G$1)+ROW(dati_ikm!G2)+$C$2,1,1,"dati_ikm"))="","",INDIRECT(ADDRESS(ROW(dati_ikm!G$6),COLUMN(dati_ikm!G$1)+ROW(dati_ikm!G2)+$C$2,1,1,"dati_ikm")))</f>
        <v>22.968771000000018</v>
      </c>
      <c r="D101" s="82">
        <f t="shared" ref="D101:D111" ca="1" si="19">IFERROR(C101-B101,"")</f>
        <v>2.9255509999999987</v>
      </c>
      <c r="E101" s="83">
        <f t="shared" ref="E101:E111" ca="1" si="20">IFERROR(((C101/B101)*100-100),NA())</f>
        <v>14.596212584604643</v>
      </c>
      <c r="F101" s="97" cm="1">
        <f t="array" aca="1" ref="F101" ca="1">INDIRECT(ADDRESS(ROW(dati_ikm!S$28),COLUMN(dati_ikm!S$1)+ROW(dati_ikm!S2)+$D$2,1,1,"dati_ikm"))</f>
        <v>19</v>
      </c>
      <c r="G101" s="85">
        <f t="shared" ref="G101:G111" ca="1" si="21">IFERROR(C101-F101,"")</f>
        <v>3.968771000000018</v>
      </c>
      <c r="H101" s="86">
        <f t="shared" ref="H101:H111" ca="1" si="22">IFERROR(C101/F101*100,NA())</f>
        <v>120.88826842105274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59"/>
    </row>
    <row r="102" spans="1:43">
      <c r="A102" s="25" t="s">
        <v>138</v>
      </c>
      <c r="B102" s="82">
        <f ca="1">IF(INDIRECT(ADDRESS(ROW(dati_ikm!G$6),COLUMN(dati_ikm!G$1)+ROW(dati_ikm!G3)+$B$2,1,1,"dati_ikm"))="","",INDIRECT(ADDRESS(ROW(dati_ikm!G$6),COLUMN(dati_ikm!G$1)+ROW(dati_ikm!G3)+$B$2,1,1,"dati_ikm")))</f>
        <v>20.72689299999999</v>
      </c>
      <c r="C102" s="82">
        <f ca="1">IF(INDIRECT(ADDRESS(ROW(dati_ikm!G$6),COLUMN(dati_ikm!G$1)+ROW(dati_ikm!G3)+$C$2,1,1,"dati_ikm"))="","",INDIRECT(ADDRESS(ROW(dati_ikm!G$6),COLUMN(dati_ikm!G$1)+ROW(dati_ikm!G3)+$C$2,1,1,"dati_ikm")))</f>
        <v>24.169488000000001</v>
      </c>
      <c r="D102" s="82">
        <f t="shared" ca="1" si="19"/>
        <v>3.4425950000000114</v>
      </c>
      <c r="E102" s="83">
        <f t="shared" ca="1" si="20"/>
        <v>16.609315250481643</v>
      </c>
      <c r="F102" s="97" cm="1">
        <f t="array" aca="1" ref="F102" ca="1">INDIRECT(ADDRESS(ROW(dati_ikm!S$28),COLUMN(dati_ikm!S$1)+ROW(dati_ikm!S3)+$D$2,1,1,"dati_ikm"))</f>
        <v>19.600000000000001</v>
      </c>
      <c r="G102" s="85">
        <f t="shared" ca="1" si="21"/>
        <v>4.5694879999999998</v>
      </c>
      <c r="H102" s="86">
        <f t="shared" ca="1" si="22"/>
        <v>123.3137142857143</v>
      </c>
      <c r="I102" s="11"/>
      <c r="J102" s="60"/>
      <c r="K102" s="60"/>
      <c r="L102" s="60"/>
      <c r="AJ102" s="11"/>
    </row>
    <row r="103" spans="1:43">
      <c r="A103" s="25" t="s">
        <v>139</v>
      </c>
      <c r="B103" s="82">
        <f ca="1">IF(INDIRECT(ADDRESS(ROW(dati_ikm!G$6),COLUMN(dati_ikm!G$1)+ROW(dati_ikm!G4)+$B$2,1,1,"dati_ikm"))="","",INDIRECT(ADDRESS(ROW(dati_ikm!G$6),COLUMN(dati_ikm!G$1)+ROW(dati_ikm!G4)+$B$2,1,1,"dati_ikm")))</f>
        <v>120.18695400000001</v>
      </c>
      <c r="C103" s="82">
        <f ca="1">IF(INDIRECT(ADDRESS(ROW(dati_ikm!G$6),COLUMN(dati_ikm!G$1)+ROW(dati_ikm!G4)+$C$2,1,1,"dati_ikm"))="","",INDIRECT(ADDRESS(ROW(dati_ikm!G$6),COLUMN(dati_ikm!G$1)+ROW(dati_ikm!G4)+$C$2,1,1,"dati_ikm")))</f>
        <v>80.604557999999997</v>
      </c>
      <c r="D103" s="82">
        <f t="shared" ca="1" si="19"/>
        <v>-39.582396000000017</v>
      </c>
      <c r="E103" s="83">
        <f t="shared" ca="1" si="20"/>
        <v>-32.934020442851079</v>
      </c>
      <c r="F103" s="97" cm="1">
        <f t="array" aca="1" ref="F103" ca="1">INDIRECT(ADDRESS(ROW(dati_ikm!S$28),COLUMN(dati_ikm!S$1)+ROW(dati_ikm!S4)+$D$2,1,1,"dati_ikm"))</f>
        <v>113.9</v>
      </c>
      <c r="G103" s="85">
        <f t="shared" ca="1" si="21"/>
        <v>-33.295442000000008</v>
      </c>
      <c r="H103" s="86">
        <f t="shared" ca="1" si="22"/>
        <v>70.767829675153635</v>
      </c>
      <c r="I103" s="11"/>
      <c r="J103" s="60"/>
      <c r="K103" s="60"/>
      <c r="L103" s="60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:43" ht="15.6">
      <c r="A104" s="25" t="s">
        <v>140</v>
      </c>
      <c r="B104" s="82">
        <f ca="1">IF(INDIRECT(ADDRESS(ROW(dati_ikm!G$6),COLUMN(dati_ikm!G$1)+ROW(dati_ikm!G5)+$B$2,1,1,"dati_ikm"))="","",INDIRECT(ADDRESS(ROW(dati_ikm!G$6),COLUMN(dati_ikm!G$1)+ROW(dati_ikm!G5)+$B$2,1,1,"dati_ikm")))</f>
        <v>81.672789999999964</v>
      </c>
      <c r="C104" s="82">
        <f ca="1">IF(INDIRECT(ADDRESS(ROW(dati_ikm!G$6),COLUMN(dati_ikm!G$1)+ROW(dati_ikm!G5)+$C$2,1,1,"dati_ikm"))="","",INDIRECT(ADDRESS(ROW(dati_ikm!G$6),COLUMN(dati_ikm!G$1)+ROW(dati_ikm!G5)+$C$2,1,1,"dati_ikm")))</f>
        <v>97.906134000000009</v>
      </c>
      <c r="D104" s="82">
        <f t="shared" ca="1" si="19"/>
        <v>16.233344000000045</v>
      </c>
      <c r="E104" s="83">
        <f t="shared" ca="1" si="20"/>
        <v>19.87607378173324</v>
      </c>
      <c r="F104" s="97" cm="1">
        <f t="array" aca="1" ref="F104" ca="1">INDIRECT(ADDRESS(ROW(dati_ikm!S$28),COLUMN(dati_ikm!S$1)+ROW(dati_ikm!S5)+$D$2,1,1,"dati_ikm"))</f>
        <v>87.4</v>
      </c>
      <c r="G104" s="85">
        <f t="shared" ca="1" si="21"/>
        <v>10.506134000000003</v>
      </c>
      <c r="H104" s="86">
        <f t="shared" ca="1" si="22"/>
        <v>112.02074828375285</v>
      </c>
      <c r="I104" s="11"/>
      <c r="J104" s="2"/>
      <c r="AK104" s="61" t="s">
        <v>53</v>
      </c>
    </row>
    <row r="105" spans="1:43" ht="17.399999999999999">
      <c r="A105" s="25" t="s">
        <v>141</v>
      </c>
      <c r="B105" s="82">
        <f ca="1">IF(INDIRECT(ADDRESS(ROW(dati_ikm!G$6),COLUMN(dati_ikm!G$1)+ROW(dati_ikm!G6)+$B$2,1,1,"dati_ikm"))="","",INDIRECT(ADDRESS(ROW(dati_ikm!G$6),COLUMN(dati_ikm!G$1)+ROW(dati_ikm!G6)+$B$2,1,1,"dati_ikm")))</f>
        <v>115.30458300000004</v>
      </c>
      <c r="C105" s="82">
        <f ca="1">IF(INDIRECT(ADDRESS(ROW(dati_ikm!G$6),COLUMN(dati_ikm!G$1)+ROW(dati_ikm!G6)+$C$2,1,1,"dati_ikm"))="","",INDIRECT(ADDRESS(ROW(dati_ikm!G$6),COLUMN(dati_ikm!G$1)+ROW(dati_ikm!G6)+$C$2,1,1,"dati_ikm")))</f>
        <v>122.35985699999998</v>
      </c>
      <c r="D105" s="82">
        <f t="shared" ca="1" si="19"/>
        <v>7.0552739999999403</v>
      </c>
      <c r="E105" s="83">
        <f t="shared" ca="1" si="20"/>
        <v>6.118814895674987</v>
      </c>
      <c r="F105" s="97" cm="1">
        <f t="array" aca="1" ref="F105" ca="1">INDIRECT(ADDRESS(ROW(dati_ikm!S$28),COLUMN(dati_ikm!S$1)+ROW(dati_ikm!S6)+$D$2,1,1,"dati_ikm"))</f>
        <v>128</v>
      </c>
      <c r="G105" s="85">
        <f t="shared" ca="1" si="21"/>
        <v>-5.6401430000000232</v>
      </c>
      <c r="H105" s="86">
        <f t="shared" ca="1" si="22"/>
        <v>95.59363828124998</v>
      </c>
      <c r="I105" s="11"/>
      <c r="J105" s="2"/>
      <c r="AJ105" s="62">
        <f ca="1">F114</f>
        <v>706.00549999999998</v>
      </c>
      <c r="AK105" s="60" t="s">
        <v>153</v>
      </c>
      <c r="AL105" s="60"/>
      <c r="AM105" s="60"/>
      <c r="AN105" s="60"/>
      <c r="AO105" s="11"/>
      <c r="AP105" s="2"/>
      <c r="AQ105" s="2"/>
    </row>
    <row r="106" spans="1:43" ht="17.399999999999999">
      <c r="A106" s="25" t="s">
        <v>142</v>
      </c>
      <c r="B106" s="82">
        <f ca="1">IF(INDIRECT(ADDRESS(ROW(dati_ikm!G$6),COLUMN(dati_ikm!G$1)+ROW(dati_ikm!G7)+$B$2,1,1,"dati_ikm"))="","",INDIRECT(ADDRESS(ROW(dati_ikm!G$6),COLUMN(dati_ikm!G$1)+ROW(dati_ikm!G7)+$B$2,1,1,"dati_ikm")))</f>
        <v>53.397608999999932</v>
      </c>
      <c r="C106" s="82">
        <f ca="1">IF(INDIRECT(ADDRESS(ROW(dati_ikm!G$6),COLUMN(dati_ikm!G$1)+ROW(dati_ikm!G7)+$C$2,1,1,"dati_ikm"))="","",INDIRECT(ADDRESS(ROW(dati_ikm!G$6),COLUMN(dati_ikm!G$1)+ROW(dati_ikm!G7)+$C$2,1,1,"dati_ikm")))</f>
        <v>51.522567999999978</v>
      </c>
      <c r="D106" s="82">
        <f t="shared" ca="1" si="19"/>
        <v>-1.8750409999999533</v>
      </c>
      <c r="E106" s="83">
        <f t="shared" ca="1" si="20"/>
        <v>-3.5114699611361999</v>
      </c>
      <c r="F106" s="97" cm="1">
        <f t="array" aca="1" ref="F106" ca="1">INDIRECT(ADDRESS(ROW(dati_ikm!S$28),COLUMN(dati_ikm!S$1)+ROW(dati_ikm!S7)+$D$2,1,1,"dati_ikm"))</f>
        <v>50.6</v>
      </c>
      <c r="G106" s="85">
        <f t="shared" ca="1" si="21"/>
        <v>0.92256799999997696</v>
      </c>
      <c r="H106" s="86">
        <f t="shared" ca="1" si="22"/>
        <v>101.823256916996</v>
      </c>
      <c r="I106" s="11"/>
      <c r="J106" s="2"/>
      <c r="AJ106" s="63">
        <f ca="1">H114</f>
        <v>71.638494884246654</v>
      </c>
      <c r="AK106" s="60" t="s">
        <v>148</v>
      </c>
      <c r="AL106" s="60"/>
      <c r="AM106" s="60"/>
      <c r="AN106" s="60"/>
      <c r="AO106" s="11"/>
      <c r="AP106" s="2"/>
      <c r="AQ106" s="2"/>
    </row>
    <row r="107" spans="1:43" ht="17.399999999999999">
      <c r="A107" s="25" t="s">
        <v>143</v>
      </c>
      <c r="B107" s="82">
        <f ca="1">IF(INDIRECT(ADDRESS(ROW(dati_ikm!G$6),COLUMN(dati_ikm!G$1)+ROW(dati_ikm!G8)+$B$2,1,1,"dati_ikm"))="","",INDIRECT(ADDRESS(ROW(dati_ikm!G$6),COLUMN(dati_ikm!G$1)+ROW(dati_ikm!G8)+$B$2,1,1,"dati_ikm")))</f>
        <v>31.667238999999995</v>
      </c>
      <c r="C107" s="82" t="str">
        <f ca="1">IF(INDIRECT(ADDRESS(ROW(dati_ikm!G$6),COLUMN(dati_ikm!G$1)+ROW(dati_ikm!G8)+$C$2,1,1,"dati_ikm"))="","",INDIRECT(ADDRESS(ROW(dati_ikm!G$6),COLUMN(dati_ikm!G$1)+ROW(dati_ikm!G8)+$C$2,1,1,"dati_ikm")))</f>
        <v/>
      </c>
      <c r="D107" s="82" t="str">
        <f t="shared" ca="1" si="19"/>
        <v/>
      </c>
      <c r="E107" s="83" t="e">
        <f t="shared" ca="1" si="20"/>
        <v>#N/A</v>
      </c>
      <c r="F107" s="97" cm="1">
        <f t="array" aca="1" ref="F107" ca="1">INDIRECT(ADDRESS(ROW(dati_ikm!S$28),COLUMN(dati_ikm!S$1)+ROW(dati_ikm!S8)+$D$2,1,1,"dati_ikm"))</f>
        <v>40</v>
      </c>
      <c r="G107" s="85" t="str">
        <f t="shared" ca="1" si="21"/>
        <v/>
      </c>
      <c r="H107" s="86" t="e">
        <f t="shared" ca="1" si="22"/>
        <v>#N/A</v>
      </c>
      <c r="I107" s="11"/>
      <c r="J107" s="2"/>
      <c r="AJ107" s="63">
        <f ca="1">E113</f>
        <v>-7.7759990123712157</v>
      </c>
      <c r="AK107" s="60" t="s">
        <v>163</v>
      </c>
      <c r="AL107" s="60"/>
      <c r="AM107" s="60"/>
      <c r="AN107" s="60"/>
      <c r="AO107" s="11"/>
      <c r="AP107" s="2"/>
      <c r="AQ107" s="2"/>
    </row>
    <row r="108" spans="1:43" ht="17.399999999999999">
      <c r="A108" s="25" t="s">
        <v>144</v>
      </c>
      <c r="B108" s="82">
        <f ca="1">IF(INDIRECT(ADDRESS(ROW(dati_ikm!G$6),COLUMN(dati_ikm!G$1)+ROW(dati_ikm!G9)+$B$2,1,1,"dati_ikm"))="","",INDIRECT(ADDRESS(ROW(dati_ikm!G$6),COLUMN(dati_ikm!G$1)+ROW(dati_ikm!G9)+$B$2,1,1,"dati_ikm")))</f>
        <v>103.97628600000007</v>
      </c>
      <c r="C108" s="82" t="str">
        <f ca="1">IF(INDIRECT(ADDRESS(ROW(dati_ikm!G$6),COLUMN(dati_ikm!G$1)+ROW(dati_ikm!G9)+$C$2,1,1,"dati_ikm"))="","",INDIRECT(ADDRESS(ROW(dati_ikm!G$6),COLUMN(dati_ikm!G$1)+ROW(dati_ikm!G9)+$C$2,1,1,"dati_ikm")))</f>
        <v/>
      </c>
      <c r="D108" s="82" t="str">
        <f t="shared" ca="1" si="19"/>
        <v/>
      </c>
      <c r="E108" s="83" t="e">
        <f t="shared" ca="1" si="20"/>
        <v>#N/A</v>
      </c>
      <c r="F108" s="97" cm="1">
        <f t="array" aca="1" ref="F108" ca="1">INDIRECT(ADDRESS(ROW(dati_ikm!S$28),COLUMN(dati_ikm!S$1)+ROW(dati_ikm!S9)+$D$2,1,1,"dati_ikm"))</f>
        <v>80</v>
      </c>
      <c r="G108" s="85" t="str">
        <f t="shared" ca="1" si="21"/>
        <v/>
      </c>
      <c r="H108" s="86" t="e">
        <f t="shared" ca="1" si="22"/>
        <v>#N/A</v>
      </c>
      <c r="I108" s="11"/>
      <c r="J108" s="2"/>
      <c r="AJ108" s="62">
        <f ca="1">D113</f>
        <v>-42.644867999999974</v>
      </c>
      <c r="AK108" s="60" t="s">
        <v>164</v>
      </c>
      <c r="AL108" s="60"/>
      <c r="AM108" s="60"/>
      <c r="AN108" s="60"/>
      <c r="AO108" s="11"/>
      <c r="AP108" s="2"/>
      <c r="AQ108" s="2"/>
    </row>
    <row r="109" spans="1:43">
      <c r="A109" s="25" t="s">
        <v>145</v>
      </c>
      <c r="B109" s="82">
        <f ca="1">IF(INDIRECT(ADDRESS(ROW(dati_ikm!G$6),COLUMN(dati_ikm!G$1)+ROW(dati_ikm!G10)+$B$2,1,1,"dati_ikm"))="","",INDIRECT(ADDRESS(ROW(dati_ikm!G$6),COLUMN(dati_ikm!G$1)+ROW(dati_ikm!G10)+$B$2,1,1,"dati_ikm")))</f>
        <v>34.786299999999983</v>
      </c>
      <c r="C109" s="82" t="str">
        <f ca="1">IF(INDIRECT(ADDRESS(ROW(dati_ikm!G$6),COLUMN(dati_ikm!G$1)+ROW(dati_ikm!G10)+$C$2,1,1,"dati_ikm"))="","",INDIRECT(ADDRESS(ROW(dati_ikm!G$6),COLUMN(dati_ikm!G$1)+ROW(dati_ikm!G10)+$C$2,1,1,"dati_ikm")))</f>
        <v/>
      </c>
      <c r="D109" s="82" t="str">
        <f t="shared" ca="1" si="19"/>
        <v/>
      </c>
      <c r="E109" s="83" t="e">
        <f t="shared" ca="1" si="20"/>
        <v>#N/A</v>
      </c>
      <c r="F109" s="97" cm="1">
        <f t="array" aca="1" ref="F109" ca="1">INDIRECT(ADDRESS(ROW(dati_ikm!S$28),COLUMN(dati_ikm!S$1)+ROW(dati_ikm!S10)+$D$2,1,1,"dati_ikm"))</f>
        <v>32.9</v>
      </c>
      <c r="G109" s="85" t="str">
        <f t="shared" ca="1" si="21"/>
        <v/>
      </c>
      <c r="H109" s="86" t="e">
        <f t="shared" ca="1" si="22"/>
        <v>#N/A</v>
      </c>
      <c r="I109" s="11"/>
      <c r="J109" s="2"/>
      <c r="AM109" s="2"/>
      <c r="AN109" s="2"/>
      <c r="AO109" s="2"/>
      <c r="AP109" s="2"/>
      <c r="AQ109" s="2"/>
    </row>
    <row r="110" spans="1:43" ht="17.399999999999999">
      <c r="A110" s="25" t="s">
        <v>146</v>
      </c>
      <c r="B110" s="82">
        <f ca="1">IF(INDIRECT(ADDRESS(ROW(dati_ikm!G$6),COLUMN(dati_ikm!G$1)+ROW(dati_ikm!G11)+$B$2,1,1,"dati_ikm"))="","",INDIRECT(ADDRESS(ROW(dati_ikm!G$6),COLUMN(dati_ikm!G$1)+ROW(dati_ikm!G11)+$B$2,1,1,"dati_ikm")))</f>
        <v>28.135584999999992</v>
      </c>
      <c r="C110" s="82" t="str">
        <f ca="1">IF(INDIRECT(ADDRESS(ROW(dati_ikm!G$6),COLUMN(dati_ikm!G$1)+ROW(dati_ikm!G11)+$C$2,1,1,"dati_ikm"))="","",INDIRECT(ADDRESS(ROW(dati_ikm!G$6),COLUMN(dati_ikm!G$1)+ROW(dati_ikm!G11)+$C$2,1,1,"dati_ikm")))</f>
        <v/>
      </c>
      <c r="D110" s="82" t="str">
        <f t="shared" ca="1" si="19"/>
        <v/>
      </c>
      <c r="E110" s="83" t="e">
        <f t="shared" ca="1" si="20"/>
        <v>#N/A</v>
      </c>
      <c r="F110" s="97" cm="1">
        <f t="array" aca="1" ref="F110" ca="1">INDIRECT(ADDRESS(ROW(dati_ikm!S$28),COLUMN(dati_ikm!S$1)+ROW(dati_ikm!S11)+$D$2,1,1,"dati_ikm"))</f>
        <v>26.7</v>
      </c>
      <c r="G110" s="85" t="str">
        <f t="shared" ca="1" si="21"/>
        <v/>
      </c>
      <c r="H110" s="86" t="e">
        <f t="shared" ca="1" si="22"/>
        <v>#N/A</v>
      </c>
      <c r="I110" s="11"/>
      <c r="J110" s="2"/>
      <c r="AJ110" s="62">
        <f ca="1">F113</f>
        <v>497.5</v>
      </c>
      <c r="AK110" s="60" t="s">
        <v>154</v>
      </c>
      <c r="AL110" s="60"/>
      <c r="AM110" s="60"/>
      <c r="AN110" s="60"/>
      <c r="AO110" s="11"/>
      <c r="AP110" s="2"/>
      <c r="AQ110" s="2"/>
    </row>
    <row r="111" spans="1:43" ht="17.399999999999999">
      <c r="A111" s="25" t="s">
        <v>147</v>
      </c>
      <c r="B111" s="82">
        <f ca="1">IF(INDIRECT(ADDRESS(ROW(dati_ikm!G$6),COLUMN(dati_ikm!G$1)+ROW(dati_ikm!G12)+$B$2,1,1,"dati_ikm"))="","",INDIRECT(ADDRESS(ROW(dati_ikm!G$6),COLUMN(dati_ikm!G$1)+ROW(dati_ikm!G12)+$B$2,1,1,"dati_ikm")))</f>
        <v>40.577250000000049</v>
      </c>
      <c r="C111" s="82" t="str">
        <f ca="1">IF(INDIRECT(ADDRESS(ROW(dati_ikm!G$6),COLUMN(dati_ikm!G$1)+ROW(dati_ikm!G12)+$C$2,1,1,"dati_ikm"))="","",INDIRECT(ADDRESS(ROW(dati_ikm!G$6),COLUMN(dati_ikm!G$1)+ROW(dati_ikm!G12)+$C$2,1,1,"dati_ikm")))</f>
        <v/>
      </c>
      <c r="D111" s="82" t="str">
        <f t="shared" ca="1" si="19"/>
        <v/>
      </c>
      <c r="E111" s="83" t="e">
        <f t="shared" ca="1" si="20"/>
        <v>#N/A</v>
      </c>
      <c r="F111" s="97" cm="1">
        <f t="array" aca="1" ref="F111" ca="1">INDIRECT(ADDRESS(ROW(dati_ikm!S$28),COLUMN(dati_ikm!S$1)+ROW(dati_ikm!S12)+$D$2,1,1,"dati_ikm"))</f>
        <v>28.905499999999961</v>
      </c>
      <c r="G111" s="85" t="str">
        <f t="shared" ca="1" si="21"/>
        <v/>
      </c>
      <c r="H111" s="86" t="e">
        <f t="shared" ca="1" si="22"/>
        <v>#N/A</v>
      </c>
      <c r="I111" s="11"/>
      <c r="J111" s="2"/>
      <c r="AJ111" s="62">
        <f ca="1">C113</f>
        <v>505.77171399999997</v>
      </c>
      <c r="AK111" s="60" t="s">
        <v>155</v>
      </c>
      <c r="AL111" s="60"/>
      <c r="AM111" s="60"/>
      <c r="AN111" s="60"/>
      <c r="AO111" s="11"/>
      <c r="AP111" s="2"/>
      <c r="AQ111" s="2"/>
    </row>
    <row r="112" spans="1:43" ht="17.399999999999999">
      <c r="A112" s="26"/>
      <c r="B112" s="84"/>
      <c r="C112" s="84"/>
      <c r="D112" s="84"/>
      <c r="E112" s="83"/>
      <c r="F112" s="87"/>
      <c r="G112" s="85"/>
      <c r="H112" s="85"/>
      <c r="I112" s="11"/>
      <c r="J112" s="2"/>
      <c r="AJ112" s="63">
        <f ca="1">H105</f>
        <v>95.59363828124998</v>
      </c>
      <c r="AK112" s="60" t="s">
        <v>149</v>
      </c>
      <c r="AL112" s="60"/>
      <c r="AM112" s="60"/>
      <c r="AN112" s="60"/>
      <c r="AO112" s="11"/>
      <c r="AP112" s="2"/>
      <c r="AQ112" s="2"/>
    </row>
    <row r="113" spans="1:43" ht="17.399999999999999">
      <c r="A113" s="22" t="str" cm="1">
        <f t="array" aca="1" ref="A113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(janvāris-jūlijs)</v>
      </c>
      <c r="B113" s="145">
        <f ca="1">SUM(_xlfn.TAKE(B100:B111,dati_kum!E34))</f>
        <v>548.41658199999995</v>
      </c>
      <c r="C113" s="145">
        <f ca="1">SUM(C100:C111)</f>
        <v>505.77171399999997</v>
      </c>
      <c r="D113" s="145">
        <f ca="1">C113-B113</f>
        <v>-42.644867999999974</v>
      </c>
      <c r="E113" s="153">
        <f ca="1">(C113/B113)*100-100</f>
        <v>-7.7759990123712157</v>
      </c>
      <c r="F113" s="147">
        <f ca="1">SUM(_xlfn.TAKE(F100:F111,dati_kum!E34))</f>
        <v>497.5</v>
      </c>
      <c r="G113" s="148">
        <f ca="1">C113-F113</f>
        <v>8.2717139999999745</v>
      </c>
      <c r="H113" s="149">
        <f ca="1">C113/F113*100</f>
        <v>101.66265608040202</v>
      </c>
      <c r="I113" s="11"/>
      <c r="J113" s="2"/>
      <c r="AJ113" s="62">
        <f ca="1">G113</f>
        <v>8.2717139999999745</v>
      </c>
      <c r="AK113" s="60" t="s">
        <v>158</v>
      </c>
      <c r="AL113" s="60"/>
      <c r="AM113" s="60"/>
      <c r="AN113" s="60"/>
      <c r="AO113" s="11"/>
      <c r="AP113" s="2"/>
      <c r="AQ113" s="2"/>
    </row>
    <row r="114" spans="1:43" ht="17.399999999999999">
      <c r="A114" s="28" t="s">
        <v>213</v>
      </c>
      <c r="B114" s="150">
        <f ca="1">SUM(B100:B111)</f>
        <v>787.55924200000004</v>
      </c>
      <c r="C114" s="150">
        <f ca="1">SUM(C100:C111)</f>
        <v>505.77171399999997</v>
      </c>
      <c r="D114" s="113" t="s">
        <v>173</v>
      </c>
      <c r="E114" s="113" t="s">
        <v>173</v>
      </c>
      <c r="F114" s="151">
        <f ca="1">SUM(F100:F111)</f>
        <v>706.00549999999998</v>
      </c>
      <c r="G114" s="33">
        <f t="shared" ref="G114" ca="1" si="23">C114-F114</f>
        <v>-200.23378600000001</v>
      </c>
      <c r="H114" s="152">
        <f ca="1">C114/F114*100</f>
        <v>71.638494884246654</v>
      </c>
      <c r="I114" s="11"/>
      <c r="J114" s="2"/>
      <c r="AJ114" s="63">
        <f ca="1">H113-100</f>
        <v>1.6626560804020158</v>
      </c>
      <c r="AK114" s="60" t="s">
        <v>150</v>
      </c>
      <c r="AM114" s="2"/>
      <c r="AN114" s="2"/>
      <c r="AO114" s="11"/>
      <c r="AP114" s="2"/>
      <c r="AQ114" s="2"/>
    </row>
    <row r="115" spans="1:43" s="52" customFormat="1">
      <c r="A115" s="2"/>
      <c r="B115" s="1"/>
      <c r="C115" s="2"/>
      <c r="D115" s="2"/>
      <c r="E115" s="2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43" s="52" customForma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43" s="52" customFormat="1">
      <c r="A117" s="67"/>
      <c r="B117" s="67"/>
      <c r="C117" s="67"/>
      <c r="D117" s="67"/>
      <c r="E117" s="2"/>
      <c r="F117" s="67"/>
      <c r="G117" s="67"/>
      <c r="H117" s="67"/>
      <c r="I117" s="6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43" s="52" customFormat="1">
      <c r="A118" s="2"/>
      <c r="B118" s="2"/>
      <c r="C118" s="2"/>
      <c r="D118" s="2"/>
      <c r="E118" s="2"/>
      <c r="F118" s="2"/>
      <c r="G118" s="5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43" s="52" customFormat="1">
      <c r="A119" s="2"/>
      <c r="B119" s="2"/>
      <c r="C119" s="2"/>
      <c r="D119" s="2"/>
      <c r="E119" s="2"/>
      <c r="F119" s="2"/>
      <c r="G119" s="5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43" s="52" customFormat="1">
      <c r="A120" s="2"/>
      <c r="B120" s="2"/>
      <c r="C120" s="2"/>
      <c r="D120" s="2"/>
      <c r="E120" s="2"/>
      <c r="F120" s="2"/>
      <c r="G120" s="5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43" s="52" customFormat="1" ht="21">
      <c r="A121" s="23" t="s">
        <v>52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43" s="52" customFormat="1" ht="43.2">
      <c r="A122" s="27" t="s">
        <v>1</v>
      </c>
      <c r="B122" s="24" t="s">
        <v>207</v>
      </c>
      <c r="C122" s="24" t="s">
        <v>216</v>
      </c>
      <c r="D122" s="16" t="s">
        <v>182</v>
      </c>
      <c r="E122" s="16" t="s">
        <v>181</v>
      </c>
      <c r="F122" s="71" t="s">
        <v>214</v>
      </c>
      <c r="G122" s="39" t="s">
        <v>152</v>
      </c>
      <c r="H122" s="72" t="s">
        <v>151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43" s="52" customFormat="1">
      <c r="A123" s="25" t="s">
        <v>136</v>
      </c>
      <c r="B123" s="82">
        <f ca="1">IF(INDIRECT(ADDRESS(ROW(dati_ikm!G$12),COLUMN(dati_ikm!G$1)+ROW(dati_ikm!G1)+$B$2,1,1,"dati_ikm"))="","",INDIRECT(ADDRESS(ROW(dati_ikm!G$12),COLUMN(dati_ikm!G$1)+ROW(dati_ikm!G1)+$B$2,1,1,"dati_ikm")))</f>
        <v>99.860339999999994</v>
      </c>
      <c r="C123" s="82">
        <f ca="1">IF(INDIRECT(ADDRESS(ROW(dati_ikm!G$12),COLUMN(dati_ikm!G$1)+ROW(dati_ikm!G1)+$C$2,1,1,"dati_ikm"))="","",INDIRECT(ADDRESS(ROW(dati_ikm!G$12),COLUMN(dati_ikm!G$1)+ROW(dati_ikm!G1)+$C$2,1,1,"dati_ikm")))</f>
        <v>107.479645</v>
      </c>
      <c r="D123" s="82">
        <f t="shared" ref="D123:D134" ca="1" si="24">IFERROR(C123-B123,"")</f>
        <v>7.6193050000000113</v>
      </c>
      <c r="E123" s="83">
        <f t="shared" ref="E123:E134" ca="1" si="25">IFERROR(((C123/B123)*100-100),NA())</f>
        <v>7.6299610035375451</v>
      </c>
      <c r="F123" s="97" cm="1">
        <f t="array" aca="1" ref="F123" ca="1">INDIRECT(ADDRESS(ROW(dati_ikm!S$30),COLUMN(dati_ikm!S$1)+ROW(dati_ikm!S1)+$D$2,1,1,"dati_ikm"))</f>
        <v>110.72599999999997</v>
      </c>
      <c r="G123" s="85">
        <f t="shared" ref="G123:G134" ca="1" si="26">IFERROR(C123-F123,"")</f>
        <v>-3.2463549999999657</v>
      </c>
      <c r="H123" s="86">
        <f t="shared" ref="H123:H134" ca="1" si="27">IFERROR(C123/F123*100,NA())</f>
        <v>97.068118599064391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43" s="52" customFormat="1">
      <c r="A124" s="25" t="s">
        <v>137</v>
      </c>
      <c r="B124" s="82">
        <f ca="1">IF(INDIRECT(ADDRESS(ROW(dati_ikm!G$12),COLUMN(dati_ikm!G$1)+ROW(dati_ikm!G2)+$B$2,1,1,"dati_ikm"))="","",INDIRECT(ADDRESS(ROW(dati_ikm!G$12),COLUMN(dati_ikm!G$1)+ROW(dati_ikm!G2)+$B$2,1,1,"dati_ikm")))</f>
        <v>95.103252000000012</v>
      </c>
      <c r="C124" s="82">
        <f ca="1">IF(INDIRECT(ADDRESS(ROW(dati_ikm!G$12),COLUMN(dati_ikm!G$1)+ROW(dati_ikm!G2)+$C$2,1,1,"dati_ikm"))="","",INDIRECT(ADDRESS(ROW(dati_ikm!G$12),COLUMN(dati_ikm!G$1)+ROW(dati_ikm!G2)+$C$2,1,1,"dati_ikm")))</f>
        <v>104.03680499999999</v>
      </c>
      <c r="D124" s="82">
        <f t="shared" ca="1" si="24"/>
        <v>8.933552999999975</v>
      </c>
      <c r="E124" s="83">
        <f t="shared" ca="1" si="25"/>
        <v>9.393530517757668</v>
      </c>
      <c r="F124" s="97" cm="1">
        <f t="array" aca="1" ref="F124" ca="1">INDIRECT(ADDRESS(ROW(dati_ikm!S$30),COLUMN(dati_ikm!S$1)+ROW(dati_ikm!S2)+$D$2,1,1,"dati_ikm"))</f>
        <v>104.76</v>
      </c>
      <c r="G124" s="85">
        <f t="shared" ca="1" si="26"/>
        <v>-0.72319500000001824</v>
      </c>
      <c r="H124" s="86">
        <f t="shared" ca="1" si="27"/>
        <v>99.309664948453587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2"/>
      <c r="AH124" s="2"/>
      <c r="AI124" s="2"/>
      <c r="AJ124" s="2"/>
      <c r="AK124" s="2"/>
      <c r="AL124" s="2"/>
    </row>
    <row r="125" spans="1:43" s="52" customFormat="1">
      <c r="A125" s="25" t="s">
        <v>138</v>
      </c>
      <c r="B125" s="82">
        <f ca="1">IF(INDIRECT(ADDRESS(ROW(dati_ikm!G$12),COLUMN(dati_ikm!G$1)+ROW(dati_ikm!G3)+$B$2,1,1,"dati_ikm"))="","",INDIRECT(ADDRESS(ROW(dati_ikm!G$12),COLUMN(dati_ikm!G$1)+ROW(dati_ikm!G3)+$B$2,1,1,"dati_ikm")))</f>
        <v>90.818550000000016</v>
      </c>
      <c r="C125" s="82">
        <f ca="1">IF(INDIRECT(ADDRESS(ROW(dati_ikm!G$12),COLUMN(dati_ikm!G$1)+ROW(dati_ikm!G3)+$C$2,1,1,"dati_ikm"))="","",INDIRECT(ADDRESS(ROW(dati_ikm!G$12),COLUMN(dati_ikm!G$1)+ROW(dati_ikm!G3)+$C$2,1,1,"dati_ikm")))</f>
        <v>101.19427500000003</v>
      </c>
      <c r="D125" s="82">
        <f t="shared" ca="1" si="24"/>
        <v>10.375725000000017</v>
      </c>
      <c r="E125" s="83">
        <f t="shared" ca="1" si="25"/>
        <v>11.424675905968556</v>
      </c>
      <c r="F125" s="97" cm="1">
        <f t="array" aca="1" ref="F125" ca="1">INDIRECT(ADDRESS(ROW(dati_ikm!S$30),COLUMN(dati_ikm!S$1)+ROW(dati_ikm!S3)+$D$2,1,1,"dati_ikm"))</f>
        <v>103.63000000000001</v>
      </c>
      <c r="G125" s="85">
        <f t="shared" ca="1" si="26"/>
        <v>-2.4357249999999766</v>
      </c>
      <c r="H125" s="86">
        <f t="shared" ca="1" si="27"/>
        <v>97.649594711956027</v>
      </c>
      <c r="I125" s="11"/>
      <c r="J125" s="60"/>
      <c r="K125" s="60"/>
      <c r="L125" s="6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43" s="52" customFormat="1">
      <c r="A126" s="25" t="s">
        <v>139</v>
      </c>
      <c r="B126" s="82">
        <f ca="1">IF(INDIRECT(ADDRESS(ROW(dati_ikm!G$12),COLUMN(dati_ikm!G$1)+ROW(dati_ikm!G4)+$B$2,1,1,"dati_ikm"))="","",INDIRECT(ADDRESS(ROW(dati_ikm!G$12),COLUMN(dati_ikm!G$1)+ROW(dati_ikm!G4)+$B$2,1,1,"dati_ikm")))</f>
        <v>104.91310599999997</v>
      </c>
      <c r="C126" s="82">
        <f ca="1">IF(INDIRECT(ADDRESS(ROW(dati_ikm!G$12),COLUMN(dati_ikm!G$1)+ROW(dati_ikm!G4)+$C$2,1,1,"dati_ikm"))="","",INDIRECT(ADDRESS(ROW(dati_ikm!G$12),COLUMN(dati_ikm!G$1)+ROW(dati_ikm!G4)+$C$2,1,1,"dati_ikm")))</f>
        <v>117.12522099999995</v>
      </c>
      <c r="D126" s="82">
        <f t="shared" ca="1" si="24"/>
        <v>12.212114999999983</v>
      </c>
      <c r="E126" s="83">
        <f t="shared" ca="1" si="25"/>
        <v>11.640218715858055</v>
      </c>
      <c r="F126" s="97" cm="1">
        <f t="array" aca="1" ref="F126" ca="1">INDIRECT(ADDRESS(ROW(dati_ikm!S$30),COLUMN(dati_ikm!S$1)+ROW(dati_ikm!S4)+$D$2,1,1,"dati_ikm"))</f>
        <v>113.51999999999998</v>
      </c>
      <c r="G126" s="85">
        <f t="shared" ca="1" si="26"/>
        <v>3.6052209999999718</v>
      </c>
      <c r="H126" s="86">
        <f t="shared" ca="1" si="27"/>
        <v>103.17584654686397</v>
      </c>
      <c r="I126" s="11"/>
      <c r="J126" s="60"/>
      <c r="K126" s="60"/>
      <c r="L126" s="60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2"/>
      <c r="AH126" s="2"/>
      <c r="AI126" s="2"/>
      <c r="AJ126" s="2"/>
      <c r="AK126" s="2"/>
      <c r="AL126" s="2"/>
    </row>
    <row r="127" spans="1:43" s="52" customFormat="1">
      <c r="A127" s="25" t="s">
        <v>140</v>
      </c>
      <c r="B127" s="82">
        <f ca="1">IF(INDIRECT(ADDRESS(ROW(dati_ikm!G$12),COLUMN(dati_ikm!G$1)+ROW(dati_ikm!G5)+$B$2,1,1,"dati_ikm"))="","",INDIRECT(ADDRESS(ROW(dati_ikm!G$12),COLUMN(dati_ikm!G$1)+ROW(dati_ikm!G5)+$B$2,1,1,"dati_ikm")))</f>
        <v>112.31231500000001</v>
      </c>
      <c r="C127" s="82">
        <f ca="1">IF(INDIRECT(ADDRESS(ROW(dati_ikm!G$12),COLUMN(dati_ikm!G$1)+ROW(dati_ikm!G5)+$C$2,1,1,"dati_ikm"))="","",INDIRECT(ADDRESS(ROW(dati_ikm!G$12),COLUMN(dati_ikm!G$1)+ROW(dati_ikm!G5)+$C$2,1,1,"dati_ikm")))</f>
        <v>100.34121199999998</v>
      </c>
      <c r="D127" s="82">
        <f t="shared" ca="1" si="24"/>
        <v>-11.971103000000028</v>
      </c>
      <c r="E127" s="83">
        <f t="shared" ca="1" si="25"/>
        <v>-10.658762576481507</v>
      </c>
      <c r="F127" s="97" cm="1">
        <f t="array" aca="1" ref="F127" ca="1">INDIRECT(ADDRESS(ROW(dati_ikm!S$30),COLUMN(dati_ikm!S$1)+ROW(dati_ikm!S5)+$D$2,1,1,"dati_ikm"))</f>
        <v>116.886</v>
      </c>
      <c r="G127" s="85">
        <f t="shared" ca="1" si="26"/>
        <v>-16.544788000000011</v>
      </c>
      <c r="H127" s="86">
        <f t="shared" ca="1" si="27"/>
        <v>85.845363858802585</v>
      </c>
      <c r="I127" s="11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43" s="52" customFormat="1">
      <c r="A128" s="25" t="s">
        <v>141</v>
      </c>
      <c r="B128" s="82">
        <f ca="1">IF(INDIRECT(ADDRESS(ROW(dati_ikm!G$12),COLUMN(dati_ikm!G$1)+ROW(dati_ikm!G6)+$B$2,1,1,"dati_ikm"))="","",INDIRECT(ADDRESS(ROW(dati_ikm!G$12),COLUMN(dati_ikm!G$1)+ROW(dati_ikm!G6)+$B$2,1,1,"dati_ikm")))</f>
        <v>99.439710999999988</v>
      </c>
      <c r="C128" s="82">
        <f ca="1">IF(INDIRECT(ADDRESS(ROW(dati_ikm!G$12),COLUMN(dati_ikm!G$1)+ROW(dati_ikm!G6)+$C$2,1,1,"dati_ikm"))="","",INDIRECT(ADDRESS(ROW(dati_ikm!G$12),COLUMN(dati_ikm!G$1)+ROW(dati_ikm!G6)+$C$2,1,1,"dati_ikm")))</f>
        <v>99.50606700000003</v>
      </c>
      <c r="D128" s="82">
        <f t="shared" ca="1" si="24"/>
        <v>6.6356000000041604E-2</v>
      </c>
      <c r="E128" s="83">
        <f t="shared" ca="1" si="25"/>
        <v>6.6729880178399981E-2</v>
      </c>
      <c r="F128" s="97" cm="1">
        <f t="array" aca="1" ref="F128" ca="1">INDIRECT(ADDRESS(ROW(dati_ikm!S$30),COLUMN(dati_ikm!S$1)+ROW(dati_ikm!S6)+$D$2,1,1,"dati_ikm"))</f>
        <v>119.999</v>
      </c>
      <c r="G128" s="85">
        <f t="shared" ca="1" si="26"/>
        <v>-20.492932999999965</v>
      </c>
      <c r="H128" s="86">
        <f t="shared" ca="1" si="27"/>
        <v>82.922413520112698</v>
      </c>
      <c r="I128" s="11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s="52" customFormat="1">
      <c r="A129" s="25" t="s">
        <v>142</v>
      </c>
      <c r="B129" s="82">
        <f ca="1">IF(INDIRECT(ADDRESS(ROW(dati_ikm!G$12),COLUMN(dati_ikm!G$1)+ROW(dati_ikm!G7)+$B$2,1,1,"dati_ikm"))="","",INDIRECT(ADDRESS(ROW(dati_ikm!G$12),COLUMN(dati_ikm!G$1)+ROW(dati_ikm!G7)+$B$2,1,1,"dati_ikm")))</f>
        <v>107.71003700000006</v>
      </c>
      <c r="C129" s="82">
        <f ca="1">IF(INDIRECT(ADDRESS(ROW(dati_ikm!G$12),COLUMN(dati_ikm!G$1)+ROW(dati_ikm!G7)+$C$2,1,1,"dati_ikm"))="","",INDIRECT(ADDRESS(ROW(dati_ikm!G$12),COLUMN(dati_ikm!G$1)+ROW(dati_ikm!G7)+$C$2,1,1,"dati_ikm")))</f>
        <v>105.70462299999997</v>
      </c>
      <c r="D129" s="82">
        <f t="shared" ca="1" si="24"/>
        <v>-2.0054140000000871</v>
      </c>
      <c r="E129" s="83">
        <f t="shared" ca="1" si="25"/>
        <v>-1.8618636255784367</v>
      </c>
      <c r="F129" s="97" cm="1">
        <f t="array" aca="1" ref="F129" ca="1">INDIRECT(ADDRESS(ROW(dati_ikm!S$30),COLUMN(dati_ikm!S$1)+ROW(dati_ikm!S7)+$D$2,1,1,"dati_ikm"))</f>
        <v>119.42500000000001</v>
      </c>
      <c r="G129" s="85">
        <f t="shared" ca="1" si="26"/>
        <v>-13.720377000000042</v>
      </c>
      <c r="H129" s="86">
        <f t="shared" ca="1" si="27"/>
        <v>88.511302491103166</v>
      </c>
      <c r="I129" s="11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s="52" customFormat="1">
      <c r="A130" s="25" t="s">
        <v>143</v>
      </c>
      <c r="B130" s="82">
        <f ca="1">IF(INDIRECT(ADDRESS(ROW(dati_ikm!G$12),COLUMN(dati_ikm!G$1)+ROW(dati_ikm!G8)+$B$2,1,1,"dati_ikm"))="","",INDIRECT(ADDRESS(ROW(dati_ikm!G$12),COLUMN(dati_ikm!G$1)+ROW(dati_ikm!G8)+$B$2,1,1,"dati_ikm")))</f>
        <v>114.57613499999991</v>
      </c>
      <c r="C130" s="82" t="str">
        <f ca="1">IF(INDIRECT(ADDRESS(ROW(dati_ikm!G$12),COLUMN(dati_ikm!G$1)+ROW(dati_ikm!G8)+$C$2,1,1,"dati_ikm"))="","",INDIRECT(ADDRESS(ROW(dati_ikm!G$12),COLUMN(dati_ikm!G$1)+ROW(dati_ikm!G8)+$C$2,1,1,"dati_ikm")))</f>
        <v/>
      </c>
      <c r="D130" s="82" t="str">
        <f t="shared" ca="1" si="24"/>
        <v/>
      </c>
      <c r="E130" s="83" t="e">
        <f t="shared" ca="1" si="25"/>
        <v>#N/A</v>
      </c>
      <c r="F130" s="97" cm="1">
        <f t="array" aca="1" ref="F130" ca="1">INDIRECT(ADDRESS(ROW(dati_ikm!S$30),COLUMN(dati_ikm!S$1)+ROW(dati_ikm!S8)+$D$2,1,1,"dati_ikm"))</f>
        <v>123.56300000000002</v>
      </c>
      <c r="G130" s="85" t="str">
        <f t="shared" ca="1" si="26"/>
        <v/>
      </c>
      <c r="H130" s="86" t="e">
        <f t="shared" ca="1" si="27"/>
        <v>#N/A</v>
      </c>
      <c r="I130" s="11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s="52" customFormat="1">
      <c r="A131" s="25" t="s">
        <v>144</v>
      </c>
      <c r="B131" s="82">
        <f ca="1">IF(INDIRECT(ADDRESS(ROW(dati_ikm!G$12),COLUMN(dati_ikm!G$1)+ROW(dati_ikm!G9)+$B$2,1,1,"dati_ikm"))="","",INDIRECT(ADDRESS(ROW(dati_ikm!G$12),COLUMN(dati_ikm!G$1)+ROW(dati_ikm!G9)+$B$2,1,1,"dati_ikm")))</f>
        <v>110.13749400000006</v>
      </c>
      <c r="C131" s="82" t="str">
        <f ca="1">IF(INDIRECT(ADDRESS(ROW(dati_ikm!G$12),COLUMN(dati_ikm!G$1)+ROW(dati_ikm!G9)+$C$2,1,1,"dati_ikm"))="","",INDIRECT(ADDRESS(ROW(dati_ikm!G$12),COLUMN(dati_ikm!G$1)+ROW(dati_ikm!G9)+$C$2,1,1,"dati_ikm")))</f>
        <v/>
      </c>
      <c r="D131" s="82" t="str">
        <f t="shared" ca="1" si="24"/>
        <v/>
      </c>
      <c r="E131" s="83" t="e">
        <f t="shared" ca="1" si="25"/>
        <v>#N/A</v>
      </c>
      <c r="F131" s="97" cm="1">
        <f t="array" aca="1" ref="F131" ca="1">INDIRECT(ADDRESS(ROW(dati_ikm!S$30),COLUMN(dati_ikm!S$1)+ROW(dati_ikm!S9)+$D$2,1,1,"dati_ikm"))</f>
        <v>123.78300000000003</v>
      </c>
      <c r="G131" s="85" t="str">
        <f t="shared" ca="1" si="26"/>
        <v/>
      </c>
      <c r="H131" s="86" t="e">
        <f t="shared" ca="1" si="27"/>
        <v>#N/A</v>
      </c>
      <c r="I131" s="11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s="52" customFormat="1">
      <c r="A132" s="25" t="s">
        <v>145</v>
      </c>
      <c r="B132" s="82">
        <f ca="1">IF(INDIRECT(ADDRESS(ROW(dati_ikm!G$12),COLUMN(dati_ikm!G$1)+ROW(dati_ikm!G10)+$B$2,1,1,"dati_ikm"))="","",INDIRECT(ADDRESS(ROW(dati_ikm!G$12),COLUMN(dati_ikm!G$1)+ROW(dati_ikm!G10)+$B$2,1,1,"dati_ikm")))</f>
        <v>106.96070499999996</v>
      </c>
      <c r="C132" s="82" t="str">
        <f ca="1">IF(INDIRECT(ADDRESS(ROW(dati_ikm!G$12),COLUMN(dati_ikm!G$1)+ROW(dati_ikm!G10)+$C$2,1,1,"dati_ikm"))="","",INDIRECT(ADDRESS(ROW(dati_ikm!G$12),COLUMN(dati_ikm!G$1)+ROW(dati_ikm!G10)+$C$2,1,1,"dati_ikm")))</f>
        <v/>
      </c>
      <c r="D132" s="82" t="str">
        <f t="shared" ca="1" si="24"/>
        <v/>
      </c>
      <c r="E132" s="83" t="e">
        <f t="shared" ca="1" si="25"/>
        <v>#N/A</v>
      </c>
      <c r="F132" s="97" cm="1">
        <f t="array" aca="1" ref="F132" ca="1">INDIRECT(ADDRESS(ROW(dati_ikm!S$30),COLUMN(dati_ikm!S$1)+ROW(dati_ikm!S10)+$D$2,1,1,"dati_ikm"))</f>
        <v>116.22300000000001</v>
      </c>
      <c r="G132" s="85" t="str">
        <f t="shared" ca="1" si="26"/>
        <v/>
      </c>
      <c r="H132" s="86" t="e">
        <f t="shared" ca="1" si="27"/>
        <v>#N/A</v>
      </c>
      <c r="I132" s="11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s="52" customFormat="1">
      <c r="A133" s="25" t="s">
        <v>146</v>
      </c>
      <c r="B133" s="82">
        <f ca="1">IF(INDIRECT(ADDRESS(ROW(dati_ikm!G$12),COLUMN(dati_ikm!G$1)+ROW(dati_ikm!G11)+$B$2,1,1,"dati_ikm"))="","",INDIRECT(ADDRESS(ROW(dati_ikm!G$12),COLUMN(dati_ikm!G$1)+ROW(dati_ikm!G11)+$B$2,1,1,"dati_ikm")))</f>
        <v>104.06523399999992</v>
      </c>
      <c r="C133" s="82" t="str">
        <f ca="1">IF(INDIRECT(ADDRESS(ROW(dati_ikm!G$12),COLUMN(dati_ikm!G$1)+ROW(dati_ikm!G11)+$C$2,1,1,"dati_ikm"))="","",INDIRECT(ADDRESS(ROW(dati_ikm!G$12),COLUMN(dati_ikm!G$1)+ROW(dati_ikm!G11)+$C$2,1,1,"dati_ikm")))</f>
        <v/>
      </c>
      <c r="D133" s="82" t="str">
        <f t="shared" ca="1" si="24"/>
        <v/>
      </c>
      <c r="E133" s="83" t="e">
        <f t="shared" ca="1" si="25"/>
        <v>#N/A</v>
      </c>
      <c r="F133" s="97" cm="1">
        <f t="array" aca="1" ref="F133" ca="1">INDIRECT(ADDRESS(ROW(dati_ikm!S$30),COLUMN(dati_ikm!S$1)+ROW(dati_ikm!S11)+$D$2,1,1,"dati_ikm"))</f>
        <v>115.89</v>
      </c>
      <c r="G133" s="85" t="str">
        <f t="shared" ca="1" si="26"/>
        <v/>
      </c>
      <c r="H133" s="86" t="e">
        <f t="shared" ca="1" si="27"/>
        <v>#N/A</v>
      </c>
      <c r="I133" s="11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s="52" customFormat="1">
      <c r="A134" s="25" t="s">
        <v>147</v>
      </c>
      <c r="B134" s="82">
        <f ca="1">IF(INDIRECT(ADDRESS(ROW(dati_ikm!G$12),COLUMN(dati_ikm!G$1)+ROW(dati_ikm!G12)+$B$2,1,1,"dati_ikm"))="","",INDIRECT(ADDRESS(ROW(dati_ikm!G$12),COLUMN(dati_ikm!G$1)+ROW(dati_ikm!G12)+$B$2,1,1,"dati_ikm")))</f>
        <v>98.886430000000018</v>
      </c>
      <c r="C134" s="82" t="str">
        <f ca="1">IF(INDIRECT(ADDRESS(ROW(dati_ikm!G$12),COLUMN(dati_ikm!G$1)+ROW(dati_ikm!G12)+$C$2,1,1,"dati_ikm"))="","",INDIRECT(ADDRESS(ROW(dati_ikm!G$12),COLUMN(dati_ikm!G$1)+ROW(dati_ikm!G12)+$C$2,1,1,"dati_ikm")))</f>
        <v/>
      </c>
      <c r="D134" s="82" t="str">
        <f t="shared" ca="1" si="24"/>
        <v/>
      </c>
      <c r="E134" s="83" t="e">
        <f t="shared" ca="1" si="25"/>
        <v>#N/A</v>
      </c>
      <c r="F134" s="97" cm="1">
        <f t="array" aca="1" ref="F134" ca="1">INDIRECT(ADDRESS(ROW(dati_ikm!S$30),COLUMN(dati_ikm!S$1)+ROW(dati_ikm!S12)+$D$2,1,1,"dati_ikm"))</f>
        <v>112.3609999999999</v>
      </c>
      <c r="G134" s="85" t="str">
        <f t="shared" ca="1" si="26"/>
        <v/>
      </c>
      <c r="H134" s="86" t="e">
        <f t="shared" ca="1" si="27"/>
        <v>#N/A</v>
      </c>
      <c r="I134" s="11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s="52" customFormat="1">
      <c r="A135" s="26"/>
      <c r="B135" s="84"/>
      <c r="C135" s="84"/>
      <c r="D135" s="84"/>
      <c r="E135" s="83"/>
      <c r="F135" s="87"/>
      <c r="G135" s="85"/>
      <c r="H135" s="85"/>
      <c r="I135" s="11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s="52" customFormat="1">
      <c r="A136" s="22" t="str" cm="1">
        <f t="array" aca="1" ref="A136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(janvāris-jūlijs)</v>
      </c>
      <c r="B136" s="145">
        <f ca="1">SUM(_xlfn.TAKE(B123:B134,dati_kum!E34))</f>
        <v>710.15731100000005</v>
      </c>
      <c r="C136" s="145">
        <f ca="1">SUM(C123:C134)</f>
        <v>735.38784799999996</v>
      </c>
      <c r="D136" s="145">
        <f ca="1">C136-B136</f>
        <v>25.230536999999913</v>
      </c>
      <c r="E136" s="153">
        <f ca="1">(C136/B136)*100-100</f>
        <v>3.552809583058675</v>
      </c>
      <c r="F136" s="147">
        <f ca="1">SUM(_xlfn.TAKE(F123:F134,dati_kum!E34))</f>
        <v>788.94599999999991</v>
      </c>
      <c r="G136" s="148">
        <f ca="1">C136-F136</f>
        <v>-53.55815199999995</v>
      </c>
      <c r="H136" s="149">
        <f ca="1">C136/F136*100</f>
        <v>93.211429933100618</v>
      </c>
      <c r="I136" s="1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s="52" customFormat="1">
      <c r="A137" s="28" t="s">
        <v>213</v>
      </c>
      <c r="B137" s="150">
        <f ca="1">SUM(B123:B134)</f>
        <v>1244.7833089999999</v>
      </c>
      <c r="C137" s="150">
        <f ca="1">SUM(C123:C134)</f>
        <v>735.38784799999996</v>
      </c>
      <c r="D137" s="113" t="s">
        <v>173</v>
      </c>
      <c r="E137" s="113" t="s">
        <v>173</v>
      </c>
      <c r="F137" s="151">
        <f ca="1">SUM(F123:F134)</f>
        <v>1380.7659999999998</v>
      </c>
      <c r="G137" s="33">
        <f ca="1">C137-F137</f>
        <v>-645.37815199999989</v>
      </c>
      <c r="H137" s="152">
        <f ca="1">C137/F137*100</f>
        <v>53.259411659904721</v>
      </c>
      <c r="I137" s="11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s="52" customFormat="1" ht="17.399999999999999">
      <c r="A138" s="2"/>
      <c r="B138" s="1"/>
      <c r="C138" s="2"/>
      <c r="D138" s="2"/>
      <c r="E138" s="2"/>
      <c r="F138" s="1"/>
      <c r="G138" s="2"/>
      <c r="H138" s="2"/>
      <c r="I138" s="2"/>
      <c r="J138" s="6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s="52" customForma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s="52" customForma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s="52" customForma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s="52" customForma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s="52" customForma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s="52" customFormat="1" ht="21">
      <c r="A144" s="23" t="s">
        <v>208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s="52" customFormat="1" ht="43.2">
      <c r="A145" s="27" t="s">
        <v>1</v>
      </c>
      <c r="B145" s="24" t="s">
        <v>207</v>
      </c>
      <c r="C145" s="24" t="s">
        <v>216</v>
      </c>
      <c r="D145" s="16" t="s">
        <v>182</v>
      </c>
      <c r="E145" s="16" t="s">
        <v>181</v>
      </c>
      <c r="F145" s="71" t="s">
        <v>214</v>
      </c>
      <c r="G145" s="39" t="s">
        <v>152</v>
      </c>
      <c r="H145" s="72" t="s">
        <v>151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s="52" customFormat="1">
      <c r="A146" s="25" t="s">
        <v>136</v>
      </c>
      <c r="B146" s="169">
        <f ca="1">IF(INDIRECT(ADDRESS(ROW(dati_ikm!G$16),COLUMN(dati_ikm!G$1)+ROW(dati_ikm!G1)+$B$2,1,1,"dati_ikm"))="","",INDIRECT(ADDRESS(ROW(dati_ikm!G$16),COLUMN(dati_ikm!G$1)+ROW(dati_ikm!G1)+$B$2,1,1,"dati_ikm")))</f>
        <v>0</v>
      </c>
      <c r="C146" s="82">
        <f ca="1">IF(INDIRECT(ADDRESS(ROW(dati_ikm!G$16),COLUMN(dati_ikm!G$1)+ROW(dati_ikm!G1)+$C$2,1,1,"dati_ikm"))="","",INDIRECT(ADDRESS(ROW(dati_ikm!G$16),COLUMN(dati_ikm!G$1)+ROW(dati_ikm!G1)+$C$2,1,1,"dati_ikm")))</f>
        <v>8.0900000000000004E-4</v>
      </c>
      <c r="D146" s="82">
        <f t="shared" ref="D146:D157" ca="1" si="28">IFERROR(C146-B146,"")</f>
        <v>8.0900000000000004E-4</v>
      </c>
      <c r="E146" s="169" t="e">
        <f ca="1">IFERROR(((C146/B146)*100-100),NA())</f>
        <v>#N/A</v>
      </c>
      <c r="F146" s="97" cm="1">
        <f t="array" aca="1" ref="F146" ca="1">INDIRECT(ADDRESS(ROW(dati_ikm!S$40),COLUMN(dati_ikm!S$1)+ROW(dati_ikm!S1)+$D$2,1,1,"dati_ikm"))</f>
        <v>0</v>
      </c>
      <c r="G146" s="85">
        <f t="shared" ref="G146:G157" ca="1" si="29">IFERROR(C146-F146,"")</f>
        <v>8.0900000000000004E-4</v>
      </c>
      <c r="H146" s="86" t="e">
        <f t="shared" ref="H146:H157" ca="1" si="30">IFERROR(C146/F146*100,NA())</f>
        <v>#N/A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s="52" customFormat="1">
      <c r="A147" s="25" t="s">
        <v>137</v>
      </c>
      <c r="B147" s="169">
        <f ca="1">IF(INDIRECT(ADDRESS(ROW(dati_ikm!G$16),COLUMN(dati_ikm!G$1)+ROW(dati_ikm!G2)+$B$2,1,1,"dati_ikm"))="","",INDIRECT(ADDRESS(ROW(dati_ikm!G$16),COLUMN(dati_ikm!G$1)+ROW(dati_ikm!G2)+$B$2,1,1,"dati_ikm")))</f>
        <v>0</v>
      </c>
      <c r="C147" s="82">
        <f ca="1">IF(INDIRECT(ADDRESS(ROW(dati_ikm!G$16),COLUMN(dati_ikm!G$1)+ROW(dati_ikm!G2)+$C$2,1,1,"dati_ikm"))="","",INDIRECT(ADDRESS(ROW(dati_ikm!G$16),COLUMN(dati_ikm!G$1)+ROW(dati_ikm!G2)+$C$2,1,1,"dati_ikm")))</f>
        <v>17.300882000000001</v>
      </c>
      <c r="D147" s="82">
        <f t="shared" ca="1" si="28"/>
        <v>17.300882000000001</v>
      </c>
      <c r="E147" s="169" t="e">
        <f t="shared" ref="E147:E157" ca="1" si="31">IFERROR(((C147/B147)*100-100),NA())</f>
        <v>#N/A</v>
      </c>
      <c r="F147" s="97" cm="1">
        <f t="array" aca="1" ref="F147" ca="1">INDIRECT(ADDRESS(ROW(dati_ikm!S$40),COLUMN(dati_ikm!S$1)+ROW(dati_ikm!S2)+$D$2,1,1,"dati_ikm"))</f>
        <v>31</v>
      </c>
      <c r="G147" s="85">
        <f t="shared" ca="1" si="29"/>
        <v>-13.699117999999999</v>
      </c>
      <c r="H147" s="86">
        <f t="shared" ca="1" si="30"/>
        <v>55.809296774193548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s="52" customFormat="1">
      <c r="A148" s="25" t="s">
        <v>138</v>
      </c>
      <c r="B148" s="169">
        <f ca="1">IF(INDIRECT(ADDRESS(ROW(dati_ikm!G$16),COLUMN(dati_ikm!G$1)+ROW(dati_ikm!G3)+$B$2,1,1,"dati_ikm"))="","",INDIRECT(ADDRESS(ROW(dati_ikm!G$16),COLUMN(dati_ikm!G$1)+ROW(dati_ikm!G3)+$B$2,1,1,"dati_ikm")))</f>
        <v>0</v>
      </c>
      <c r="C148" s="82">
        <f ca="1">IF(INDIRECT(ADDRESS(ROW(dati_ikm!G$16),COLUMN(dati_ikm!G$1)+ROW(dati_ikm!G3)+$C$2,1,1,"dati_ikm"))="","",INDIRECT(ADDRESS(ROW(dati_ikm!G$16),COLUMN(dati_ikm!G$1)+ROW(dati_ikm!G3)+$C$2,1,1,"dati_ikm")))</f>
        <v>6.6319999999997492E-3</v>
      </c>
      <c r="D148" s="82">
        <f t="shared" ca="1" si="28"/>
        <v>6.6319999999997492E-3</v>
      </c>
      <c r="E148" s="169" t="e">
        <f t="shared" ca="1" si="31"/>
        <v>#N/A</v>
      </c>
      <c r="F148" s="97" cm="1">
        <f t="array" aca="1" ref="F148" ca="1">INDIRECT(ADDRESS(ROW(dati_ikm!S$40),COLUMN(dati_ikm!S$1)+ROW(dati_ikm!S3)+$D$2,1,1,"dati_ikm"))</f>
        <v>0</v>
      </c>
      <c r="G148" s="85">
        <f t="shared" ca="1" si="29"/>
        <v>6.6319999999997492E-3</v>
      </c>
      <c r="H148" s="86" t="e">
        <f t="shared" ca="1" si="30"/>
        <v>#N/A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s="52" customFormat="1">
      <c r="A149" s="25" t="s">
        <v>139</v>
      </c>
      <c r="B149" s="169">
        <f ca="1">IF(INDIRECT(ADDRESS(ROW(dati_ikm!G$16),COLUMN(dati_ikm!G$1)+ROW(dati_ikm!G4)+$B$2,1,1,"dati_ikm"))="","",INDIRECT(ADDRESS(ROW(dati_ikm!G$16),COLUMN(dati_ikm!G$1)+ROW(dati_ikm!G4)+$B$2,1,1,"dati_ikm")))</f>
        <v>0</v>
      </c>
      <c r="C149" s="82">
        <f ca="1">IF(INDIRECT(ADDRESS(ROW(dati_ikm!G$16),COLUMN(dati_ikm!G$1)+ROW(dati_ikm!G4)+$C$2,1,1,"dati_ikm"))="","",INDIRECT(ADDRESS(ROW(dati_ikm!G$16),COLUMN(dati_ikm!G$1)+ROW(dati_ikm!G4)+$C$2,1,1,"dati_ikm")))</f>
        <v>0</v>
      </c>
      <c r="D149" s="82">
        <f t="shared" ca="1" si="28"/>
        <v>0</v>
      </c>
      <c r="E149" s="169" t="e">
        <f t="shared" ca="1" si="31"/>
        <v>#N/A</v>
      </c>
      <c r="F149" s="97" cm="1">
        <f t="array" aca="1" ref="F149" ca="1">INDIRECT(ADDRESS(ROW(dati_ikm!S$40),COLUMN(dati_ikm!S$1)+ROW(dati_ikm!S4)+$D$2,1,1,"dati_ikm"))</f>
        <v>0</v>
      </c>
      <c r="G149" s="85">
        <f t="shared" ca="1" si="29"/>
        <v>0</v>
      </c>
      <c r="H149" s="86" t="e">
        <f t="shared" ca="1" si="30"/>
        <v>#N/A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s="52" customFormat="1">
      <c r="A150" s="25" t="s">
        <v>140</v>
      </c>
      <c r="B150" s="169">
        <f ca="1">IF(INDIRECT(ADDRESS(ROW(dati_ikm!G$16),COLUMN(dati_ikm!G$1)+ROW(dati_ikm!G5)+$B$2,1,1,"dati_ikm"))="","",INDIRECT(ADDRESS(ROW(dati_ikm!G$16),COLUMN(dati_ikm!G$1)+ROW(dati_ikm!G5)+$B$2,1,1,"dati_ikm")))</f>
        <v>30.677752999999999</v>
      </c>
      <c r="C150" s="82">
        <f ca="1">IF(INDIRECT(ADDRESS(ROW(dati_ikm!G$16),COLUMN(dati_ikm!G$1)+ROW(dati_ikm!G5)+$C$2,1,1,"dati_ikm"))="","",INDIRECT(ADDRESS(ROW(dati_ikm!G$16),COLUMN(dati_ikm!G$1)+ROW(dati_ikm!G5)+$C$2,1,1,"dati_ikm")))</f>
        <v>22.157395000000001</v>
      </c>
      <c r="D150" s="82">
        <f t="shared" ca="1" si="28"/>
        <v>-8.5203579999999981</v>
      </c>
      <c r="E150" s="169">
        <f t="shared" ca="1" si="31"/>
        <v>-27.773735579656048</v>
      </c>
      <c r="F150" s="97" cm="1">
        <f t="array" aca="1" ref="F150" ca="1">INDIRECT(ADDRESS(ROW(dati_ikm!S$40),COLUMN(dati_ikm!S$1)+ROW(dati_ikm!S5)+$D$2,1,1,"dati_ikm"))</f>
        <v>25.1</v>
      </c>
      <c r="G150" s="85">
        <f t="shared" ca="1" si="29"/>
        <v>-2.9426050000000004</v>
      </c>
      <c r="H150" s="86">
        <f t="shared" ca="1" si="30"/>
        <v>88.276474103585656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s="52" customFormat="1">
      <c r="A151" s="25" t="s">
        <v>141</v>
      </c>
      <c r="B151" s="169">
        <f ca="1">IF(INDIRECT(ADDRESS(ROW(dati_ikm!G$16),COLUMN(dati_ikm!G$1)+ROW(dati_ikm!G6)+$B$2,1,1,"dati_ikm"))="","",INDIRECT(ADDRESS(ROW(dati_ikm!G$16),COLUMN(dati_ikm!G$1)+ROW(dati_ikm!G6)+$B$2,1,1,"dati_ikm")))</f>
        <v>0</v>
      </c>
      <c r="C151" s="82">
        <f ca="1">IF(INDIRECT(ADDRESS(ROW(dati_ikm!G$16),COLUMN(dati_ikm!G$1)+ROW(dati_ikm!G6)+$C$2,1,1,"dati_ikm"))="","",INDIRECT(ADDRESS(ROW(dati_ikm!G$16),COLUMN(dati_ikm!G$1)+ROW(dati_ikm!G6)+$C$2,1,1,"dati_ikm")))</f>
        <v>0</v>
      </c>
      <c r="D151" s="82">
        <f t="shared" ca="1" si="28"/>
        <v>0</v>
      </c>
      <c r="E151" s="169" t="e">
        <f t="shared" ca="1" si="31"/>
        <v>#N/A</v>
      </c>
      <c r="F151" s="97" cm="1">
        <f t="array" aca="1" ref="F151" ca="1">INDIRECT(ADDRESS(ROW(dati_ikm!S$40),COLUMN(dati_ikm!S$1)+ROW(dati_ikm!S6)+$D$2,1,1,"dati_ikm"))</f>
        <v>0</v>
      </c>
      <c r="G151" s="85">
        <f t="shared" ca="1" si="29"/>
        <v>0</v>
      </c>
      <c r="H151" s="86" t="e">
        <f t="shared" ca="1" si="30"/>
        <v>#N/A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s="52" customFormat="1">
      <c r="A152" s="25" t="s">
        <v>142</v>
      </c>
      <c r="B152" s="169">
        <f ca="1">IF(INDIRECT(ADDRESS(ROW(dati_ikm!G$16),COLUMN(dati_ikm!G$1)+ROW(dati_ikm!G7)+$B$2,1,1,"dati_ikm"))="","",INDIRECT(ADDRESS(ROW(dati_ikm!G$16),COLUMN(dati_ikm!G$1)+ROW(dati_ikm!G7)+$B$2,1,1,"dati_ikm")))</f>
        <v>5.4300000000040427E-4</v>
      </c>
      <c r="C152" s="82">
        <f ca="1">IF(INDIRECT(ADDRESS(ROW(dati_ikm!G$16),COLUMN(dati_ikm!G$1)+ROW(dati_ikm!G7)+$C$2,1,1,"dati_ikm"))="","",INDIRECT(ADDRESS(ROW(dati_ikm!G$16),COLUMN(dati_ikm!G$1)+ROW(dati_ikm!G7)+$C$2,1,1,"dati_ikm")))</f>
        <v>0</v>
      </c>
      <c r="D152" s="82">
        <f t="shared" ca="1" si="28"/>
        <v>-5.4300000000040427E-4</v>
      </c>
      <c r="E152" s="169">
        <f t="shared" ca="1" si="31"/>
        <v>-100</v>
      </c>
      <c r="F152" s="97" cm="1">
        <f t="array" aca="1" ref="F152" ca="1">INDIRECT(ADDRESS(ROW(dati_ikm!S$40),COLUMN(dati_ikm!S$1)+ROW(dati_ikm!S7)+$D$2,1,1,"dati_ikm"))</f>
        <v>0</v>
      </c>
      <c r="G152" s="85">
        <f t="shared" ca="1" si="29"/>
        <v>0</v>
      </c>
      <c r="H152" s="86" t="e">
        <f t="shared" ca="1" si="30"/>
        <v>#N/A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s="52" customFormat="1">
      <c r="A153" s="25" t="s">
        <v>143</v>
      </c>
      <c r="B153" s="169">
        <f ca="1">IF(INDIRECT(ADDRESS(ROW(dati_ikm!G$16),COLUMN(dati_ikm!G$1)+ROW(dati_ikm!G8)+$B$2,1,1,"dati_ikm"))="","",INDIRECT(ADDRESS(ROW(dati_ikm!G$16),COLUMN(dati_ikm!G$1)+ROW(dati_ikm!G8)+$B$2,1,1,"dati_ikm")))</f>
        <v>24.759550000000001</v>
      </c>
      <c r="C153" s="82" t="str">
        <f ca="1">IF(INDIRECT(ADDRESS(ROW(dati_ikm!G$16),COLUMN(dati_ikm!G$1)+ROW(dati_ikm!G8)+$C$2,1,1,"dati_ikm"))="","",INDIRECT(ADDRESS(ROW(dati_ikm!G$16),COLUMN(dati_ikm!G$1)+ROW(dati_ikm!G8)+$C$2,1,1,"dati_ikm")))</f>
        <v/>
      </c>
      <c r="D153" s="82" t="str">
        <f t="shared" ca="1" si="28"/>
        <v/>
      </c>
      <c r="E153" s="169" t="e">
        <f t="shared" ca="1" si="31"/>
        <v>#N/A</v>
      </c>
      <c r="F153" s="97" cm="1">
        <f t="array" aca="1" ref="F153" ca="1">INDIRECT(ADDRESS(ROW(dati_ikm!S$40),COLUMN(dati_ikm!S$1)+ROW(dati_ikm!S8)+$D$2,1,1,"dati_ikm"))</f>
        <v>25.1</v>
      </c>
      <c r="G153" s="85" t="str">
        <f t="shared" ca="1" si="29"/>
        <v/>
      </c>
      <c r="H153" s="86" t="e">
        <f t="shared" ca="1" si="30"/>
        <v>#N/A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s="52" customFormat="1">
      <c r="A154" s="25" t="s">
        <v>144</v>
      </c>
      <c r="B154" s="169">
        <f ca="1">IF(INDIRECT(ADDRESS(ROW(dati_ikm!G$16),COLUMN(dati_ikm!G$1)+ROW(dati_ikm!G9)+$B$2,1,1,"dati_ikm"))="","",INDIRECT(ADDRESS(ROW(dati_ikm!G$16),COLUMN(dati_ikm!G$1)+ROW(dati_ikm!G9)+$B$2,1,1,"dati_ikm")))</f>
        <v>7.8000000002020897E-5</v>
      </c>
      <c r="C154" s="82" t="str">
        <f ca="1">IF(INDIRECT(ADDRESS(ROW(dati_ikm!G$16),COLUMN(dati_ikm!G$1)+ROW(dati_ikm!G9)+$C$2,1,1,"dati_ikm"))="","",INDIRECT(ADDRESS(ROW(dati_ikm!G$16),COLUMN(dati_ikm!G$1)+ROW(dati_ikm!G9)+$C$2,1,1,"dati_ikm")))</f>
        <v/>
      </c>
      <c r="D154" s="82" t="str">
        <f t="shared" ca="1" si="28"/>
        <v/>
      </c>
      <c r="E154" s="169" t="e">
        <f t="shared" ca="1" si="31"/>
        <v>#N/A</v>
      </c>
      <c r="F154" s="97" cm="1">
        <f t="array" aca="1" ref="F154" ca="1">INDIRECT(ADDRESS(ROW(dati_ikm!S$40),COLUMN(dati_ikm!S$1)+ROW(dati_ikm!S9)+$D$2,1,1,"dati_ikm"))</f>
        <v>0</v>
      </c>
      <c r="G154" s="85" t="str">
        <f t="shared" ca="1" si="29"/>
        <v/>
      </c>
      <c r="H154" s="86" t="e">
        <f t="shared" ca="1" si="30"/>
        <v>#N/A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s="52" customFormat="1">
      <c r="A155" s="25" t="s">
        <v>145</v>
      </c>
      <c r="B155" s="169">
        <f ca="1">IF(INDIRECT(ADDRESS(ROW(dati_ikm!G$16),COLUMN(dati_ikm!G$1)+ROW(dati_ikm!G10)+$B$2,1,1,"dati_ikm"))="","",INDIRECT(ADDRESS(ROW(dati_ikm!G$16),COLUMN(dati_ikm!G$1)+ROW(dati_ikm!G10)+$B$2,1,1,"dati_ikm")))</f>
        <v>0</v>
      </c>
      <c r="C155" s="82" t="str">
        <f ca="1">IF(INDIRECT(ADDRESS(ROW(dati_ikm!G$16),COLUMN(dati_ikm!G$1)+ROW(dati_ikm!G10)+$C$2,1,1,"dati_ikm"))="","",INDIRECT(ADDRESS(ROW(dati_ikm!G$16),COLUMN(dati_ikm!G$1)+ROW(dati_ikm!G10)+$C$2,1,1,"dati_ikm")))</f>
        <v/>
      </c>
      <c r="D155" s="82" t="str">
        <f t="shared" ca="1" si="28"/>
        <v/>
      </c>
      <c r="E155" s="169" t="e">
        <f t="shared" ca="1" si="31"/>
        <v>#N/A</v>
      </c>
      <c r="F155" s="97" cm="1">
        <f t="array" aca="1" ref="F155" ca="1">INDIRECT(ADDRESS(ROW(dati_ikm!S$40),COLUMN(dati_ikm!S$1)+ROW(dati_ikm!S10)+$D$2,1,1,"dati_ikm"))</f>
        <v>0</v>
      </c>
      <c r="G155" s="85" t="str">
        <f t="shared" ca="1" si="29"/>
        <v/>
      </c>
      <c r="H155" s="86" t="e">
        <f t="shared" ca="1" si="30"/>
        <v>#N/A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s="52" customFormat="1">
      <c r="A156" s="25" t="s">
        <v>146</v>
      </c>
      <c r="B156" s="169">
        <f ca="1">IF(INDIRECT(ADDRESS(ROW(dati_ikm!G$16),COLUMN(dati_ikm!G$1)+ROW(dati_ikm!G11)+$B$2,1,1,"dati_ikm"))="","",INDIRECT(ADDRESS(ROW(dati_ikm!G$16),COLUMN(dati_ikm!G$1)+ROW(dati_ikm!G11)+$B$2,1,1,"dati_ikm")))</f>
        <v>18.657012999999999</v>
      </c>
      <c r="C156" s="82" t="str">
        <f ca="1">IF(INDIRECT(ADDRESS(ROW(dati_ikm!G$16),COLUMN(dati_ikm!G$1)+ROW(dati_ikm!G11)+$C$2,1,1,"dati_ikm"))="","",INDIRECT(ADDRESS(ROW(dati_ikm!G$16),COLUMN(dati_ikm!G$1)+ROW(dati_ikm!G11)+$C$2,1,1,"dati_ikm")))</f>
        <v/>
      </c>
      <c r="D156" s="82" t="str">
        <f t="shared" ca="1" si="28"/>
        <v/>
      </c>
      <c r="E156" s="169" t="e">
        <f t="shared" ca="1" si="31"/>
        <v>#N/A</v>
      </c>
      <c r="F156" s="97" cm="1">
        <f t="array" aca="1" ref="F156" ca="1">INDIRECT(ADDRESS(ROW(dati_ikm!S$40),COLUMN(dati_ikm!S$1)+ROW(dati_ikm!S11)+$D$2,1,1,"dati_ikm"))</f>
        <v>25.099999999999994</v>
      </c>
      <c r="G156" s="85" t="str">
        <f t="shared" ca="1" si="29"/>
        <v/>
      </c>
      <c r="H156" s="86" t="e">
        <f t="shared" ca="1" si="30"/>
        <v>#N/A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s="52" customFormat="1">
      <c r="A157" s="25" t="s">
        <v>147</v>
      </c>
      <c r="B157" s="169">
        <f ca="1">IF(INDIRECT(ADDRESS(ROW(dati_ikm!G$16),COLUMN(dati_ikm!G$1)+ROW(dati_ikm!G12)+$B$2,1,1,"dati_ikm"))="","",INDIRECT(ADDRESS(ROW(dati_ikm!G$16),COLUMN(dati_ikm!G$1)+ROW(dati_ikm!G12)+$B$2,1,1,"dati_ikm")))</f>
        <v>-1.0802999999995677E-2</v>
      </c>
      <c r="C157" s="82" t="str">
        <f ca="1">IF(INDIRECT(ADDRESS(ROW(dati_ikm!G$16),COLUMN(dati_ikm!G$1)+ROW(dati_ikm!G12)+$C$2,1,1,"dati_ikm"))="","",INDIRECT(ADDRESS(ROW(dati_ikm!G$16),COLUMN(dati_ikm!G$1)+ROW(dati_ikm!G12)+$C$2,1,1,"dati_ikm")))</f>
        <v/>
      </c>
      <c r="D157" s="82" t="str">
        <f t="shared" ca="1" si="28"/>
        <v/>
      </c>
      <c r="E157" s="169" t="e">
        <f t="shared" ca="1" si="31"/>
        <v>#N/A</v>
      </c>
      <c r="F157" s="97" cm="1">
        <f t="array" aca="1" ref="F157" ca="1">INDIRECT(ADDRESS(ROW(dati_ikm!S$40),COLUMN(dati_ikm!S$1)+ROW(dati_ikm!S12)+$D$2,1,1,"dati_ikm"))</f>
        <v>0</v>
      </c>
      <c r="G157" s="85" t="str">
        <f t="shared" ca="1" si="29"/>
        <v/>
      </c>
      <c r="H157" s="86" t="e">
        <f t="shared" ca="1" si="30"/>
        <v>#N/A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s="52" customFormat="1">
      <c r="A158" s="26"/>
      <c r="B158" s="84"/>
      <c r="C158" s="84"/>
      <c r="D158" s="84"/>
      <c r="E158" s="172"/>
      <c r="F158" s="87"/>
      <c r="G158" s="85"/>
      <c r="H158" s="8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s="52" customFormat="1">
      <c r="A159" s="22" t="str" cm="1">
        <f t="array" aca="1" ref="A159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(janvāris-jūlijs)</v>
      </c>
      <c r="B159" s="170">
        <f ca="1">SUM(_xlfn.TAKE(B146:B157,dati_kum!E34))</f>
        <v>30.678296</v>
      </c>
      <c r="C159" s="145">
        <f ca="1">SUM(C146:C157)</f>
        <v>39.465718000000003</v>
      </c>
      <c r="D159" s="170">
        <f ca="1">C159-B159</f>
        <v>8.787422000000003</v>
      </c>
      <c r="E159" s="173">
        <f ca="1">(C159/B159)*100-100</f>
        <v>28.643774738988128</v>
      </c>
      <c r="F159" s="147">
        <f ca="1">SUM(_xlfn.TAKE(F146:F157,dati_kum!E34))</f>
        <v>56.1</v>
      </c>
      <c r="G159" s="148">
        <f ca="1">C159-F159</f>
        <v>-16.634281999999999</v>
      </c>
      <c r="H159" s="148">
        <f ca="1">IFERROR(C159/F159*100,NA())</f>
        <v>70.348873440285203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s="52" customFormat="1">
      <c r="A160" s="28" t="s">
        <v>213</v>
      </c>
      <c r="B160" s="171">
        <f ca="1">SUM(B146:B157)</f>
        <v>74.084134000000006</v>
      </c>
      <c r="C160" s="150">
        <f ca="1">SUM(C146:C157)</f>
        <v>39.465718000000003</v>
      </c>
      <c r="D160" s="113" t="s">
        <v>173</v>
      </c>
      <c r="E160" s="113" t="s">
        <v>173</v>
      </c>
      <c r="F160" s="151">
        <f ca="1">SUM(F146:F157)</f>
        <v>106.3</v>
      </c>
      <c r="G160" s="33">
        <f ca="1">C160-F160</f>
        <v>-66.834282000000002</v>
      </c>
      <c r="H160" s="152">
        <f ca="1">C160/F160*100</f>
        <v>37.126733772342426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s="52" customForma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s="52" customForma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s="52" customForma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s="52" customForma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s="52" customForma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s="52" customForma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s="52" customFormat="1" ht="21">
      <c r="A167" s="23" t="s">
        <v>59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s="52" customFormat="1" ht="43.2">
      <c r="A168" s="27" t="s">
        <v>1</v>
      </c>
      <c r="B168" s="24" t="s">
        <v>207</v>
      </c>
      <c r="C168" s="24" t="s">
        <v>216</v>
      </c>
      <c r="D168" s="16" t="s">
        <v>182</v>
      </c>
      <c r="E168" s="16" t="s">
        <v>181</v>
      </c>
      <c r="F168" s="71" t="s">
        <v>214</v>
      </c>
      <c r="G168" s="39" t="s">
        <v>152</v>
      </c>
      <c r="H168" s="72" t="s">
        <v>151</v>
      </c>
      <c r="I168" s="67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s="52" customFormat="1">
      <c r="A169" s="25" t="s">
        <v>136</v>
      </c>
      <c r="B169" s="82">
        <f ca="1">IF(INDIRECT(ADDRESS(ROW(dati_ikm!G$25),COLUMN(dati_ikm!G$1)+ROW(dati_ikm!G1)+$B$2,1,1,"dati_ikm"))="","",INDIRECT(ADDRESS(ROW(dati_ikm!G$25),COLUMN(dati_ikm!G$1)+ROW(dati_ikm!G1)+$B$2,1,1,"dati_ikm")))</f>
        <v>51.981981999999995</v>
      </c>
      <c r="C169" s="82">
        <f ca="1">IF(INDIRECT(ADDRESS(ROW(dati_ikm!G$25),COLUMN(dati_ikm!G$1)+ROW(dati_ikm!G1)+$C$2,1,1,"dati_ikm"))="","",INDIRECT(ADDRESS(ROW(dati_ikm!G$25),COLUMN(dati_ikm!G$1)+ROW(dati_ikm!G1)+$C$2,1,1,"dati_ikm")))</f>
        <v>51.011839999999999</v>
      </c>
      <c r="D169" s="82">
        <f ca="1">IFERROR(C169-B169,"")</f>
        <v>-0.97014199999999562</v>
      </c>
      <c r="E169" s="83">
        <f ca="1">IFERROR(((C169/B169)*100-100),NA())</f>
        <v>-1.8663043667707626</v>
      </c>
      <c r="F169" s="83" cm="1">
        <f t="array" aca="1" ref="F169" ca="1">INDIRECT(ADDRESS(ROW(dati_ikm!S$41),COLUMN(dati_ikm!S$1)+ROW(dati_ikm!S1)+$D$2,1,1,"dati_ikm"))</f>
        <v>54.045000000000002</v>
      </c>
      <c r="G169" s="85">
        <f ca="1">IFERROR(C169-F169,"")</f>
        <v>-3.0331600000000023</v>
      </c>
      <c r="H169" s="86">
        <f ca="1">IFERROR(C169/F169*100,NA())</f>
        <v>94.387713942085298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s="52" customFormat="1">
      <c r="A170" s="25" t="s">
        <v>137</v>
      </c>
      <c r="B170" s="82">
        <f ca="1">IF(INDIRECT(ADDRESS(ROW(dati_ikm!G$25),COLUMN(dati_ikm!G$1)+ROW(dati_ikm!G2)+$B$2,1,1,"dati_ikm"))="","",INDIRECT(ADDRESS(ROW(dati_ikm!G$25),COLUMN(dati_ikm!G$1)+ROW(dati_ikm!G2)+$B$2,1,1,"dati_ikm")))</f>
        <v>67.045968999999999</v>
      </c>
      <c r="C170" s="82">
        <f ca="1">IF(INDIRECT(ADDRESS(ROW(dati_ikm!G$25),COLUMN(dati_ikm!G$1)+ROW(dati_ikm!G2)+$C$2,1,1,"dati_ikm"))="","",INDIRECT(ADDRESS(ROW(dati_ikm!G$25),COLUMN(dati_ikm!G$1)+ROW(dati_ikm!G2)+$C$2,1,1,"dati_ikm")))</f>
        <v>66.163623000000001</v>
      </c>
      <c r="D170" s="82">
        <f t="shared" ref="D170:D180" ca="1" si="32">IFERROR(C170-B170,"")</f>
        <v>-0.8823459999999983</v>
      </c>
      <c r="E170" s="83">
        <f t="shared" ref="E170:E180" ca="1" si="33">IFERROR(((C170/B170)*100-100),NA())</f>
        <v>-1.3160313933265684</v>
      </c>
      <c r="F170" s="83" cm="1">
        <f t="array" aca="1" ref="F170" ca="1">INDIRECT(ADDRESS(ROW(dati_ikm!S$41),COLUMN(dati_ikm!S$1)+ROW(dati_ikm!S2)+$D$2,1,1,"dati_ikm"))</f>
        <v>71.185000000000002</v>
      </c>
      <c r="G170" s="85">
        <f t="shared" ref="G170:G180" ca="1" si="34">IFERROR(C170-F170,"")</f>
        <v>-5.0213770000000011</v>
      </c>
      <c r="H170" s="86">
        <f t="shared" ref="H170:H180" ca="1" si="35">IFERROR(C170/F170*100,NA())</f>
        <v>92.946018121795333</v>
      </c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2"/>
      <c r="AG170" s="2"/>
      <c r="AH170" s="2"/>
      <c r="AI170" s="2"/>
      <c r="AJ170" s="2"/>
      <c r="AK170" s="2"/>
      <c r="AL170" s="2"/>
    </row>
    <row r="171" spans="1:38" s="52" customFormat="1">
      <c r="A171" s="25" t="s">
        <v>138</v>
      </c>
      <c r="B171" s="82">
        <f ca="1">IF(INDIRECT(ADDRESS(ROW(dati_ikm!G$25),COLUMN(dati_ikm!G$1)+ROW(dati_ikm!G3)+$B$2,1,1,"dati_ikm"))="","",INDIRECT(ADDRESS(ROW(dati_ikm!G$25),COLUMN(dati_ikm!G$1)+ROW(dati_ikm!G3)+$B$2,1,1,"dati_ikm")))</f>
        <v>82.425370000000001</v>
      </c>
      <c r="C171" s="82">
        <f ca="1">IF(INDIRECT(ADDRESS(ROW(dati_ikm!G$25),COLUMN(dati_ikm!G$1)+ROW(dati_ikm!G3)+$C$2,1,1,"dati_ikm"))="","",INDIRECT(ADDRESS(ROW(dati_ikm!G$25),COLUMN(dati_ikm!G$1)+ROW(dati_ikm!G3)+$C$2,1,1,"dati_ikm")))</f>
        <v>81.632161000000011</v>
      </c>
      <c r="D171" s="82">
        <f t="shared" ca="1" si="32"/>
        <v>-0.79320899999999028</v>
      </c>
      <c r="E171" s="83">
        <f t="shared" ca="1" si="33"/>
        <v>-0.96233598951388899</v>
      </c>
      <c r="F171" s="83" cm="1">
        <f t="array" aca="1" ref="F171" ca="1">INDIRECT(ADDRESS(ROW(dati_ikm!S$41),COLUMN(dati_ikm!S$1)+ROW(dati_ikm!S3)+$D$2,1,1,"dati_ikm"))</f>
        <v>85.62</v>
      </c>
      <c r="G171" s="85">
        <f t="shared" ca="1" si="34"/>
        <v>-3.9878389999999939</v>
      </c>
      <c r="H171" s="86">
        <f t="shared" ca="1" si="35"/>
        <v>95.342397804251362</v>
      </c>
      <c r="I171" s="11"/>
      <c r="J171" s="60"/>
      <c r="K171" s="60"/>
      <c r="L171" s="60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s="52" customFormat="1">
      <c r="A172" s="25" t="s">
        <v>139</v>
      </c>
      <c r="B172" s="82">
        <f ca="1">IF(INDIRECT(ADDRESS(ROW(dati_ikm!G$25),COLUMN(dati_ikm!G$1)+ROW(dati_ikm!G4)+$B$2,1,1,"dati_ikm"))="","",INDIRECT(ADDRESS(ROW(dati_ikm!G$25),COLUMN(dati_ikm!G$1)+ROW(dati_ikm!G4)+$B$2,1,1,"dati_ikm")))</f>
        <v>48.656779</v>
      </c>
      <c r="C172" s="82">
        <f ca="1">IF(INDIRECT(ADDRESS(ROW(dati_ikm!G$25),COLUMN(dati_ikm!G$1)+ROW(dati_ikm!G4)+$C$2,1,1,"dati_ikm"))="","",INDIRECT(ADDRESS(ROW(dati_ikm!G$25),COLUMN(dati_ikm!G$1)+ROW(dati_ikm!G4)+$C$2,1,1,"dati_ikm")))</f>
        <v>47.081305999999998</v>
      </c>
      <c r="D172" s="82">
        <f t="shared" ca="1" si="32"/>
        <v>-1.5754730000000023</v>
      </c>
      <c r="E172" s="83">
        <f t="shared" ca="1" si="33"/>
        <v>-3.2379311421333483</v>
      </c>
      <c r="F172" s="83" cm="1">
        <f t="array" aca="1" ref="F172" ca="1">INDIRECT(ADDRESS(ROW(dati_ikm!S$41),COLUMN(dati_ikm!S$1)+ROW(dati_ikm!S4)+$D$2,1,1,"dati_ikm"))</f>
        <v>57.442999999999998</v>
      </c>
      <c r="G172" s="85">
        <f t="shared" ca="1" si="34"/>
        <v>-10.361694</v>
      </c>
      <c r="H172" s="86">
        <f t="shared" ca="1" si="35"/>
        <v>81.96178124401581</v>
      </c>
      <c r="I172" s="11"/>
      <c r="J172" s="60"/>
      <c r="K172" s="60"/>
      <c r="L172" s="60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2"/>
      <c r="AG172" s="2"/>
      <c r="AH172" s="2"/>
      <c r="AI172" s="2"/>
      <c r="AJ172" s="2"/>
      <c r="AK172" s="2"/>
      <c r="AL172" s="2"/>
    </row>
    <row r="173" spans="1:38" s="52" customFormat="1">
      <c r="A173" s="25" t="s">
        <v>140</v>
      </c>
      <c r="B173" s="82">
        <f ca="1">IF(INDIRECT(ADDRESS(ROW(dati_ikm!G$25),COLUMN(dati_ikm!G$1)+ROW(dati_ikm!G5)+$B$2,1,1,"dati_ikm"))="","",INDIRECT(ADDRESS(ROW(dati_ikm!G$25),COLUMN(dati_ikm!G$1)+ROW(dati_ikm!G5)+$B$2,1,1,"dati_ikm")))</f>
        <v>54.597461999999993</v>
      </c>
      <c r="C173" s="82">
        <f ca="1">IF(INDIRECT(ADDRESS(ROW(dati_ikm!G$25),COLUMN(dati_ikm!G$1)+ROW(dati_ikm!G5)+$C$2,1,1,"dati_ikm"))="","",INDIRECT(ADDRESS(ROW(dati_ikm!G$25),COLUMN(dati_ikm!G$1)+ROW(dati_ikm!G5)+$C$2,1,1,"dati_ikm")))</f>
        <v>56.256364000000012</v>
      </c>
      <c r="D173" s="82">
        <f t="shared" ca="1" si="32"/>
        <v>1.658902000000019</v>
      </c>
      <c r="E173" s="83">
        <f t="shared" ca="1" si="33"/>
        <v>3.0384232878810593</v>
      </c>
      <c r="F173" s="83" cm="1">
        <f t="array" aca="1" ref="F173" ca="1">INDIRECT(ADDRESS(ROW(dati_ikm!S$41),COLUMN(dati_ikm!S$1)+ROW(dati_ikm!S5)+$D$2,1,1,"dati_ikm"))</f>
        <v>58.576000000000001</v>
      </c>
      <c r="G173" s="85">
        <f t="shared" ca="1" si="34"/>
        <v>-2.3196359999999885</v>
      </c>
      <c r="H173" s="86">
        <f t="shared" ca="1" si="35"/>
        <v>96.039954930346909</v>
      </c>
      <c r="I173" s="11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s="52" customFormat="1">
      <c r="A174" s="25" t="s">
        <v>141</v>
      </c>
      <c r="B174" s="82">
        <f ca="1">IF(INDIRECT(ADDRESS(ROW(dati_ikm!G$25),COLUMN(dati_ikm!G$1)+ROW(dati_ikm!G6)+$B$2,1,1,"dati_ikm"))="","",INDIRECT(ADDRESS(ROW(dati_ikm!G$25),COLUMN(dati_ikm!G$1)+ROW(dati_ikm!G6)+$B$2,1,1,"dati_ikm")))</f>
        <v>27.289770000000015</v>
      </c>
      <c r="C174" s="82">
        <f ca="1">IF(INDIRECT(ADDRESS(ROW(dati_ikm!G$25),COLUMN(dati_ikm!G$1)+ROW(dati_ikm!G6)+$C$2,1,1,"dati_ikm"))="","",INDIRECT(ADDRESS(ROW(dati_ikm!G$25),COLUMN(dati_ikm!G$1)+ROW(dati_ikm!G6)+$C$2,1,1,"dati_ikm")))</f>
        <v>30.541933999999976</v>
      </c>
      <c r="D174" s="82">
        <f t="shared" ca="1" si="32"/>
        <v>3.2521639999999614</v>
      </c>
      <c r="E174" s="83">
        <f t="shared" ca="1" si="33"/>
        <v>11.917154303608868</v>
      </c>
      <c r="F174" s="83" cm="1">
        <f t="array" aca="1" ref="F174" ca="1">INDIRECT(ADDRESS(ROW(dati_ikm!S$41),COLUMN(dati_ikm!S$1)+ROW(dati_ikm!S6)+$D$2,1,1,"dati_ikm"))</f>
        <v>31.040000000000003</v>
      </c>
      <c r="G174" s="85">
        <f t="shared" ca="1" si="34"/>
        <v>-0.49806600000002632</v>
      </c>
      <c r="H174" s="86">
        <f t="shared" ca="1" si="35"/>
        <v>98.395405927834972</v>
      </c>
      <c r="I174" s="11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s="52" customFormat="1">
      <c r="A175" s="25" t="s">
        <v>142</v>
      </c>
      <c r="B175" s="82">
        <f ca="1">IF(INDIRECT(ADDRESS(ROW(dati_ikm!G$25),COLUMN(dati_ikm!G$1)+ROW(dati_ikm!G7)+$B$2,1,1,"dati_ikm"))="","",INDIRECT(ADDRESS(ROW(dati_ikm!G$25),COLUMN(dati_ikm!G$1)+ROW(dati_ikm!G7)+$B$2,1,1,"dati_ikm")))</f>
        <v>44.590832999999989</v>
      </c>
      <c r="C175" s="82">
        <f ca="1">IF(INDIRECT(ADDRESS(ROW(dati_ikm!G$25),COLUMN(dati_ikm!G$1)+ROW(dati_ikm!G7)+$C$2,1,1,"dati_ikm"))="","",INDIRECT(ADDRESS(ROW(dati_ikm!G$25),COLUMN(dati_ikm!G$1)+ROW(dati_ikm!G7)+$C$2,1,1,"dati_ikm")))</f>
        <v>47.301301000000024</v>
      </c>
      <c r="D175" s="82">
        <f t="shared" ca="1" si="32"/>
        <v>2.7104680000000343</v>
      </c>
      <c r="E175" s="83">
        <f t="shared" ca="1" si="33"/>
        <v>6.0785318812053504</v>
      </c>
      <c r="F175" s="83" cm="1">
        <f t="array" aca="1" ref="F175" ca="1">INDIRECT(ADDRESS(ROW(dati_ikm!S$41),COLUMN(dati_ikm!S$1)+ROW(dati_ikm!S7)+$D$2,1,1,"dati_ikm"))</f>
        <v>51.993000000000009</v>
      </c>
      <c r="G175" s="85">
        <f t="shared" ca="1" si="34"/>
        <v>-4.6916989999999856</v>
      </c>
      <c r="H175" s="86">
        <f t="shared" ca="1" si="35"/>
        <v>90.976287192506717</v>
      </c>
      <c r="I175" s="11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s="52" customFormat="1">
      <c r="A176" s="25" t="s">
        <v>143</v>
      </c>
      <c r="B176" s="82">
        <f ca="1">IF(INDIRECT(ADDRESS(ROW(dati_ikm!G$25),COLUMN(dati_ikm!G$1)+ROW(dati_ikm!G8)+$B$2,1,1,"dati_ikm"))="","",INDIRECT(ADDRESS(ROW(dati_ikm!G$25),COLUMN(dati_ikm!G$1)+ROW(dati_ikm!G8)+$B$2,1,1,"dati_ikm")))</f>
        <v>50.964674000000002</v>
      </c>
      <c r="C176" s="82" t="str">
        <f ca="1">IF(INDIRECT(ADDRESS(ROW(dati_ikm!G$25),COLUMN(dati_ikm!G$1)+ROW(dati_ikm!G8)+$C$2,1,1,"dati_ikm"))="","",INDIRECT(ADDRESS(ROW(dati_ikm!G$25),COLUMN(dati_ikm!G$1)+ROW(dati_ikm!G8)+$C$2,1,1,"dati_ikm")))</f>
        <v/>
      </c>
      <c r="D176" s="82" t="str">
        <f t="shared" ca="1" si="32"/>
        <v/>
      </c>
      <c r="E176" s="83" t="e">
        <f t="shared" ca="1" si="33"/>
        <v>#N/A</v>
      </c>
      <c r="F176" s="83" cm="1">
        <f t="array" aca="1" ref="F176" ca="1">INDIRECT(ADDRESS(ROW(dati_ikm!S$41),COLUMN(dati_ikm!S$1)+ROW(dati_ikm!S8)+$D$2,1,1,"dati_ikm"))</f>
        <v>60.867999999999995</v>
      </c>
      <c r="G176" s="85" t="str">
        <f t="shared" ca="1" si="34"/>
        <v/>
      </c>
      <c r="H176" s="86" t="e">
        <f t="shared" ca="1" si="35"/>
        <v>#N/A</v>
      </c>
      <c r="I176" s="11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s="52" customFormat="1">
      <c r="A177" s="25" t="s">
        <v>144</v>
      </c>
      <c r="B177" s="82">
        <f ca="1">IF(INDIRECT(ADDRESS(ROW(dati_ikm!G$25),COLUMN(dati_ikm!G$1)+ROW(dati_ikm!G9)+$B$2,1,1,"dati_ikm"))="","",INDIRECT(ADDRESS(ROW(dati_ikm!G$25),COLUMN(dati_ikm!G$1)+ROW(dati_ikm!G9)+$B$2,1,1,"dati_ikm")))</f>
        <v>27.048367000000017</v>
      </c>
      <c r="C177" s="82" t="str">
        <f ca="1">IF(INDIRECT(ADDRESS(ROW(dati_ikm!G$25),COLUMN(dati_ikm!G$1)+ROW(dati_ikm!G9)+$C$2,1,1,"dati_ikm"))="","",INDIRECT(ADDRESS(ROW(dati_ikm!G$25),COLUMN(dati_ikm!G$1)+ROW(dati_ikm!G9)+$C$2,1,1,"dati_ikm")))</f>
        <v/>
      </c>
      <c r="D177" s="82" t="str">
        <f t="shared" ca="1" si="32"/>
        <v/>
      </c>
      <c r="E177" s="83" t="e">
        <f t="shared" ca="1" si="33"/>
        <v>#N/A</v>
      </c>
      <c r="F177" s="83" cm="1">
        <f t="array" aca="1" ref="F177" ca="1">INDIRECT(ADDRESS(ROW(dati_ikm!S$41),COLUMN(dati_ikm!S$1)+ROW(dati_ikm!S9)+$D$2,1,1,"dati_ikm"))</f>
        <v>30.541</v>
      </c>
      <c r="G177" s="85" t="str">
        <f t="shared" ca="1" si="34"/>
        <v/>
      </c>
      <c r="H177" s="86" t="e">
        <f t="shared" ca="1" si="35"/>
        <v>#N/A</v>
      </c>
      <c r="I177" s="11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s="52" customFormat="1">
      <c r="A178" s="25" t="s">
        <v>145</v>
      </c>
      <c r="B178" s="82">
        <f ca="1">IF(INDIRECT(ADDRESS(ROW(dati_ikm!G$25),COLUMN(dati_ikm!G$1)+ROW(dati_ikm!G10)+$B$2,1,1,"dati_ikm"))="","",INDIRECT(ADDRESS(ROW(dati_ikm!G$25),COLUMN(dati_ikm!G$1)+ROW(dati_ikm!G10)+$B$2,1,1,"dati_ikm")))</f>
        <v>44.915637999999973</v>
      </c>
      <c r="C178" s="82" t="str">
        <f ca="1">IF(INDIRECT(ADDRESS(ROW(dati_ikm!G$25),COLUMN(dati_ikm!G$1)+ROW(dati_ikm!G10)+$C$2,1,1,"dati_ikm"))="","",INDIRECT(ADDRESS(ROW(dati_ikm!G$25),COLUMN(dati_ikm!G$1)+ROW(dati_ikm!G10)+$C$2,1,1,"dati_ikm")))</f>
        <v/>
      </c>
      <c r="D178" s="82" t="str">
        <f t="shared" ca="1" si="32"/>
        <v/>
      </c>
      <c r="E178" s="83" t="e">
        <f t="shared" ca="1" si="33"/>
        <v>#N/A</v>
      </c>
      <c r="F178" s="83" cm="1">
        <f t="array" aca="1" ref="F178" ca="1">INDIRECT(ADDRESS(ROW(dati_ikm!S$41),COLUMN(dati_ikm!S$1)+ROW(dati_ikm!S10)+$D$2,1,1,"dati_ikm"))</f>
        <v>52.073999999999991</v>
      </c>
      <c r="G178" s="85" t="str">
        <f t="shared" ca="1" si="34"/>
        <v/>
      </c>
      <c r="H178" s="86" t="e">
        <f t="shared" ca="1" si="35"/>
        <v>#N/A</v>
      </c>
      <c r="I178" s="11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s="52" customFormat="1">
      <c r="A179" s="25" t="s">
        <v>146</v>
      </c>
      <c r="B179" s="82">
        <f ca="1">IF(INDIRECT(ADDRESS(ROW(dati_ikm!G$25),COLUMN(dati_ikm!G$1)+ROW(dati_ikm!G11)+$B$2,1,1,"dati_ikm"))="","",INDIRECT(ADDRESS(ROW(dati_ikm!G$25),COLUMN(dati_ikm!G$1)+ROW(dati_ikm!G11)+$B$2,1,1,"dati_ikm")))</f>
        <v>48.088703000000002</v>
      </c>
      <c r="C179" s="82" t="str">
        <f ca="1">IF(INDIRECT(ADDRESS(ROW(dati_ikm!G$25),COLUMN(dati_ikm!G$1)+ROW(dati_ikm!G11)+$C$2,1,1,"dati_ikm"))="","",INDIRECT(ADDRESS(ROW(dati_ikm!G$25),COLUMN(dati_ikm!G$1)+ROW(dati_ikm!G11)+$C$2,1,1,"dati_ikm")))</f>
        <v/>
      </c>
      <c r="D179" s="82" t="str">
        <f t="shared" ca="1" si="32"/>
        <v/>
      </c>
      <c r="E179" s="83" t="e">
        <f t="shared" ca="1" si="33"/>
        <v>#N/A</v>
      </c>
      <c r="F179" s="83" cm="1">
        <f t="array" aca="1" ref="F179" ca="1">INDIRECT(ADDRESS(ROW(dati_ikm!S$41),COLUMN(dati_ikm!S$1)+ROW(dati_ikm!S11)+$D$2,1,1,"dati_ikm"))</f>
        <v>54.661000000000001</v>
      </c>
      <c r="G179" s="85" t="str">
        <f t="shared" ca="1" si="34"/>
        <v/>
      </c>
      <c r="H179" s="86" t="e">
        <f t="shared" ca="1" si="35"/>
        <v>#N/A</v>
      </c>
      <c r="I179" s="11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s="52" customFormat="1">
      <c r="A180" s="25" t="s">
        <v>147</v>
      </c>
      <c r="B180" s="82">
        <f ca="1">IF(INDIRECT(ADDRESS(ROW(dati_ikm!G$25),COLUMN(dati_ikm!G$1)+ROW(dati_ikm!G12)+$B$2,1,1,"dati_ikm"))="","",INDIRECT(ADDRESS(ROW(dati_ikm!G$25),COLUMN(dati_ikm!G$1)+ROW(dati_ikm!G12)+$B$2,1,1,"dati_ikm")))</f>
        <v>33.686045000000028</v>
      </c>
      <c r="C180" s="82" t="str">
        <f ca="1">IF(INDIRECT(ADDRESS(ROW(dati_ikm!G$25),COLUMN(dati_ikm!G$1)+ROW(dati_ikm!G12)+$C$2,1,1,"dati_ikm"))="","",INDIRECT(ADDRESS(ROW(dati_ikm!G$25),COLUMN(dati_ikm!G$1)+ROW(dati_ikm!G12)+$C$2,1,1,"dati_ikm")))</f>
        <v/>
      </c>
      <c r="D180" s="82" t="str">
        <f t="shared" ca="1" si="32"/>
        <v/>
      </c>
      <c r="E180" s="83" t="e">
        <f t="shared" ca="1" si="33"/>
        <v>#N/A</v>
      </c>
      <c r="F180" s="83" cm="1">
        <f t="array" aca="1" ref="F180" ca="1">INDIRECT(ADDRESS(ROW(dati_ikm!S$41),COLUMN(dati_ikm!S$1)+ROW(dati_ikm!S12)+$D$2,1,1,"dati_ikm"))</f>
        <v>30.971649999999997</v>
      </c>
      <c r="G180" s="85" t="str">
        <f t="shared" ca="1" si="34"/>
        <v/>
      </c>
      <c r="H180" s="86" t="e">
        <f t="shared" ca="1" si="35"/>
        <v>#N/A</v>
      </c>
      <c r="I180" s="11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s="52" customFormat="1">
      <c r="A181" s="26"/>
      <c r="B181" s="82"/>
      <c r="C181" s="82"/>
      <c r="D181" s="84"/>
      <c r="E181" s="83"/>
      <c r="F181" s="83"/>
      <c r="G181" s="85"/>
      <c r="H181" s="85"/>
      <c r="I181" s="11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s="52" customFormat="1">
      <c r="A182" s="22" t="str" cm="1">
        <f t="array" aca="1" ref="A182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(janvāris-jūlijs)</v>
      </c>
      <c r="B182" s="145">
        <f ca="1">SUM(_xlfn.TAKE(B169:B180,dati_kum!E34))</f>
        <v>376.588165</v>
      </c>
      <c r="C182" s="145">
        <f ca="1">SUM(C169:C180)</f>
        <v>379.98852900000003</v>
      </c>
      <c r="D182" s="145">
        <f ca="1">C182-B182</f>
        <v>3.4003640000000246</v>
      </c>
      <c r="E182" s="153">
        <f ca="1">(C182/B182)*100-100</f>
        <v>0.90293968744346387</v>
      </c>
      <c r="F182" s="147">
        <f ca="1">SUM(_xlfn.TAKE(F169:F180,dati_kum!E34))</f>
        <v>409.90200000000004</v>
      </c>
      <c r="G182" s="148">
        <f ca="1">C182-F182</f>
        <v>-29.913471000000015</v>
      </c>
      <c r="H182" s="149">
        <f ca="1">C182/F182*100</f>
        <v>92.702287132046195</v>
      </c>
      <c r="I182" s="11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s="52" customFormat="1">
      <c r="A183" s="28" t="s">
        <v>213</v>
      </c>
      <c r="B183" s="150">
        <f ca="1">SUM(B169:B180)</f>
        <v>581.29159200000004</v>
      </c>
      <c r="C183" s="150">
        <f ca="1">SUM(C169:C180)</f>
        <v>379.98852900000003</v>
      </c>
      <c r="D183" s="113" t="s">
        <v>173</v>
      </c>
      <c r="E183" s="113" t="s">
        <v>173</v>
      </c>
      <c r="F183" s="151">
        <f ca="1">SUM(F169:F180)</f>
        <v>639.01765</v>
      </c>
      <c r="G183" s="33">
        <f ca="1">C183-F183</f>
        <v>-259.02912099999998</v>
      </c>
      <c r="H183" s="152">
        <f ca="1">C183/F183*100</f>
        <v>59.4644809889054</v>
      </c>
      <c r="I183" s="11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s="52" customFormat="1">
      <c r="A184" s="2"/>
      <c r="B184" s="1"/>
      <c r="C184" s="2"/>
      <c r="D184" s="2"/>
      <c r="E184" s="2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s="52" customForma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s="52" customFormat="1">
      <c r="A186" s="67"/>
      <c r="B186" s="67"/>
      <c r="C186" s="67"/>
      <c r="D186" s="67"/>
      <c r="E186" s="2"/>
      <c r="F186" s="67"/>
      <c r="G186" s="67"/>
      <c r="H186" s="67"/>
      <c r="I186" s="67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s="52" customFormat="1">
      <c r="A187" s="2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s="52" customFormat="1">
      <c r="A188" s="2"/>
      <c r="B188" s="2"/>
      <c r="C188" s="2"/>
      <c r="D188" s="2"/>
      <c r="E188" s="2"/>
      <c r="F188" s="2"/>
      <c r="G188" s="5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s="52" customFormat="1">
      <c r="A189" s="2"/>
      <c r="B189" s="2"/>
      <c r="C189" s="2"/>
      <c r="D189" s="2"/>
      <c r="E189" s="5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s="52" customFormat="1" hidden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s="52" customFormat="1" hidden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s="75" customFormat="1" ht="21" hidden="1">
      <c r="A192" s="73" t="s">
        <v>0</v>
      </c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</row>
    <row r="193" spans="1:43" s="52" customFormat="1" hidden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43" ht="43.2" hidden="1">
      <c r="A194" s="27" t="s">
        <v>1</v>
      </c>
      <c r="B194" s="24" t="s">
        <v>207</v>
      </c>
      <c r="C194" s="24" t="s">
        <v>216</v>
      </c>
      <c r="D194" s="16" t="s">
        <v>182</v>
      </c>
      <c r="E194" s="16" t="s">
        <v>181</v>
      </c>
      <c r="F194" s="52"/>
      <c r="G194" s="52"/>
      <c r="H194" s="52"/>
      <c r="I194" s="52"/>
      <c r="J194" s="2"/>
    </row>
    <row r="195" spans="1:43" hidden="1">
      <c r="A195" s="25" t="s">
        <v>136</v>
      </c>
      <c r="B195" s="82">
        <f ca="1">IF(INDIRECT(ADDRESS(ROW(dati_ikm!G$17),COLUMN(dati_ikm!G$1)+ROW(dati_ikm!G1)+$B$2,1,1,"dati_ikm"))="","",INDIRECT(ADDRESS(ROW(dati_ikm!G$17),COLUMN(dati_ikm!G$1)+ROW(dati_ikm!G1)+$B$2,1,1,"dati_ikm")))</f>
        <v>72.897604999999999</v>
      </c>
      <c r="C195" s="82">
        <f ca="1">IF(INDIRECT(ADDRESS(ROW(dati_ikm!G$17),COLUMN(dati_ikm!G$1)+ROW(dati_ikm!G1)+$C$2,1,1,"dati_ikm"))="","",INDIRECT(ADDRESS(ROW(dati_ikm!G$17),COLUMN(dati_ikm!G$1)+ROW(dati_ikm!G1)+$C$2,1,1,"dati_ikm")))</f>
        <v>69.185706999999994</v>
      </c>
      <c r="D195" s="82">
        <f ca="1">IFERROR(C195-B195,"")</f>
        <v>-3.711898000000005</v>
      </c>
      <c r="E195" s="83">
        <f ca="1">IFERROR(((C195/B195)*100-100),NA())</f>
        <v>-5.0919340902900814</v>
      </c>
      <c r="F195" s="52"/>
      <c r="G195" s="52"/>
      <c r="H195" s="52"/>
      <c r="I195" s="52"/>
      <c r="J195" s="2"/>
    </row>
    <row r="196" spans="1:43" hidden="1">
      <c r="A196" s="25" t="s">
        <v>137</v>
      </c>
      <c r="B196" s="82">
        <f ca="1">IF(INDIRECT(ADDRESS(ROW(dati_ikm!G$17),COLUMN(dati_ikm!G$1)+ROW(dati_ikm!G2)+$B$2,1,1,"dati_ikm"))="","",INDIRECT(ADDRESS(ROW(dati_ikm!G$17),COLUMN(dati_ikm!G$1)+ROW(dati_ikm!G2)+$B$2,1,1,"dati_ikm")))</f>
        <v>62.98646500000001</v>
      </c>
      <c r="C196" s="82">
        <f ca="1">IF(INDIRECT(ADDRESS(ROW(dati_ikm!G$17),COLUMN(dati_ikm!G$1)+ROW(dati_ikm!G2)+$C$2,1,1,"dati_ikm"))="","",INDIRECT(ADDRESS(ROW(dati_ikm!G$17),COLUMN(dati_ikm!G$1)+ROW(dati_ikm!G2)+$C$2,1,1,"dati_ikm")))</f>
        <v>72.413349999999994</v>
      </c>
      <c r="D196" s="82">
        <f t="shared" ref="D196:D206" ca="1" si="36">IFERROR(C196-B196,"")</f>
        <v>9.4268849999999844</v>
      </c>
      <c r="E196" s="83">
        <f t="shared" ref="E196:E206" ca="1" si="37">IFERROR(((C196/B196)*100-100),NA())</f>
        <v>14.966524951035098</v>
      </c>
      <c r="F196" s="52"/>
      <c r="G196" s="52"/>
      <c r="H196" s="52"/>
      <c r="I196" s="52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59"/>
    </row>
    <row r="197" spans="1:43" hidden="1">
      <c r="A197" s="25" t="s">
        <v>138</v>
      </c>
      <c r="B197" s="82">
        <f ca="1">IF(INDIRECT(ADDRESS(ROW(dati_ikm!G$17),COLUMN(dati_ikm!G$1)+ROW(dati_ikm!G3)+$B$2,1,1,"dati_ikm"))="","",INDIRECT(ADDRESS(ROW(dati_ikm!G$17),COLUMN(dati_ikm!G$1)+ROW(dati_ikm!G3)+$B$2,1,1,"dati_ikm")))</f>
        <v>48.597045999999978</v>
      </c>
      <c r="C197" s="82">
        <f ca="1">IF(INDIRECT(ADDRESS(ROW(dati_ikm!G$17),COLUMN(dati_ikm!G$1)+ROW(dati_ikm!G3)+$C$2,1,1,"dati_ikm"))="","",INDIRECT(ADDRESS(ROW(dati_ikm!G$17),COLUMN(dati_ikm!G$1)+ROW(dati_ikm!G3)+$C$2,1,1,"dati_ikm")))</f>
        <v>51.844268</v>
      </c>
      <c r="D197" s="82">
        <f t="shared" ca="1" si="36"/>
        <v>3.247222000000022</v>
      </c>
      <c r="E197" s="83">
        <f t="shared" ca="1" si="37"/>
        <v>6.6819328895011836</v>
      </c>
      <c r="F197" s="52"/>
      <c r="G197" s="52"/>
      <c r="H197" s="52"/>
      <c r="I197" s="52"/>
      <c r="J197" s="60"/>
      <c r="K197" s="60"/>
      <c r="L197" s="60"/>
      <c r="AJ197" s="11"/>
    </row>
    <row r="198" spans="1:43" hidden="1">
      <c r="A198" s="25" t="s">
        <v>139</v>
      </c>
      <c r="B198" s="82">
        <f ca="1">IF(INDIRECT(ADDRESS(ROW(dati_ikm!G$17),COLUMN(dati_ikm!G$1)+ROW(dati_ikm!G4)+$B$2,1,1,"dati_ikm"))="","",INDIRECT(ADDRESS(ROW(dati_ikm!G$17),COLUMN(dati_ikm!G$1)+ROW(dati_ikm!G4)+$B$2,1,1,"dati_ikm")))</f>
        <v>54.495927000000023</v>
      </c>
      <c r="C198" s="82">
        <f ca="1">IF(INDIRECT(ADDRESS(ROW(dati_ikm!G$17),COLUMN(dati_ikm!G$1)+ROW(dati_ikm!G4)+$C$2,1,1,"dati_ikm"))="","",INDIRECT(ADDRESS(ROW(dati_ikm!G$17),COLUMN(dati_ikm!G$1)+ROW(dati_ikm!G4)+$C$2,1,1,"dati_ikm")))</f>
        <v>80.650923000000006</v>
      </c>
      <c r="D198" s="82">
        <f t="shared" ca="1" si="36"/>
        <v>26.154995999999983</v>
      </c>
      <c r="E198" s="83">
        <f t="shared" ca="1" si="37"/>
        <v>47.994405159857138</v>
      </c>
      <c r="F198" s="52"/>
      <c r="G198" s="52"/>
      <c r="H198" s="52"/>
      <c r="I198" s="52"/>
      <c r="J198" s="60"/>
      <c r="K198" s="60"/>
      <c r="L198" s="60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</row>
    <row r="199" spans="1:43" hidden="1">
      <c r="A199" s="25" t="s">
        <v>140</v>
      </c>
      <c r="B199" s="82">
        <f ca="1">IF(INDIRECT(ADDRESS(ROW(dati_ikm!G$17),COLUMN(dati_ikm!G$1)+ROW(dati_ikm!G5)+$B$2,1,1,"dati_ikm"))="","",INDIRECT(ADDRESS(ROW(dati_ikm!G$17),COLUMN(dati_ikm!G$1)+ROW(dati_ikm!G5)+$B$2,1,1,"dati_ikm")))</f>
        <v>62.847914999999972</v>
      </c>
      <c r="C199" s="82">
        <f ca="1">IF(INDIRECT(ADDRESS(ROW(dati_ikm!G$17),COLUMN(dati_ikm!G$1)+ROW(dati_ikm!G5)+$C$2,1,1,"dati_ikm"))="","",INDIRECT(ADDRESS(ROW(dati_ikm!G$17),COLUMN(dati_ikm!G$1)+ROW(dati_ikm!G5)+$C$2,1,1,"dati_ikm")))</f>
        <v>96.584758000000022</v>
      </c>
      <c r="D199" s="82">
        <f t="shared" ca="1" si="36"/>
        <v>33.73684300000005</v>
      </c>
      <c r="E199" s="83">
        <f t="shared" ca="1" si="37"/>
        <v>53.680130836480515</v>
      </c>
      <c r="F199" s="52"/>
      <c r="G199" s="52"/>
      <c r="H199" s="52"/>
      <c r="I199" s="52"/>
      <c r="J199" s="2"/>
    </row>
    <row r="200" spans="1:43" hidden="1">
      <c r="A200" s="25" t="s">
        <v>141</v>
      </c>
      <c r="B200" s="82">
        <f ca="1">IF(INDIRECT(ADDRESS(ROW(dati_ikm!G$17),COLUMN(dati_ikm!G$1)+ROW(dati_ikm!G6)+$B$2,1,1,"dati_ikm"))="","",INDIRECT(ADDRESS(ROW(dati_ikm!G$17),COLUMN(dati_ikm!G$1)+ROW(dati_ikm!G6)+$B$2,1,1,"dati_ikm")))</f>
        <v>366.53139500000003</v>
      </c>
      <c r="C200" s="82">
        <f ca="1">IF(INDIRECT(ADDRESS(ROW(dati_ikm!G$17),COLUMN(dati_ikm!G$1)+ROW(dati_ikm!G6)+$C$2,1,1,"dati_ikm"))="","",INDIRECT(ADDRESS(ROW(dati_ikm!G$17),COLUMN(dati_ikm!G$1)+ROW(dati_ikm!G6)+$C$2,1,1,"dati_ikm")))</f>
        <v>337.73074800000001</v>
      </c>
      <c r="D200" s="82">
        <f t="shared" ca="1" si="36"/>
        <v>-28.800647000000026</v>
      </c>
      <c r="E200" s="83">
        <f t="shared" ca="1" si="37"/>
        <v>-7.8576207639730455</v>
      </c>
      <c r="F200" s="52"/>
      <c r="G200" s="52"/>
      <c r="H200" s="52"/>
      <c r="I200" s="52"/>
      <c r="J200" s="2"/>
      <c r="AJ200" s="52"/>
      <c r="AK200" s="52"/>
      <c r="AL200" s="52"/>
    </row>
    <row r="201" spans="1:43" ht="15.6" hidden="1">
      <c r="A201" s="25" t="s">
        <v>142</v>
      </c>
      <c r="B201" s="82">
        <f ca="1">IF(INDIRECT(ADDRESS(ROW(dati_ikm!G$17),COLUMN(dati_ikm!G$1)+ROW(dati_ikm!G7)+$B$2,1,1,"dati_ikm"))="","",INDIRECT(ADDRESS(ROW(dati_ikm!G$17),COLUMN(dati_ikm!G$1)+ROW(dati_ikm!G7)+$B$2,1,1,"dati_ikm")))</f>
        <v>131.63299299999994</v>
      </c>
      <c r="C201" s="82">
        <f ca="1">IF(INDIRECT(ADDRESS(ROW(dati_ikm!G$17),COLUMN(dati_ikm!G$1)+ROW(dati_ikm!G7)+$C$2,1,1,"dati_ikm"))="","",INDIRECT(ADDRESS(ROW(dati_ikm!G$17),COLUMN(dati_ikm!G$1)+ROW(dati_ikm!G7)+$C$2,1,1,"dati_ikm")))</f>
        <v>125.35317899999995</v>
      </c>
      <c r="D201" s="82">
        <f t="shared" ca="1" si="36"/>
        <v>-6.2798139999999876</v>
      </c>
      <c r="E201" s="83">
        <f t="shared" ca="1" si="37"/>
        <v>-4.7706990906147553</v>
      </c>
      <c r="F201" s="52"/>
      <c r="G201" s="70"/>
      <c r="H201" s="70"/>
      <c r="I201" s="70"/>
      <c r="J201" s="67"/>
      <c r="K201" s="67"/>
      <c r="L201" s="67"/>
      <c r="M201" s="67"/>
      <c r="N201" s="67"/>
      <c r="O201" s="67"/>
      <c r="P201" s="67"/>
      <c r="Q201" s="67"/>
      <c r="R201" s="67"/>
      <c r="AJ201" s="52"/>
      <c r="AK201" s="69" t="s">
        <v>0</v>
      </c>
      <c r="AL201" s="52"/>
    </row>
    <row r="202" spans="1:43" ht="17.399999999999999" hidden="1">
      <c r="A202" s="25" t="s">
        <v>143</v>
      </c>
      <c r="B202" s="82">
        <f ca="1">IF(INDIRECT(ADDRESS(ROW(dati_ikm!G$17),COLUMN(dati_ikm!G$1)+ROW(dati_ikm!G8)+$B$2,1,1,"dati_ikm"))="","",INDIRECT(ADDRESS(ROW(dati_ikm!G$17),COLUMN(dati_ikm!G$1)+ROW(dati_ikm!G8)+$B$2,1,1,"dati_ikm")))</f>
        <v>91.358001000000058</v>
      </c>
      <c r="C202" s="82" t="str">
        <f ca="1">IF(INDIRECT(ADDRESS(ROW(dati_ikm!G$17),COLUMN(dati_ikm!G$1)+ROW(dati_ikm!G8)+$C$2,1,1,"dati_ikm"))="","",INDIRECT(ADDRESS(ROW(dati_ikm!G$17),COLUMN(dati_ikm!G$1)+ROW(dati_ikm!G8)+$C$2,1,1,"dati_ikm")))</f>
        <v/>
      </c>
      <c r="D202" s="82" t="str">
        <f t="shared" ca="1" si="36"/>
        <v/>
      </c>
      <c r="E202" s="83" t="e">
        <f t="shared" ca="1" si="37"/>
        <v>#N/A</v>
      </c>
      <c r="F202" s="52"/>
      <c r="G202" s="52"/>
      <c r="H202" s="52"/>
      <c r="I202" s="52"/>
      <c r="J202" s="2"/>
      <c r="AJ202" s="63">
        <f ca="1">E208</f>
        <v>4.2217545982168474</v>
      </c>
      <c r="AK202" s="60" t="s">
        <v>163</v>
      </c>
      <c r="AL202" s="60"/>
      <c r="AM202" s="60"/>
      <c r="AN202" s="60"/>
      <c r="AO202" s="11"/>
      <c r="AP202" s="2"/>
      <c r="AQ202" s="2"/>
    </row>
    <row r="203" spans="1:43" ht="17.399999999999999" hidden="1">
      <c r="A203" s="25" t="s">
        <v>144</v>
      </c>
      <c r="B203" s="82">
        <f ca="1">IF(INDIRECT(ADDRESS(ROW(dati_ikm!G$17),COLUMN(dati_ikm!G$1)+ROW(dati_ikm!G9)+$B$2,1,1,"dati_ikm"))="","",INDIRECT(ADDRESS(ROW(dati_ikm!G$17),COLUMN(dati_ikm!G$1)+ROW(dati_ikm!G9)+$B$2,1,1,"dati_ikm")))</f>
        <v>59.26860499999998</v>
      </c>
      <c r="C203" s="82" t="str">
        <f ca="1">IF(INDIRECT(ADDRESS(ROW(dati_ikm!G$17),COLUMN(dati_ikm!G$1)+ROW(dati_ikm!G9)+$C$2,1,1,"dati_ikm"))="","",INDIRECT(ADDRESS(ROW(dati_ikm!G$17),COLUMN(dati_ikm!G$1)+ROW(dati_ikm!G9)+$C$2,1,1,"dati_ikm")))</f>
        <v/>
      </c>
      <c r="D203" s="82" t="str">
        <f t="shared" ca="1" si="36"/>
        <v/>
      </c>
      <c r="E203" s="83" t="e">
        <f t="shared" ca="1" si="37"/>
        <v>#N/A</v>
      </c>
      <c r="F203" s="52"/>
      <c r="G203" s="52"/>
      <c r="H203" s="52"/>
      <c r="I203" s="52"/>
      <c r="J203" s="2"/>
      <c r="AJ203" s="62">
        <f ca="1">D208</f>
        <v>33.77358700000002</v>
      </c>
      <c r="AK203" s="60" t="s">
        <v>164</v>
      </c>
      <c r="AL203" s="60"/>
      <c r="AM203" s="60"/>
      <c r="AN203" s="60"/>
      <c r="AO203" s="11"/>
      <c r="AP203" s="2"/>
      <c r="AQ203" s="2"/>
    </row>
    <row r="204" spans="1:43" hidden="1">
      <c r="A204" s="25" t="s">
        <v>145</v>
      </c>
      <c r="B204" s="82">
        <f ca="1">IF(INDIRECT(ADDRESS(ROW(dati_ikm!G$17),COLUMN(dati_ikm!G$1)+ROW(dati_ikm!G10)+$B$2,1,1,"dati_ikm"))="","",INDIRECT(ADDRESS(ROW(dati_ikm!G$17),COLUMN(dati_ikm!G$1)+ROW(dati_ikm!G10)+$B$2,1,1,"dati_ikm")))</f>
        <v>65.803820999999971</v>
      </c>
      <c r="C204" s="82" t="str">
        <f ca="1">IF(INDIRECT(ADDRESS(ROW(dati_ikm!G$17),COLUMN(dati_ikm!G$1)+ROW(dati_ikm!G10)+$C$2,1,1,"dati_ikm"))="","",INDIRECT(ADDRESS(ROW(dati_ikm!G$17),COLUMN(dati_ikm!G$1)+ROW(dati_ikm!G10)+$C$2,1,1,"dati_ikm")))</f>
        <v/>
      </c>
      <c r="D204" s="82" t="str">
        <f t="shared" ca="1" si="36"/>
        <v/>
      </c>
      <c r="E204" s="83" t="e">
        <f t="shared" ca="1" si="37"/>
        <v>#N/A</v>
      </c>
      <c r="F204" s="52"/>
      <c r="G204" s="52"/>
      <c r="H204" s="52"/>
      <c r="I204" s="52"/>
      <c r="J204" s="2"/>
      <c r="AM204" s="2"/>
      <c r="AN204" s="2"/>
      <c r="AO204" s="2"/>
      <c r="AP204" s="2"/>
      <c r="AQ204" s="2"/>
    </row>
    <row r="205" spans="1:43" ht="17.399999999999999" hidden="1">
      <c r="A205" s="25" t="s">
        <v>146</v>
      </c>
      <c r="B205" s="82">
        <f ca="1">IF(INDIRECT(ADDRESS(ROW(dati_ikm!G$17),COLUMN(dati_ikm!G$1)+ROW(dati_ikm!G11)+$B$2,1,1,"dati_ikm"))="","",INDIRECT(ADDRESS(ROW(dati_ikm!G$17),COLUMN(dati_ikm!G$1)+ROW(dati_ikm!G11)+$B$2,1,1,"dati_ikm")))</f>
        <v>62.498636000000147</v>
      </c>
      <c r="C205" s="82" t="str">
        <f ca="1">IF(INDIRECT(ADDRESS(ROW(dati_ikm!G$17),COLUMN(dati_ikm!G$1)+ROW(dati_ikm!G11)+$C$2,1,1,"dati_ikm"))="","",INDIRECT(ADDRESS(ROW(dati_ikm!G$17),COLUMN(dati_ikm!G$1)+ROW(dati_ikm!G11)+$C$2,1,1,"dati_ikm")))</f>
        <v/>
      </c>
      <c r="D205" s="82" t="str">
        <f t="shared" ca="1" si="36"/>
        <v/>
      </c>
      <c r="E205" s="83" t="e">
        <f t="shared" ca="1" si="37"/>
        <v>#N/A</v>
      </c>
      <c r="F205" s="52"/>
      <c r="G205" s="70"/>
      <c r="H205" s="70"/>
      <c r="I205" s="70"/>
      <c r="J205" s="67"/>
      <c r="K205" s="67"/>
      <c r="L205" s="67"/>
      <c r="M205" s="67"/>
      <c r="N205" s="67"/>
      <c r="O205" s="67"/>
      <c r="P205" s="67"/>
      <c r="Q205" s="67"/>
      <c r="R205" s="67"/>
      <c r="AJ205" s="62">
        <f>F208</f>
        <v>0</v>
      </c>
      <c r="AK205" s="60" t="s">
        <v>154</v>
      </c>
      <c r="AL205" s="60"/>
      <c r="AM205" s="60"/>
      <c r="AN205" s="60"/>
      <c r="AO205" s="11"/>
      <c r="AP205" s="2"/>
      <c r="AQ205" s="2"/>
    </row>
    <row r="206" spans="1:43" ht="17.399999999999999" hidden="1">
      <c r="A206" s="25" t="s">
        <v>147</v>
      </c>
      <c r="B206" s="82">
        <f ca="1">IF(INDIRECT(ADDRESS(ROW(dati_ikm!G$17),COLUMN(dati_ikm!G$1)+ROW(dati_ikm!G12)+$B$2,1,1,"dati_ikm"))="","",INDIRECT(ADDRESS(ROW(dati_ikm!G$17),COLUMN(dati_ikm!G$1)+ROW(dati_ikm!G12)+$B$2,1,1,"dati_ikm")))</f>
        <v>64.618637999999919</v>
      </c>
      <c r="C206" s="82" t="str">
        <f ca="1">IF(INDIRECT(ADDRESS(ROW(dati_ikm!G$17),COLUMN(dati_ikm!G$1)+ROW(dati_ikm!G12)+$C$2,1,1,"dati_ikm"))="","",INDIRECT(ADDRESS(ROW(dati_ikm!G$17),COLUMN(dati_ikm!G$1)+ROW(dati_ikm!G12)+$C$2,1,1,"dati_ikm")))</f>
        <v/>
      </c>
      <c r="D206" s="82" t="str">
        <f t="shared" ca="1" si="36"/>
        <v/>
      </c>
      <c r="E206" s="83" t="e">
        <f t="shared" ca="1" si="37"/>
        <v>#N/A</v>
      </c>
      <c r="F206" s="52"/>
      <c r="G206" s="52"/>
      <c r="H206" s="52"/>
      <c r="I206" s="52"/>
      <c r="J206" s="2"/>
      <c r="AJ206" s="62">
        <f ca="1">C208</f>
        <v>833.76293299999998</v>
      </c>
      <c r="AK206" s="60" t="s">
        <v>155</v>
      </c>
      <c r="AL206" s="60"/>
      <c r="AM206" s="60"/>
      <c r="AN206" s="60"/>
      <c r="AO206" s="11"/>
      <c r="AP206" s="2"/>
      <c r="AQ206" s="2"/>
    </row>
    <row r="207" spans="1:43" ht="17.399999999999999" hidden="1">
      <c r="A207" s="26"/>
      <c r="B207" s="82"/>
      <c r="C207" s="82"/>
      <c r="D207" s="82"/>
      <c r="E207" s="83"/>
      <c r="F207" s="52"/>
      <c r="G207" s="52"/>
      <c r="H207" s="52"/>
      <c r="I207" s="52"/>
      <c r="J207" s="2"/>
      <c r="AJ207" s="63">
        <f>100+H200</f>
        <v>100</v>
      </c>
      <c r="AK207" s="60" t="s">
        <v>149</v>
      </c>
      <c r="AL207" s="60"/>
      <c r="AM207" s="60"/>
      <c r="AN207" s="60"/>
      <c r="AO207" s="11"/>
      <c r="AP207" s="2"/>
      <c r="AQ207" s="2"/>
    </row>
    <row r="208" spans="1:43" ht="17.399999999999999" hidden="1">
      <c r="A208" s="22" t="str" cm="1">
        <f t="array" aca="1" ref="A208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(janvāris-jūlijs)</v>
      </c>
      <c r="B208" s="145">
        <f ca="1">SUM(_xlfn.TAKE(B195:B206,dati_kum!E34))</f>
        <v>799.98934599999995</v>
      </c>
      <c r="C208" s="145">
        <f ca="1">SUM(C195:C206)</f>
        <v>833.76293299999998</v>
      </c>
      <c r="D208" s="145">
        <f ca="1">C208-B208</f>
        <v>33.77358700000002</v>
      </c>
      <c r="E208" s="153">
        <f ca="1">(C208/B208)*100-100</f>
        <v>4.2217545982168474</v>
      </c>
      <c r="F208" s="52"/>
      <c r="G208" s="52"/>
      <c r="H208" s="52"/>
      <c r="I208" s="52"/>
      <c r="J208" s="2"/>
      <c r="AJ208" s="62">
        <f>G208</f>
        <v>0</v>
      </c>
      <c r="AK208" s="60" t="s">
        <v>158</v>
      </c>
      <c r="AL208" s="60"/>
      <c r="AM208" s="60"/>
      <c r="AN208" s="60"/>
      <c r="AO208" s="11"/>
      <c r="AP208" s="2"/>
      <c r="AQ208" s="2"/>
    </row>
    <row r="209" spans="1:43" ht="17.399999999999999" hidden="1">
      <c r="A209" s="28" t="s">
        <v>213</v>
      </c>
      <c r="B209" s="150">
        <f ca="1">SUM(B195:B206)</f>
        <v>1143.537047</v>
      </c>
      <c r="C209" s="150">
        <f ca="1">SUM(C195:C206)</f>
        <v>833.76293299999998</v>
      </c>
      <c r="D209" s="113" t="s">
        <v>173</v>
      </c>
      <c r="E209" s="113" t="s">
        <v>173</v>
      </c>
      <c r="F209" s="52"/>
      <c r="G209" s="52"/>
      <c r="H209" s="52"/>
      <c r="I209" s="52"/>
      <c r="J209" s="2"/>
      <c r="AJ209" s="63">
        <f>H208</f>
        <v>0</v>
      </c>
      <c r="AK209" s="60" t="s">
        <v>150</v>
      </c>
      <c r="AM209" s="2"/>
      <c r="AN209" s="2"/>
      <c r="AO209" s="11"/>
      <c r="AP209" s="2"/>
      <c r="AQ209" s="2"/>
    </row>
    <row r="210" spans="1:43" hidden="1">
      <c r="F210" s="52"/>
      <c r="G210" s="52"/>
      <c r="H210" s="52"/>
      <c r="I210" s="52"/>
      <c r="J210" s="2"/>
    </row>
    <row r="211" spans="1:43" hidden="1">
      <c r="J211" s="2"/>
    </row>
    <row r="212" spans="1:43" hidden="1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</row>
    <row r="213" spans="1:43" hidden="1">
      <c r="J213" s="2"/>
    </row>
    <row r="214" spans="1:43" hidden="1">
      <c r="J214" s="2"/>
    </row>
    <row r="215" spans="1:43" hidden="1">
      <c r="J215" s="2"/>
    </row>
    <row r="216" spans="1:43" hidden="1">
      <c r="J216" s="2"/>
    </row>
    <row r="217" spans="1:43" hidden="1">
      <c r="J217" s="2"/>
    </row>
    <row r="218" spans="1:43" hidden="1">
      <c r="J218" s="2"/>
    </row>
    <row r="219" spans="1:43" hidden="1">
      <c r="J219" s="2"/>
    </row>
    <row r="220" spans="1:43" hidden="1">
      <c r="J220" s="2"/>
    </row>
    <row r="221" spans="1:43" hidden="1">
      <c r="J221" s="2"/>
    </row>
    <row r="222" spans="1:43" hidden="1">
      <c r="J222" s="2"/>
    </row>
    <row r="223" spans="1:43" hidden="1">
      <c r="J223" s="2"/>
    </row>
    <row r="224" spans="1:43" hidden="1">
      <c r="J224" s="2"/>
    </row>
    <row r="225" spans="10:10" hidden="1">
      <c r="J225" s="2"/>
    </row>
    <row r="226" spans="10:10" hidden="1">
      <c r="J226" s="2"/>
    </row>
    <row r="227" spans="10:10" hidden="1">
      <c r="J227" s="2"/>
    </row>
    <row r="228" spans="10:10" hidden="1">
      <c r="J228" s="2"/>
    </row>
    <row r="229" spans="10:10" hidden="1">
      <c r="J229" s="2"/>
    </row>
    <row r="230" spans="10:10" hidden="1">
      <c r="J230" s="2"/>
    </row>
    <row r="231" spans="10:10" hidden="1">
      <c r="J231" s="2"/>
    </row>
    <row r="232" spans="10:10" hidden="1">
      <c r="J232" s="2"/>
    </row>
    <row r="233" spans="10:10" hidden="1">
      <c r="J233" s="2"/>
    </row>
    <row r="234" spans="10:10" hidden="1">
      <c r="J234" s="2"/>
    </row>
    <row r="235" spans="10:10" hidden="1">
      <c r="J235" s="2"/>
    </row>
    <row r="236" spans="10:10" hidden="1">
      <c r="J236" s="2"/>
    </row>
    <row r="237" spans="10:10" hidden="1">
      <c r="J237" s="2"/>
    </row>
    <row r="238" spans="10:10" hidden="1">
      <c r="J238" s="2"/>
    </row>
    <row r="239" spans="10:10" hidden="1">
      <c r="J239" s="2"/>
    </row>
    <row r="240" spans="10:10" hidden="1">
      <c r="J240" s="2"/>
    </row>
    <row r="241" spans="10:10" hidden="1">
      <c r="J241" s="2"/>
    </row>
    <row r="242" spans="10:10" hidden="1">
      <c r="J242" s="2"/>
    </row>
    <row r="243" spans="10:10" hidden="1">
      <c r="J243" s="2"/>
    </row>
    <row r="244" spans="10:10" hidden="1">
      <c r="J244" s="2"/>
    </row>
    <row r="245" spans="10:10" hidden="1">
      <c r="J245" s="2"/>
    </row>
    <row r="246" spans="10:10" hidden="1">
      <c r="J246" s="2"/>
    </row>
    <row r="247" spans="10:10" hidden="1">
      <c r="J247" s="2"/>
    </row>
    <row r="248" spans="10:10" hidden="1">
      <c r="J248" s="2"/>
    </row>
    <row r="249" spans="10:10" hidden="1">
      <c r="J249" s="2"/>
    </row>
    <row r="250" spans="10:10" hidden="1">
      <c r="J250" s="2"/>
    </row>
    <row r="251" spans="10:10" hidden="1">
      <c r="J251" s="2"/>
    </row>
    <row r="252" spans="10:10" hidden="1">
      <c r="J252" s="2"/>
    </row>
    <row r="253" spans="10:10" hidden="1">
      <c r="J253" s="2"/>
    </row>
    <row r="254" spans="10:10" hidden="1">
      <c r="J254" s="2"/>
    </row>
    <row r="255" spans="10:10" hidden="1">
      <c r="J255" s="2"/>
    </row>
    <row r="256" spans="10:10" hidden="1">
      <c r="J256" s="2"/>
    </row>
    <row r="257" spans="10:10" hidden="1">
      <c r="J257" s="2"/>
    </row>
    <row r="258" spans="10:10" hidden="1">
      <c r="J258" s="2"/>
    </row>
    <row r="259" spans="10:10" hidden="1">
      <c r="J259" s="2"/>
    </row>
    <row r="260" spans="10:10" hidden="1">
      <c r="J260" s="2"/>
    </row>
    <row r="261" spans="10:10" hidden="1">
      <c r="J261" s="2"/>
    </row>
    <row r="262" spans="10:10" hidden="1">
      <c r="J262" s="2"/>
    </row>
    <row r="263" spans="10:10" hidden="1">
      <c r="J263" s="2"/>
    </row>
    <row r="264" spans="10:10" hidden="1">
      <c r="J264" s="2"/>
    </row>
    <row r="265" spans="10:10" hidden="1">
      <c r="J265" s="2"/>
    </row>
    <row r="266" spans="10:10" hidden="1">
      <c r="J266" s="2"/>
    </row>
    <row r="267" spans="10:10" hidden="1">
      <c r="J267" s="2"/>
    </row>
    <row r="268" spans="10:10" hidden="1">
      <c r="J268" s="2"/>
    </row>
    <row r="269" spans="10:10" hidden="1">
      <c r="J269" s="2"/>
    </row>
    <row r="270" spans="10:10" hidden="1">
      <c r="J270" s="2"/>
    </row>
    <row r="271" spans="10:10" hidden="1">
      <c r="J271" s="2"/>
    </row>
    <row r="272" spans="10:10" hidden="1">
      <c r="J272" s="2"/>
    </row>
    <row r="273" spans="10:10" hidden="1">
      <c r="J273" s="2"/>
    </row>
    <row r="274" spans="10:10" hidden="1">
      <c r="J274" s="2"/>
    </row>
    <row r="275" spans="10:10" hidden="1">
      <c r="J275" s="2"/>
    </row>
    <row r="276" spans="10:10" hidden="1">
      <c r="J276" s="2"/>
    </row>
    <row r="277" spans="10:10" hidden="1">
      <c r="J277" s="2"/>
    </row>
    <row r="278" spans="10:10" hidden="1">
      <c r="J278" s="2"/>
    </row>
    <row r="279" spans="10:10" hidden="1">
      <c r="J279" s="2"/>
    </row>
    <row r="280" spans="10:10" hidden="1">
      <c r="J280" s="2"/>
    </row>
    <row r="281" spans="10:10" hidden="1">
      <c r="J281" s="2"/>
    </row>
    <row r="282" spans="10:10" hidden="1">
      <c r="J282" s="2"/>
    </row>
    <row r="283" spans="10:10" hidden="1">
      <c r="J283" s="2"/>
    </row>
    <row r="284" spans="10:10" hidden="1">
      <c r="J284" s="2"/>
    </row>
    <row r="285" spans="10:10" hidden="1">
      <c r="J285" s="2"/>
    </row>
    <row r="286" spans="10:10" hidden="1">
      <c r="J286" s="2"/>
    </row>
    <row r="287" spans="10:10" hidden="1">
      <c r="J287" s="2"/>
    </row>
    <row r="288" spans="10:10" hidden="1">
      <c r="J288" s="2"/>
    </row>
    <row r="289" spans="10:10" hidden="1">
      <c r="J289" s="2"/>
    </row>
    <row r="290" spans="10:10" hidden="1">
      <c r="J290" s="2"/>
    </row>
    <row r="291" spans="10:10" hidden="1">
      <c r="J291" s="2"/>
    </row>
    <row r="292" spans="10:10" hidden="1">
      <c r="J292" s="2"/>
    </row>
    <row r="293" spans="10:10" hidden="1">
      <c r="J293" s="2"/>
    </row>
    <row r="294" spans="10:10" hidden="1">
      <c r="J294" s="2"/>
    </row>
    <row r="295" spans="10:10" hidden="1">
      <c r="J295" s="2"/>
    </row>
    <row r="296" spans="10:10" hidden="1">
      <c r="J296" s="2"/>
    </row>
    <row r="297" spans="10:10" hidden="1">
      <c r="J297" s="2"/>
    </row>
    <row r="298" spans="10:10" hidden="1">
      <c r="J298" s="2"/>
    </row>
    <row r="299" spans="10:10" hidden="1">
      <c r="J299" s="2"/>
    </row>
    <row r="300" spans="10:10" hidden="1">
      <c r="J300" s="2"/>
    </row>
    <row r="301" spans="10:10" hidden="1">
      <c r="J301" s="2"/>
    </row>
    <row r="302" spans="10:10" hidden="1">
      <c r="J302" s="2"/>
    </row>
    <row r="303" spans="10:10" hidden="1">
      <c r="J303" s="2"/>
    </row>
    <row r="304" spans="10:10" hidden="1">
      <c r="J304" s="2"/>
    </row>
    <row r="305" spans="10:10" hidden="1">
      <c r="J305" s="2"/>
    </row>
    <row r="306" spans="10:10" hidden="1">
      <c r="J306" s="2"/>
    </row>
    <row r="307" spans="10:10" hidden="1">
      <c r="J307" s="2"/>
    </row>
    <row r="308" spans="10:10" hidden="1">
      <c r="J308" s="2"/>
    </row>
    <row r="309" spans="10:10" hidden="1">
      <c r="J309" s="2"/>
    </row>
    <row r="310" spans="10:10" hidden="1">
      <c r="J310" s="2"/>
    </row>
    <row r="311" spans="10:10" hidden="1">
      <c r="J311" s="2"/>
    </row>
    <row r="312" spans="10:10" hidden="1">
      <c r="J312" s="2"/>
    </row>
    <row r="313" spans="10:10" hidden="1">
      <c r="J313" s="2"/>
    </row>
    <row r="314" spans="10:10" hidden="1">
      <c r="J314" s="2"/>
    </row>
    <row r="315" spans="10:10" hidden="1">
      <c r="J315" s="2"/>
    </row>
    <row r="316" spans="10:10" hidden="1">
      <c r="J316" s="2"/>
    </row>
    <row r="317" spans="10:10" hidden="1">
      <c r="J317" s="2"/>
    </row>
    <row r="318" spans="10:10" hidden="1">
      <c r="J318" s="2"/>
    </row>
    <row r="319" spans="10:10" hidden="1">
      <c r="J319" s="2"/>
    </row>
    <row r="320" spans="10:10" hidden="1">
      <c r="J320" s="2"/>
    </row>
    <row r="321" spans="10:10" hidden="1">
      <c r="J321" s="2"/>
    </row>
    <row r="322" spans="10:10" hidden="1">
      <c r="J322" s="2"/>
    </row>
    <row r="323" spans="10:10" hidden="1">
      <c r="J323" s="2"/>
    </row>
    <row r="324" spans="10:10" hidden="1">
      <c r="J324" s="2"/>
    </row>
    <row r="325" spans="10:10" hidden="1">
      <c r="J325" s="2"/>
    </row>
    <row r="326" spans="10:10" hidden="1">
      <c r="J326" s="2"/>
    </row>
    <row r="327" spans="10:10" hidden="1">
      <c r="J327" s="2"/>
    </row>
    <row r="328" spans="10:10" hidden="1">
      <c r="J328" s="2"/>
    </row>
    <row r="329" spans="10:10" hidden="1">
      <c r="J329" s="2"/>
    </row>
    <row r="330" spans="10:10" hidden="1">
      <c r="J330" s="2"/>
    </row>
    <row r="331" spans="10:10" hidden="1">
      <c r="J331" s="2"/>
    </row>
    <row r="332" spans="10:10" hidden="1">
      <c r="J332" s="2"/>
    </row>
    <row r="333" spans="10:10" hidden="1">
      <c r="J333" s="2"/>
    </row>
    <row r="334" spans="10:10" hidden="1">
      <c r="J334" s="2"/>
    </row>
    <row r="335" spans="10:10" hidden="1">
      <c r="J335" s="2"/>
    </row>
    <row r="336" spans="10:10" hidden="1">
      <c r="J336" s="2"/>
    </row>
    <row r="337" spans="10:10" hidden="1">
      <c r="J337" s="2"/>
    </row>
    <row r="338" spans="10:10" hidden="1">
      <c r="J338" s="2"/>
    </row>
    <row r="339" spans="10:10" hidden="1">
      <c r="J339" s="2"/>
    </row>
    <row r="340" spans="10:10" hidden="1">
      <c r="J340" s="2"/>
    </row>
    <row r="341" spans="10:10" hidden="1">
      <c r="J341" s="2"/>
    </row>
    <row r="342" spans="10:10" hidden="1">
      <c r="J342" s="2"/>
    </row>
    <row r="343" spans="10:10" hidden="1">
      <c r="J343" s="2"/>
    </row>
    <row r="344" spans="10:10" hidden="1">
      <c r="J344" s="2"/>
    </row>
    <row r="345" spans="10:10" hidden="1">
      <c r="J345" s="2"/>
    </row>
    <row r="346" spans="10:10" hidden="1">
      <c r="J346" s="2"/>
    </row>
    <row r="347" spans="10:10" hidden="1">
      <c r="J347" s="2"/>
    </row>
    <row r="348" spans="10:10" hidden="1">
      <c r="J348" s="2"/>
    </row>
    <row r="349" spans="10:10" hidden="1">
      <c r="J349" s="2"/>
    </row>
    <row r="350" spans="10:10" hidden="1">
      <c r="J350" s="2"/>
    </row>
    <row r="351" spans="10:10" hidden="1">
      <c r="J351" s="2"/>
    </row>
    <row r="352" spans="10:10" hidden="1">
      <c r="J352" s="2"/>
    </row>
    <row r="353" spans="10:10" hidden="1">
      <c r="J353" s="2"/>
    </row>
    <row r="354" spans="10:10" hidden="1">
      <c r="J354" s="2"/>
    </row>
    <row r="355" spans="10:10" hidden="1">
      <c r="J355" s="2"/>
    </row>
    <row r="356" spans="10:10" hidden="1">
      <c r="J356" s="2"/>
    </row>
    <row r="357" spans="10:10" hidden="1">
      <c r="J357" s="2"/>
    </row>
    <row r="358" spans="10:10" hidden="1">
      <c r="J358" s="2"/>
    </row>
    <row r="359" spans="10:10" hidden="1">
      <c r="J359" s="2"/>
    </row>
    <row r="360" spans="10:10" hidden="1">
      <c r="J360" s="2"/>
    </row>
    <row r="361" spans="10:10" hidden="1">
      <c r="J361" s="2"/>
    </row>
    <row r="362" spans="10:10" hidden="1">
      <c r="J362" s="2"/>
    </row>
    <row r="363" spans="10:10" hidden="1">
      <c r="J363" s="2"/>
    </row>
    <row r="364" spans="10:10" hidden="1">
      <c r="J364" s="2"/>
    </row>
    <row r="365" spans="10:10" hidden="1">
      <c r="J365" s="2"/>
    </row>
    <row r="366" spans="10:10" hidden="1">
      <c r="J366" s="2"/>
    </row>
    <row r="367" spans="10:10" hidden="1">
      <c r="J367" s="2"/>
    </row>
    <row r="368" spans="10:10" hidden="1">
      <c r="J368" s="2"/>
    </row>
    <row r="369" spans="10:10" hidden="1">
      <c r="J369" s="2"/>
    </row>
    <row r="370" spans="10:10" hidden="1">
      <c r="J370" s="2"/>
    </row>
    <row r="371" spans="10:10" hidden="1">
      <c r="J371" s="2"/>
    </row>
    <row r="372" spans="10:10" hidden="1">
      <c r="J372" s="2"/>
    </row>
    <row r="373" spans="10:10" hidden="1">
      <c r="J373" s="2"/>
    </row>
    <row r="374" spans="10:10" hidden="1">
      <c r="J374" s="2"/>
    </row>
    <row r="375" spans="10:10" hidden="1">
      <c r="J375" s="2"/>
    </row>
    <row r="376" spans="10:10" hidden="1">
      <c r="J376" s="2"/>
    </row>
    <row r="377" spans="10:10" hidden="1">
      <c r="J377" s="2"/>
    </row>
    <row r="378" spans="10:10" hidden="1">
      <c r="J378" s="2"/>
    </row>
    <row r="379" spans="10:10" hidden="1">
      <c r="J379" s="2"/>
    </row>
    <row r="380" spans="10:10" hidden="1">
      <c r="J380" s="2"/>
    </row>
    <row r="381" spans="10:10" hidden="1">
      <c r="J381" s="2"/>
    </row>
    <row r="382" spans="10:10" hidden="1">
      <c r="J382" s="2"/>
    </row>
    <row r="383" spans="10:10" hidden="1">
      <c r="J383" s="2"/>
    </row>
    <row r="384" spans="10:10" hidden="1">
      <c r="J384" s="2"/>
    </row>
    <row r="385" spans="10:10" hidden="1">
      <c r="J385" s="2"/>
    </row>
    <row r="386" spans="10:10" hidden="1">
      <c r="J386" s="2"/>
    </row>
    <row r="387" spans="10:10" hidden="1">
      <c r="J387" s="2"/>
    </row>
    <row r="388" spans="10:10" hidden="1">
      <c r="J388" s="2"/>
    </row>
    <row r="389" spans="10:10" hidden="1">
      <c r="J389" s="2"/>
    </row>
    <row r="390" spans="10:10" hidden="1">
      <c r="J390" s="2"/>
    </row>
    <row r="391" spans="10:10" hidden="1">
      <c r="J391" s="2"/>
    </row>
    <row r="392" spans="10:10" hidden="1">
      <c r="J392" s="2"/>
    </row>
    <row r="393" spans="10:10" hidden="1">
      <c r="J393" s="2"/>
    </row>
    <row r="394" spans="10:10" hidden="1">
      <c r="J394" s="2"/>
    </row>
    <row r="395" spans="10:10" hidden="1">
      <c r="J395" s="2"/>
    </row>
    <row r="396" spans="10:10" hidden="1">
      <c r="J396" s="2"/>
    </row>
    <row r="397" spans="10:10" hidden="1">
      <c r="J397" s="2"/>
    </row>
    <row r="398" spans="10:10" hidden="1">
      <c r="J398" s="2"/>
    </row>
    <row r="399" spans="10:10" hidden="1">
      <c r="J399" s="2"/>
    </row>
    <row r="400" spans="10:10" hidden="1">
      <c r="J400" s="2"/>
    </row>
    <row r="401" spans="10:10" hidden="1">
      <c r="J401" s="2"/>
    </row>
    <row r="402" spans="10:10" hidden="1">
      <c r="J402" s="2"/>
    </row>
    <row r="403" spans="10:10" hidden="1">
      <c r="J403" s="2"/>
    </row>
    <row r="404" spans="10:10" hidden="1">
      <c r="J404" s="2"/>
    </row>
    <row r="405" spans="10:10" hidden="1">
      <c r="J405" s="2"/>
    </row>
    <row r="406" spans="10:10" hidden="1">
      <c r="J406" s="2"/>
    </row>
    <row r="407" spans="10:10" hidden="1">
      <c r="J407" s="2"/>
    </row>
    <row r="408" spans="10:10" hidden="1">
      <c r="J408" s="2"/>
    </row>
    <row r="409" spans="10:10" hidden="1">
      <c r="J409" s="2"/>
    </row>
    <row r="410" spans="10:10" hidden="1">
      <c r="J410" s="2"/>
    </row>
    <row r="411" spans="10:10" hidden="1">
      <c r="J411" s="2"/>
    </row>
    <row r="412" spans="10:10" hidden="1">
      <c r="J412" s="2"/>
    </row>
    <row r="413" spans="10:10" hidden="1">
      <c r="J413" s="2"/>
    </row>
    <row r="414" spans="10:10" hidden="1">
      <c r="J414" s="2"/>
    </row>
    <row r="415" spans="10:10" hidden="1">
      <c r="J415" s="2"/>
    </row>
    <row r="416" spans="10:10" hidden="1">
      <c r="J416" s="2"/>
    </row>
    <row r="417" spans="10:10" hidden="1">
      <c r="J417" s="2"/>
    </row>
    <row r="418" spans="10:10" hidden="1">
      <c r="J418" s="2"/>
    </row>
    <row r="419" spans="10:10" hidden="1">
      <c r="J419" s="2"/>
    </row>
    <row r="420" spans="10:10" hidden="1">
      <c r="J420" s="2"/>
    </row>
    <row r="421" spans="10:10" hidden="1">
      <c r="J421" s="2"/>
    </row>
    <row r="422" spans="10:10" hidden="1">
      <c r="J422" s="2"/>
    </row>
    <row r="423" spans="10:10" hidden="1">
      <c r="J423" s="2"/>
    </row>
    <row r="424" spans="10:10" hidden="1">
      <c r="J424" s="2"/>
    </row>
    <row r="425" spans="10:10" hidden="1">
      <c r="J425" s="2"/>
    </row>
    <row r="426" spans="10:10" hidden="1">
      <c r="J426" s="2"/>
    </row>
    <row r="427" spans="10:10" hidden="1">
      <c r="J427" s="2"/>
    </row>
    <row r="428" spans="10:10" hidden="1">
      <c r="J428" s="2"/>
    </row>
    <row r="429" spans="10:10" hidden="1">
      <c r="J429" s="2"/>
    </row>
    <row r="430" spans="10:10" hidden="1">
      <c r="J430" s="2"/>
    </row>
    <row r="431" spans="10:10" hidden="1">
      <c r="J431" s="2"/>
    </row>
    <row r="432" spans="10:10" hidden="1">
      <c r="J432" s="2"/>
    </row>
    <row r="433" spans="10:10" hidden="1">
      <c r="J433" s="2"/>
    </row>
    <row r="434" spans="10:10" hidden="1">
      <c r="J434" s="2"/>
    </row>
    <row r="435" spans="10:10" hidden="1">
      <c r="J435" s="2"/>
    </row>
    <row r="436" spans="10:10" hidden="1">
      <c r="J436" s="2"/>
    </row>
    <row r="437" spans="10:10" hidden="1">
      <c r="J437" s="2"/>
    </row>
    <row r="438" spans="10:10" hidden="1">
      <c r="J438" s="2"/>
    </row>
    <row r="439" spans="10:10" hidden="1">
      <c r="J439" s="2"/>
    </row>
    <row r="440" spans="10:10" hidden="1">
      <c r="J440" s="2"/>
    </row>
    <row r="441" spans="10:10" hidden="1">
      <c r="J441" s="2"/>
    </row>
    <row r="442" spans="10:10" hidden="1">
      <c r="J442" s="2"/>
    </row>
    <row r="443" spans="10:10" hidden="1">
      <c r="J443" s="2"/>
    </row>
    <row r="444" spans="10:10" hidden="1">
      <c r="J444" s="2"/>
    </row>
    <row r="445" spans="10:10" hidden="1">
      <c r="J445" s="2"/>
    </row>
    <row r="446" spans="10:10" hidden="1">
      <c r="J446" s="2"/>
    </row>
    <row r="447" spans="10:10" hidden="1">
      <c r="J447" s="2"/>
    </row>
    <row r="448" spans="10:10" hidden="1">
      <c r="J448" s="2"/>
    </row>
    <row r="449" spans="10:10" hidden="1">
      <c r="J449" s="2"/>
    </row>
    <row r="450" spans="10:10" hidden="1">
      <c r="J450" s="2"/>
    </row>
    <row r="451" spans="10:10" hidden="1">
      <c r="J451" s="2"/>
    </row>
    <row r="452" spans="10:10" hidden="1">
      <c r="J452" s="2"/>
    </row>
    <row r="453" spans="10:10" hidden="1">
      <c r="J453" s="2"/>
    </row>
    <row r="454" spans="10:10" hidden="1">
      <c r="J454" s="2"/>
    </row>
    <row r="455" spans="10:10" hidden="1">
      <c r="J455" s="2"/>
    </row>
    <row r="456" spans="10:10" hidden="1">
      <c r="J456" s="2"/>
    </row>
    <row r="457" spans="10:10" hidden="1">
      <c r="J457" s="2"/>
    </row>
    <row r="458" spans="10:10" hidden="1">
      <c r="J458" s="2"/>
    </row>
    <row r="459" spans="10:10" hidden="1">
      <c r="J459" s="2"/>
    </row>
    <row r="460" spans="10:10" hidden="1">
      <c r="J460" s="2"/>
    </row>
    <row r="461" spans="10:10" hidden="1">
      <c r="J461" s="2"/>
    </row>
    <row r="462" spans="10:10" hidden="1">
      <c r="J462" s="2"/>
    </row>
    <row r="463" spans="10:10" hidden="1">
      <c r="J463" s="2"/>
    </row>
    <row r="464" spans="10:10" hidden="1">
      <c r="J464" s="2"/>
    </row>
    <row r="465" spans="10:10" hidden="1">
      <c r="J465" s="2"/>
    </row>
    <row r="466" spans="10:10" hidden="1">
      <c r="J466" s="2"/>
    </row>
    <row r="467" spans="10:10" hidden="1">
      <c r="J467" s="2"/>
    </row>
    <row r="468" spans="10:10" hidden="1">
      <c r="J468" s="2"/>
    </row>
    <row r="469" spans="10:10" hidden="1">
      <c r="J469" s="2"/>
    </row>
    <row r="470" spans="10:10" hidden="1">
      <c r="J470" s="2"/>
    </row>
    <row r="471" spans="10:10" hidden="1">
      <c r="J471" s="2"/>
    </row>
    <row r="472" spans="10:10" hidden="1">
      <c r="J472" s="2"/>
    </row>
    <row r="473" spans="10:10" hidden="1">
      <c r="J473" s="2"/>
    </row>
    <row r="474" spans="10:10" hidden="1">
      <c r="J474" s="2"/>
    </row>
    <row r="475" spans="10:10" hidden="1">
      <c r="J475" s="2"/>
    </row>
    <row r="476" spans="10:10" hidden="1">
      <c r="J476" s="2"/>
    </row>
    <row r="477" spans="10:10" hidden="1">
      <c r="J477" s="2"/>
    </row>
    <row r="478" spans="10:10" hidden="1">
      <c r="J478" s="2"/>
    </row>
    <row r="479" spans="10:10" hidden="1">
      <c r="J479" s="2"/>
    </row>
    <row r="480" spans="10:10" hidden="1">
      <c r="J480" s="2"/>
    </row>
    <row r="481" spans="10:10" hidden="1">
      <c r="J481" s="2"/>
    </row>
    <row r="482" spans="10:10" hidden="1">
      <c r="J482" s="2"/>
    </row>
    <row r="483" spans="10:10" hidden="1">
      <c r="J483" s="2"/>
    </row>
    <row r="484" spans="10:10" hidden="1">
      <c r="J484" s="2"/>
    </row>
    <row r="485" spans="10:10" hidden="1">
      <c r="J485" s="2"/>
    </row>
    <row r="486" spans="10:10" hidden="1">
      <c r="J486" s="2"/>
    </row>
    <row r="487" spans="10:10" hidden="1">
      <c r="J487" s="2"/>
    </row>
    <row r="488" spans="10:10" hidden="1">
      <c r="J488" s="2"/>
    </row>
    <row r="489" spans="10:10" hidden="1">
      <c r="J489" s="2"/>
    </row>
    <row r="490" spans="10:10" hidden="1">
      <c r="J490" s="2"/>
    </row>
    <row r="491" spans="10:10" hidden="1">
      <c r="J491" s="2"/>
    </row>
    <row r="492" spans="10:10" hidden="1">
      <c r="J492" s="2"/>
    </row>
    <row r="493" spans="10:10" hidden="1">
      <c r="J493" s="2"/>
    </row>
    <row r="494" spans="10:10" hidden="1">
      <c r="J494" s="2"/>
    </row>
    <row r="495" spans="10:10" hidden="1">
      <c r="J495" s="2"/>
    </row>
    <row r="496" spans="10:10" hidden="1">
      <c r="J496" s="2"/>
    </row>
    <row r="497" spans="10:10" hidden="1">
      <c r="J497" s="2"/>
    </row>
    <row r="498" spans="10:10" hidden="1">
      <c r="J498" s="2"/>
    </row>
    <row r="499" spans="10:10" hidden="1">
      <c r="J499" s="2"/>
    </row>
    <row r="500" spans="10:10" hidden="1">
      <c r="J500" s="2"/>
    </row>
    <row r="501" spans="10:10" hidden="1">
      <c r="J501" s="2"/>
    </row>
    <row r="502" spans="10:10" hidden="1">
      <c r="J502" s="2"/>
    </row>
    <row r="503" spans="10:10" hidden="1">
      <c r="J503" s="2"/>
    </row>
    <row r="504" spans="10:10" hidden="1">
      <c r="J504" s="2"/>
    </row>
    <row r="505" spans="10:10" hidden="1">
      <c r="J505" s="2"/>
    </row>
    <row r="506" spans="10:10" hidden="1">
      <c r="J506" s="2"/>
    </row>
    <row r="507" spans="10:10" hidden="1">
      <c r="J507" s="2"/>
    </row>
    <row r="508" spans="10:10" hidden="1">
      <c r="J508" s="2"/>
    </row>
    <row r="509" spans="10:10" hidden="1">
      <c r="J509" s="2"/>
    </row>
    <row r="510" spans="10:10" hidden="1">
      <c r="J510" s="2"/>
    </row>
    <row r="511" spans="10:10" hidden="1">
      <c r="J511" s="2"/>
    </row>
    <row r="512" spans="10:10" hidden="1">
      <c r="J512" s="2"/>
    </row>
    <row r="513" spans="10:10" hidden="1">
      <c r="J513" s="2"/>
    </row>
    <row r="514" spans="10:10" hidden="1">
      <c r="J514" s="2"/>
    </row>
    <row r="515" spans="10:10" hidden="1">
      <c r="J515" s="2"/>
    </row>
    <row r="516" spans="10:10" hidden="1">
      <c r="J516" s="2"/>
    </row>
    <row r="517" spans="10:10" hidden="1">
      <c r="J517" s="2"/>
    </row>
    <row r="518" spans="10:10" hidden="1">
      <c r="J518" s="2"/>
    </row>
    <row r="519" spans="10:10" hidden="1">
      <c r="J519" s="2"/>
    </row>
    <row r="520" spans="10:10" hidden="1">
      <c r="J520" s="2"/>
    </row>
    <row r="521" spans="10:10" hidden="1">
      <c r="J521" s="2"/>
    </row>
    <row r="522" spans="10:10" hidden="1">
      <c r="J522" s="2"/>
    </row>
    <row r="523" spans="10:10" hidden="1">
      <c r="J523" s="2"/>
    </row>
    <row r="524" spans="10:10" hidden="1">
      <c r="J524" s="2"/>
    </row>
    <row r="525" spans="10:10" hidden="1">
      <c r="J525" s="2"/>
    </row>
    <row r="526" spans="10:10" hidden="1">
      <c r="J526" s="2"/>
    </row>
    <row r="527" spans="10:10" hidden="1">
      <c r="J527" s="2"/>
    </row>
    <row r="528" spans="10:10" hidden="1">
      <c r="J528" s="2"/>
    </row>
    <row r="529" spans="10:10" hidden="1">
      <c r="J529" s="2"/>
    </row>
    <row r="530" spans="10:10" hidden="1">
      <c r="J530" s="2"/>
    </row>
    <row r="531" spans="10:10" hidden="1">
      <c r="J531" s="2"/>
    </row>
    <row r="532" spans="10:10" hidden="1">
      <c r="J532" s="2"/>
    </row>
  </sheetData>
  <phoneticPr fontId="58" type="noConversion"/>
  <conditionalFormatting sqref="E6:E17">
    <cfRule type="containsErrors" dxfId="62" priority="21">
      <formula>ISERROR(E6)</formula>
    </cfRule>
  </conditionalFormatting>
  <conditionalFormatting sqref="E31:E42">
    <cfRule type="containsErrors" dxfId="61" priority="18">
      <formula>ISERROR(E31)</formula>
    </cfRule>
  </conditionalFormatting>
  <conditionalFormatting sqref="E54:E65">
    <cfRule type="containsErrors" dxfId="60" priority="20">
      <formula>ISERROR(E54)</formula>
    </cfRule>
  </conditionalFormatting>
  <conditionalFormatting sqref="E77:E88">
    <cfRule type="containsErrors" dxfId="59" priority="16">
      <formula>ISERROR(E77)</formula>
    </cfRule>
  </conditionalFormatting>
  <conditionalFormatting sqref="E100:E111">
    <cfRule type="containsErrors" dxfId="58" priority="12">
      <formula>ISERROR(E100)</formula>
    </cfRule>
  </conditionalFormatting>
  <conditionalFormatting sqref="E123:E134">
    <cfRule type="containsErrors" dxfId="57" priority="14">
      <formula>ISERROR(E123)</formula>
    </cfRule>
  </conditionalFormatting>
  <conditionalFormatting sqref="E146:E157">
    <cfRule type="containsErrors" dxfId="56" priority="2">
      <formula>ISERROR(E146)</formula>
    </cfRule>
  </conditionalFormatting>
  <conditionalFormatting sqref="E159">
    <cfRule type="containsErrors" dxfId="55" priority="49">
      <formula>ISERROR(E159)</formula>
    </cfRule>
  </conditionalFormatting>
  <conditionalFormatting sqref="E169:E180">
    <cfRule type="containsErrors" dxfId="54" priority="10">
      <formula>ISERROR(E169)</formula>
    </cfRule>
  </conditionalFormatting>
  <conditionalFormatting sqref="E195:E206">
    <cfRule type="containsErrors" dxfId="53" priority="8">
      <formula>ISERROR(E195)</formula>
    </cfRule>
  </conditionalFormatting>
  <conditionalFormatting sqref="H31:H42 H44">
    <cfRule type="cellIs" dxfId="52" priority="38" operator="lessThan">
      <formula>100</formula>
    </cfRule>
    <cfRule type="cellIs" dxfId="51" priority="39" operator="greaterThanOrEqual">
      <formula>100</formula>
    </cfRule>
  </conditionalFormatting>
  <conditionalFormatting sqref="H31:H42">
    <cfRule type="containsErrors" dxfId="50" priority="17" stopIfTrue="1">
      <formula>ISERROR(H31)</formula>
    </cfRule>
  </conditionalFormatting>
  <conditionalFormatting sqref="H54:H65 H67">
    <cfRule type="cellIs" dxfId="49" priority="40" operator="lessThan">
      <formula>100</formula>
    </cfRule>
  </conditionalFormatting>
  <conditionalFormatting sqref="H54:H65 H67:H68">
    <cfRule type="cellIs" dxfId="48" priority="41" operator="greaterThanOrEqual">
      <formula>100</formula>
    </cfRule>
  </conditionalFormatting>
  <conditionalFormatting sqref="H54:H65">
    <cfRule type="containsErrors" dxfId="47" priority="19" stopIfTrue="1">
      <formula>ISERROR(H54)</formula>
    </cfRule>
  </conditionalFormatting>
  <conditionalFormatting sqref="H77:H88 H90">
    <cfRule type="cellIs" dxfId="46" priority="36" operator="lessThan">
      <formula>100</formula>
    </cfRule>
    <cfRule type="cellIs" dxfId="45" priority="37" operator="greaterThanOrEqual">
      <formula>100</formula>
    </cfRule>
  </conditionalFormatting>
  <conditionalFormatting sqref="H77:H88">
    <cfRule type="containsErrors" dxfId="44" priority="15" stopIfTrue="1">
      <formula>ISERROR(H77)</formula>
    </cfRule>
  </conditionalFormatting>
  <conditionalFormatting sqref="H100:H111 H113">
    <cfRule type="cellIs" dxfId="43" priority="32" operator="lessThan">
      <formula>100</formula>
    </cfRule>
    <cfRule type="cellIs" dxfId="42" priority="33" operator="greaterThanOrEqual">
      <formula>100</formula>
    </cfRule>
  </conditionalFormatting>
  <conditionalFormatting sqref="H100:H111">
    <cfRule type="containsErrors" dxfId="41" priority="11" stopIfTrue="1">
      <formula>ISERROR(H100)</formula>
    </cfRule>
  </conditionalFormatting>
  <conditionalFormatting sqref="H123:H134 H136">
    <cfRule type="cellIs" dxfId="40" priority="34" operator="lessThan">
      <formula>100</formula>
    </cfRule>
    <cfRule type="cellIs" dxfId="39" priority="35" operator="greaterThanOrEqual">
      <formula>100</formula>
    </cfRule>
  </conditionalFormatting>
  <conditionalFormatting sqref="H123:H134">
    <cfRule type="containsErrors" dxfId="38" priority="13" stopIfTrue="1">
      <formula>ISERROR(H123)</formula>
    </cfRule>
  </conditionalFormatting>
  <conditionalFormatting sqref="H146:H157 H159">
    <cfRule type="cellIs" dxfId="37" priority="6" operator="lessThan">
      <formula>100</formula>
    </cfRule>
    <cfRule type="cellIs" dxfId="36" priority="7" operator="greaterThanOrEqual">
      <formula>100</formula>
    </cfRule>
  </conditionalFormatting>
  <conditionalFormatting sqref="H146:H157">
    <cfRule type="containsErrors" dxfId="35" priority="4" stopIfTrue="1">
      <formula>ISERROR(H146)</formula>
    </cfRule>
  </conditionalFormatting>
  <conditionalFormatting sqref="H159">
    <cfRule type="containsErrors" dxfId="34" priority="47">
      <formula>ISERROR(H159)</formula>
    </cfRule>
  </conditionalFormatting>
  <conditionalFormatting sqref="H169:H180 H182">
    <cfRule type="cellIs" dxfId="33" priority="25" operator="lessThan">
      <formula>100</formula>
    </cfRule>
    <cfRule type="cellIs" dxfId="32" priority="26" operator="greaterThanOrEqual">
      <formula>100</formula>
    </cfRule>
  </conditionalFormatting>
  <conditionalFormatting sqref="H169:H180">
    <cfRule type="containsErrors" dxfId="31" priority="9" stopIfTrue="1">
      <formula>ISERROR(H169)</formula>
    </cfRule>
  </conditionalFormatting>
  <conditionalFormatting sqref="J6:J17 J19">
    <cfRule type="containsErrors" dxfId="30" priority="43" stopIfTrue="1">
      <formula>ISERROR(J6)</formula>
    </cfRule>
    <cfRule type="cellIs" dxfId="29" priority="45" operator="lessThan">
      <formula>100</formula>
    </cfRule>
    <cfRule type="cellIs" dxfId="28" priority="46" operator="greaterThan">
      <formula>100</formula>
    </cfRule>
  </conditionalFormatting>
  <conditionalFormatting sqref="AJ20 AJ45 AJ68 AJ91 AJ114">
    <cfRule type="cellIs" dxfId="27" priority="27" operator="greaterThanOrEqual">
      <formula>0</formula>
    </cfRule>
    <cfRule type="cellIs" dxfId="26" priority="29" operator="lessThan">
      <formula>0</formula>
    </cfRule>
  </conditionalFormatting>
  <conditionalFormatting sqref="AJ209">
    <cfRule type="cellIs" dxfId="25" priority="30" operator="lessThan">
      <formula>0</formula>
    </cfRule>
    <cfRule type="cellIs" dxfId="24" priority="31" operator="greaterThan">
      <formula>0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8614-B3A1-4DEE-9D41-D131B516EDEE}">
  <sheetPr>
    <tabColor theme="9" tint="0.59999389629810485"/>
  </sheetPr>
  <dimension ref="A1:AH104"/>
  <sheetViews>
    <sheetView zoomScale="80" zoomScaleNormal="80" workbookViewId="0"/>
  </sheetViews>
  <sheetFormatPr defaultColWidth="0" defaultRowHeight="14.4" zeroHeight="1"/>
  <cols>
    <col min="1" max="1" width="24.5546875" style="1" customWidth="1"/>
    <col min="2" max="3" width="21.109375" style="2" customWidth="1"/>
    <col min="4" max="4" width="24.109375" style="2" hidden="1" customWidth="1"/>
    <col min="5" max="5" width="23.6640625" style="2" customWidth="1"/>
    <col min="6" max="6" width="20" style="1" hidden="1" customWidth="1"/>
    <col min="7" max="7" width="19.88671875" style="1" hidden="1" customWidth="1"/>
    <col min="8" max="8" width="21.109375" style="1" customWidth="1"/>
    <col min="9" max="9" width="21.6640625" style="1" customWidth="1"/>
    <col min="10" max="10" width="21.109375" style="1" customWidth="1"/>
    <col min="11" max="11" width="25.6640625" style="1" hidden="1" customWidth="1"/>
    <col min="12" max="12" width="24.33203125" style="1" customWidth="1"/>
    <col min="13" max="13" width="18.6640625" style="1" hidden="1" customWidth="1"/>
    <col min="14" max="14" width="20.6640625" style="1" hidden="1" customWidth="1"/>
    <col min="15" max="15" width="21.5546875" style="1" customWidth="1"/>
    <col min="16" max="16" width="9.109375" style="2" customWidth="1"/>
    <col min="17" max="34" width="0" hidden="1" customWidth="1"/>
    <col min="35" max="16384" width="9.109375" hidden="1"/>
  </cols>
  <sheetData>
    <row r="1" spans="1:34">
      <c r="A1" s="80" t="s">
        <v>194</v>
      </c>
      <c r="F1" s="2"/>
      <c r="G1" s="2"/>
      <c r="H1" s="2"/>
      <c r="I1" s="2"/>
      <c r="J1" s="2"/>
      <c r="K1" s="2"/>
      <c r="L1" s="2"/>
      <c r="M1" s="2"/>
      <c r="N1" s="2"/>
      <c r="O1" s="2"/>
    </row>
    <row r="2" spans="1:34" s="52" customFormat="1">
      <c r="A2" s="49" t="s">
        <v>2</v>
      </c>
      <c r="B2" s="2"/>
      <c r="C2" s="2"/>
      <c r="D2" s="2"/>
      <c r="E2" s="2"/>
      <c r="F2" s="2"/>
      <c r="G2" s="2"/>
      <c r="H2" s="55" t="s">
        <v>199</v>
      </c>
      <c r="I2" s="2"/>
      <c r="J2" s="2"/>
      <c r="K2" s="2"/>
      <c r="L2" s="2"/>
      <c r="M2" s="2"/>
      <c r="N2" s="2"/>
      <c r="O2" s="55" t="s">
        <v>178</v>
      </c>
      <c r="P2" s="2"/>
    </row>
    <row r="3" spans="1:34" ht="21.75" customHeight="1">
      <c r="A3" s="20"/>
      <c r="B3" s="187" t="s">
        <v>175</v>
      </c>
      <c r="C3" s="187"/>
      <c r="D3" s="187"/>
      <c r="E3" s="187"/>
      <c r="F3" s="187"/>
      <c r="G3" s="187"/>
      <c r="H3" s="188"/>
      <c r="I3" s="189" t="s">
        <v>176</v>
      </c>
      <c r="J3" s="190"/>
      <c r="K3" s="190"/>
      <c r="L3" s="190"/>
      <c r="M3" s="190"/>
      <c r="N3" s="190"/>
      <c r="O3" s="191"/>
      <c r="P3" s="52"/>
    </row>
    <row r="4" spans="1:34" ht="54.6" customHeight="1">
      <c r="A4" s="16" t="s">
        <v>48</v>
      </c>
      <c r="B4" s="16" t="s">
        <v>207</v>
      </c>
      <c r="C4" s="16" t="s">
        <v>216</v>
      </c>
      <c r="D4" s="16" t="s">
        <v>182</v>
      </c>
      <c r="E4" s="16" t="s">
        <v>183</v>
      </c>
      <c r="F4" s="16" t="s">
        <v>217</v>
      </c>
      <c r="G4" s="16" t="s">
        <v>180</v>
      </c>
      <c r="H4" s="41" t="s">
        <v>179</v>
      </c>
      <c r="I4" s="44" t="s">
        <v>207</v>
      </c>
      <c r="J4" s="39" t="s">
        <v>216</v>
      </c>
      <c r="K4" s="39" t="s">
        <v>184</v>
      </c>
      <c r="L4" s="39" t="s">
        <v>185</v>
      </c>
      <c r="M4" s="39" t="s">
        <v>217</v>
      </c>
      <c r="N4" s="39" t="s">
        <v>180</v>
      </c>
      <c r="O4" s="39" t="s">
        <v>179</v>
      </c>
      <c r="P4" s="55"/>
      <c r="V4" s="76"/>
    </row>
    <row r="5" spans="1:34">
      <c r="A5" s="184" t="s">
        <v>49</v>
      </c>
      <c r="B5" s="18" cm="1">
        <f t="array" aca="1" ref="B5" ca="1">INDIRECT(ADDRESS(ROW(dati_ikm!G$7),COLUMN(dati_ikm!G$7)+ROW(dati_ikm!A$1)*dati_ikm!H44+48,1,1,"dati_ikm"))</f>
        <v>435.32434400000011</v>
      </c>
      <c r="C5" s="18" cm="1">
        <f t="array" aca="1" ref="C5" ca="1">INDIRECT(ADDRESS(ROW(dati_ikm!G$7),COLUMN(dati_ikm!G$7)+ROW(dati_ikm!A$1)*dati_ikm!H44+60,1,1,"dati_ikm"))</f>
        <v>463.74443700000029</v>
      </c>
      <c r="D5" s="18">
        <f ca="1">C5-B5</f>
        <v>28.420093000000179</v>
      </c>
      <c r="E5" s="194">
        <f t="shared" ref="E5:E12" ca="1" si="0">(C5/B5)*100-100</f>
        <v>6.5284869527076523</v>
      </c>
      <c r="F5" s="19" cm="1">
        <f t="array" aca="1" ref="F5" ca="1">INDIRECT(ADDRESS(ROW(dati_ikm!S$38),COLUMN(dati_ikm!S$38)+ROW(dati_ikm!$G$1)*dati_ikm!H44+36,1,1,"dati_ikm"))</f>
        <v>467.90932900000001</v>
      </c>
      <c r="G5" s="195">
        <f t="shared" ref="G5:G11" ca="1" si="1">C5-F5</f>
        <v>-4.1648919999997247</v>
      </c>
      <c r="H5" s="42">
        <f t="shared" ref="H5:H11" ca="1" si="2">C5/F5*100-100</f>
        <v>-0.89010663858761063</v>
      </c>
      <c r="I5" s="98">
        <f ca="1">SUM(INDIRECT(ADDRESS(ROW(dati_ikm!G$7),COLUMN(dati_ikm!G$1)+ROW(dati_ikm!G1)+48,1,1,"dati_ikm")):INDIRECT(ADDRESS(ROW(dati_ikm!G$7),COLUMN(dati_ikm!G$1)+ROW(dati_ikm!G1)*(dati_kum!$E$34)+48,1,1,"dati_ikm")))</f>
        <v>2783.2812699999999</v>
      </c>
      <c r="J5" s="18">
        <f ca="1">SUM(INDIRECT(ADDRESS(ROW(dati_ikm!G$7),COLUMN(dati_ikm!G$1)+ROW(dati_ikm!G1)+60,1,1,"dati_ikm")):INDIRECT(ADDRESS(ROW(dati_ikm!G$7),COLUMN(dati_ikm!G$1)+ROW(dati_ikm!G1)*(dati_kum!$E$34)+60,1,1,"dati_ikm")))</f>
        <v>2978.9716290000001</v>
      </c>
      <c r="K5" s="18">
        <f ca="1">J5-I5</f>
        <v>195.69035900000017</v>
      </c>
      <c r="L5" s="18">
        <f t="shared" ref="L5:L13" ca="1" si="3">(J5/I5)*100-100</f>
        <v>7.0309228574660096</v>
      </c>
      <c r="M5" s="19">
        <f ca="1">SUM(INDIRECT(ADDRESS(ROW(dati_ikm!G$38),COLUMN(dati_ikm!S$1)+ROW(dati_ikm!S1)+36,1,1,"dati_ikm")):INDIRECT(ADDRESS(ROW(dati_ikm!G$38),COLUMN(dati_ikm!S$1)+ROW(dati_ikm!S1)*(dati_kum!$E$34)+36,1,1,"dati_ikm")))</f>
        <v>3003.435786</v>
      </c>
      <c r="N5" s="195">
        <f ca="1">J5-M5</f>
        <v>-24.464156999999886</v>
      </c>
      <c r="O5" s="19">
        <f ca="1">J5/M5*100-100</f>
        <v>-0.81453903939066663</v>
      </c>
      <c r="P5" s="58"/>
    </row>
    <row r="6" spans="1:34" ht="13.95" customHeight="1">
      <c r="A6" s="184" t="s">
        <v>50</v>
      </c>
      <c r="B6" s="18" cm="1">
        <f t="array" aca="1" ref="B6" ca="1">INDIRECT(ADDRESS(ROW(dati_ikm!G$11),COLUMN(dati_ikm!G$11)+ROW(dati_ikm!A$1)*dati_ikm!H44+48,1,1,"dati_ikm"))</f>
        <v>322.2417089999999</v>
      </c>
      <c r="C6" s="18" cm="1">
        <f t="array" aca="1" ref="C6" ca="1">INDIRECT(ADDRESS(ROW(dati_ikm!G$11),COLUMN(dati_ikm!G$11)+ROW(dati_ikm!A$1)*dati_ikm!H44+60,1,1,"dati_ikm"))</f>
        <v>380.3620219999998</v>
      </c>
      <c r="D6" s="18">
        <f t="shared" ref="D6:D12" ca="1" si="4">C6-B6</f>
        <v>58.120312999999896</v>
      </c>
      <c r="E6" s="194">
        <f t="shared" ca="1" si="0"/>
        <v>18.036247753390583</v>
      </c>
      <c r="F6" s="19" cm="1">
        <f t="array" aca="1" ref="F6" ca="1">INDIRECT(ADDRESS(ROW(dati_ikm!S$29),COLUMN(dati_ikm!S$39)+ROW(dati_ikm!$G$1)*dati_ikm!H44+36,1,1,"dati_ikm"))</f>
        <v>366.01400000000001</v>
      </c>
      <c r="G6" s="195">
        <f t="shared" ca="1" si="1"/>
        <v>14.348021999999787</v>
      </c>
      <c r="H6" s="42">
        <f t="shared" ca="1" si="2"/>
        <v>3.9200746419535193</v>
      </c>
      <c r="I6" s="98">
        <f ca="1">SUM(INDIRECT(ADDRESS(ROW(dati_ikm!G$11),COLUMN(dati_ikm!G$1)+ROW(dati_ikm!G1)+48,1,1,"dati_ikm")):INDIRECT(ADDRESS(ROW(dati_ikm!G$11),COLUMN(dati_ikm!G$1)+ROW(dati_ikm!G1)*(dati_kum!$E$34)+48,1,1,"dati_ikm")))</f>
        <v>2254.7882989999998</v>
      </c>
      <c r="J6" s="18">
        <f ca="1">SUM(INDIRECT(ADDRESS(ROW(dati_ikm!G$11),COLUMN(dati_ikm!G$1)+ROW(dati_ikm!G1)+60,1,1,"dati_ikm")):INDIRECT(ADDRESS(ROW(dati_ikm!G$11),COLUMN(dati_ikm!G$1)+ROW(dati_ikm!G1)*(dati_kum!$E$34)+60,1,1,"dati_ikm")))</f>
        <v>2433.6325189999998</v>
      </c>
      <c r="K6" s="18">
        <f t="shared" ref="K6:K12" ca="1" si="5">J6-I6</f>
        <v>178.84421999999995</v>
      </c>
      <c r="L6" s="18">
        <f t="shared" ca="1" si="3"/>
        <v>7.9317521773249098</v>
      </c>
      <c r="M6" s="19">
        <f ca="1">SUM(INDIRECT(ADDRESS(ROW(dati_ikm!G$29),COLUMN(dati_ikm!S$1)+ROW(dati_ikm!S1)+36,1,1,"dati_ikm")):INDIRECT(ADDRESS(ROW(dati_ikm!G$29),COLUMN(dati_ikm!S$1)+ROW(dati_ikm!S1)*(dati_kum!$E$34)+36,1,1,"dati_ikm")))</f>
        <v>2388.634</v>
      </c>
      <c r="N6" s="195">
        <f t="shared" ref="N6:N11" ca="1" si="6">J6-M6</f>
        <v>44.99851899999976</v>
      </c>
      <c r="O6" s="19">
        <f t="shared" ref="O6:O11" ca="1" si="7">J6/M6*100-100</f>
        <v>1.8838599383580714</v>
      </c>
      <c r="P6" s="58"/>
    </row>
    <row r="7" spans="1:34">
      <c r="A7" s="184" t="s">
        <v>51</v>
      </c>
      <c r="B7" s="18" cm="1">
        <f t="array" aca="1" ref="B7" ca="1">INDIRECT(ADDRESS(ROW(dati_ikm!G$5),COLUMN(dati_ikm!G$5)+ROW(dati_ikm!A$1)*dati_ikm!H44+48,1,1,"dati_ikm"))</f>
        <v>279.18414600000006</v>
      </c>
      <c r="C7" s="18" cm="1">
        <f t="array" aca="1" ref="C7" ca="1">INDIRECT(ADDRESS(ROW(dati_ikm!G$5),COLUMN(dati_ikm!G$5)+ROW(dati_ikm!A$1)*dati_ikm!H44+60,1,1,"dati_ikm"))</f>
        <v>302.60825700000009</v>
      </c>
      <c r="D7" s="18">
        <f t="shared" ca="1" si="4"/>
        <v>23.424111000000039</v>
      </c>
      <c r="E7" s="194">
        <f t="shared" ca="1" si="0"/>
        <v>8.39020099658525</v>
      </c>
      <c r="F7" s="19" cm="1">
        <f t="array" aca="1" ref="F7" ca="1">INDIRECT(ADDRESS(ROW(dati_ikm!S$33),COLUMN(dati_ikm!S$33)+ROW(dati_ikm!$G$1)*dati_ikm!H44+36,1,1,"dati_ikm"))</f>
        <v>287.7</v>
      </c>
      <c r="G7" s="195">
        <f t="shared" ca="1" si="1"/>
        <v>14.908257000000106</v>
      </c>
      <c r="H7" s="42">
        <f t="shared" ca="1" si="2"/>
        <v>5.181875912408799</v>
      </c>
      <c r="I7" s="98">
        <f ca="1">SUM(INDIRECT(ADDRESS(ROW(dati_ikm!G$5),COLUMN(dati_ikm!G$1)+ROW(dati_ikm!G1)+48,1,1,"dati_ikm")):INDIRECT(ADDRESS(ROW(dati_ikm!G$5),COLUMN(dati_ikm!G$1)+ROW(dati_ikm!G1)*(dati_kum!$E$34)+48,1,1,"dati_ikm")))</f>
        <v>1536.173628</v>
      </c>
      <c r="J7" s="18">
        <f ca="1">SUM(INDIRECT(ADDRESS(ROW(dati_ikm!G$5),COLUMN(dati_ikm!G$1)+ROW(dati_ikm!G1)+60,1,1,"dati_ikm")):INDIRECT(ADDRESS(ROW(dati_ikm!G$5),COLUMN(dati_ikm!G$1)+ROW(dati_ikm!G1)*(dati_kum!$E$34)+60,1,1,"dati_ikm")))</f>
        <v>1602.901468</v>
      </c>
      <c r="K7" s="18">
        <f t="shared" ca="1" si="5"/>
        <v>66.727840000000015</v>
      </c>
      <c r="L7" s="18">
        <f t="shared" ca="1" si="3"/>
        <v>4.3437694010458614</v>
      </c>
      <c r="M7" s="19">
        <f ca="1">SUM(INDIRECT(ADDRESS(ROW(dati_ikm!G$33),COLUMN(dati_ikm!S$1)+ROW(dati_ikm!S1)+36,1,1,"dati_ikm")):INDIRECT(ADDRESS(ROW(dati_ikm!G$33),COLUMN(dati_ikm!S$1)+ROW(dati_ikm!S1)*(dati_kum!$E$34)+36,1,1,"dati_ikm")))</f>
        <v>1627.3500000000001</v>
      </c>
      <c r="N7" s="195">
        <f t="shared" ca="1" si="6"/>
        <v>-24.448532000000114</v>
      </c>
      <c r="O7" s="19">
        <f t="shared" ca="1" si="7"/>
        <v>-1.5023524134328881</v>
      </c>
      <c r="P7" s="58"/>
    </row>
    <row r="8" spans="1:34">
      <c r="A8" s="184" t="s">
        <v>53</v>
      </c>
      <c r="B8" s="18" cm="1">
        <f t="array" aca="1" ref="B8" ca="1">INDIRECT(ADDRESS(ROW(dati_ikm!G$6),COLUMN(dati_ikm!G$6)+ROW(dati_ikm!A$1)*dati_ikm!H44+48,1,1,"dati_ikm"))</f>
        <v>53.397608999999932</v>
      </c>
      <c r="C8" s="18" cm="1">
        <f t="array" aca="1" ref="C8" ca="1">INDIRECT(ADDRESS(ROW(dati_ikm!G$6),COLUMN(dati_ikm!G$6)+ROW(dati_ikm!A$1)*dati_ikm!H44+60,1,1,"dati_ikm"))</f>
        <v>51.522567999999978</v>
      </c>
      <c r="D8" s="18">
        <f t="shared" ca="1" si="4"/>
        <v>-1.8750409999999533</v>
      </c>
      <c r="E8" s="194">
        <f t="shared" ca="1" si="0"/>
        <v>-3.5114699611361999</v>
      </c>
      <c r="F8" s="19" cm="1">
        <f t="array" aca="1" ref="F8" ca="1">INDIRECT(ADDRESS(ROW(dati_ikm!S$28),COLUMN(dati_ikm!S$28)+ROW(dati_ikm!$G$1)*dati_ikm!H44+36,1,1,"dati_ikm"))</f>
        <v>50.6</v>
      </c>
      <c r="G8" s="195">
        <f t="shared" ca="1" si="1"/>
        <v>0.92256799999997696</v>
      </c>
      <c r="H8" s="42">
        <f t="shared" ca="1" si="2"/>
        <v>1.8232569169960016</v>
      </c>
      <c r="I8" s="98">
        <f ca="1">SUM(INDIRECT(ADDRESS(ROW(dati_ikm!G$6),COLUMN(dati_ikm!G$1)+ROW(dati_ikm!G1)+48,1,1,"dati_ikm")):INDIRECT(ADDRESS(ROW(dati_ikm!G$6),COLUMN(dati_ikm!G$1)+ROW(dati_ikm!G1)*(dati_kum!$E$34)+48,1,1,"dati_ikm")))</f>
        <v>548.41658199999995</v>
      </c>
      <c r="J8" s="18">
        <f ca="1">SUM(INDIRECT(ADDRESS(ROW(dati_ikm!G$6),COLUMN(dati_ikm!G$1)+ROW(dati_ikm!G1)+60,1,1,"dati_ikm")):INDIRECT(ADDRESS(ROW(dati_ikm!G$6),COLUMN(dati_ikm!G$1)+ROW(dati_ikm!G1)*(dati_kum!$E$34)+60,1,1,"dati_ikm")))</f>
        <v>505.77171399999997</v>
      </c>
      <c r="K8" s="18">
        <f t="shared" ca="1" si="5"/>
        <v>-42.644867999999974</v>
      </c>
      <c r="L8" s="18">
        <f t="shared" ca="1" si="3"/>
        <v>-7.7759990123712157</v>
      </c>
      <c r="M8" s="19">
        <f ca="1">SUM(INDIRECT(ADDRESS(ROW(dati_ikm!G$28),COLUMN(dati_ikm!S$1)+ROW(dati_ikm!S1)+36,1,1,"dati_ikm")):INDIRECT(ADDRESS(ROW(dati_ikm!G$28),COLUMN(dati_ikm!S$1)+ROW(dati_ikm!S1)*(dati_kum!$E$34)+36,1,1,"dati_ikm")))</f>
        <v>497.5</v>
      </c>
      <c r="N8" s="195">
        <f t="shared" ca="1" si="6"/>
        <v>8.2717139999999745</v>
      </c>
      <c r="O8" s="19">
        <f t="shared" ca="1" si="7"/>
        <v>1.6626560804020158</v>
      </c>
      <c r="P8" s="58"/>
    </row>
    <row r="9" spans="1:34">
      <c r="A9" s="184" t="s">
        <v>52</v>
      </c>
      <c r="B9" s="18" cm="1">
        <f t="array" aca="1" ref="B9" ca="1">INDIRECT(ADDRESS(ROW(dati_ikm!G$12),COLUMN(dati_ikm!G$12)+ROW(dati_ikm!A$1)*dati_ikm!H44+48,1,1,"dati_ikm"))</f>
        <v>107.71003700000006</v>
      </c>
      <c r="C9" s="18" cm="1">
        <f t="array" aca="1" ref="C9" ca="1">INDIRECT(ADDRESS(ROW(dati_ikm!G$12),COLUMN(dati_ikm!G$12)+ROW(dati_ikm!A$1)*dati_ikm!H44+60,1,1,"dati_ikm"))</f>
        <v>105.70462299999997</v>
      </c>
      <c r="D9" s="18">
        <f t="shared" ca="1" si="4"/>
        <v>-2.0054140000000871</v>
      </c>
      <c r="E9" s="194">
        <f t="shared" ca="1" si="0"/>
        <v>-1.8618636255784367</v>
      </c>
      <c r="F9" s="19" cm="1">
        <f t="array" aca="1" ref="F9" ca="1">INDIRECT(ADDRESS(ROW(dati_ikm!S$30),COLUMN(dati_ikm!S$30)+ROW(dati_ikm!$G$1)*dati_ikm!H44+36,1,1,"dati_ikm"))</f>
        <v>119.42500000000001</v>
      </c>
      <c r="G9" s="195">
        <f t="shared" ca="1" si="1"/>
        <v>-13.720377000000042</v>
      </c>
      <c r="H9" s="42">
        <f t="shared" ca="1" si="2"/>
        <v>-11.488697508896834</v>
      </c>
      <c r="I9" s="98">
        <f ca="1">SUM(INDIRECT(ADDRESS(ROW(dati_ikm!G$12),COLUMN(dati_ikm!G$1)+ROW(dati_ikm!G1)+48,1,1,"dati_ikm")):INDIRECT(ADDRESS(ROW(dati_ikm!G$12),COLUMN(dati_ikm!G$1)+ROW(dati_ikm!G1)*(dati_kum!$E$34)+48,1,1,"dati_ikm")))</f>
        <v>710.15731100000005</v>
      </c>
      <c r="J9" s="18">
        <f ca="1">SUM(INDIRECT(ADDRESS(ROW(dati_ikm!G$12),COLUMN(dati_ikm!G$1)+ROW(dati_ikm!G1)+60,1,1,"dati_ikm")):INDIRECT(ADDRESS(ROW(dati_ikm!G$12),COLUMN(dati_ikm!G$1)+ROW(dati_ikm!G1)*(dati_kum!$E$34)+60,1,1,"dati_ikm")))</f>
        <v>735.38784799999996</v>
      </c>
      <c r="K9" s="18">
        <f t="shared" ca="1" si="5"/>
        <v>25.230536999999913</v>
      </c>
      <c r="L9" s="18">
        <f t="shared" ca="1" si="3"/>
        <v>3.552809583058675</v>
      </c>
      <c r="M9" s="19">
        <f ca="1">SUM(INDIRECT(ADDRESS(ROW(dati_ikm!G$30),COLUMN(dati_ikm!S$1)+ROW(dati_ikm!S1)+36,1,1,"dati_ikm")):INDIRECT(ADDRESS(ROW(dati_ikm!G$30),COLUMN(dati_ikm!S$1)+ROW(dati_ikm!S1)*(dati_kum!$E$34)+36,1,1,"dati_ikm")))</f>
        <v>788.94599999999991</v>
      </c>
      <c r="N9" s="195">
        <f t="shared" ca="1" si="6"/>
        <v>-53.55815199999995</v>
      </c>
      <c r="O9" s="19">
        <f t="shared" ca="1" si="7"/>
        <v>-6.788570066899382</v>
      </c>
      <c r="P9" s="58"/>
    </row>
    <row r="10" spans="1:34">
      <c r="A10" s="184" t="s">
        <v>208</v>
      </c>
      <c r="B10" s="174" cm="1">
        <f t="array" aca="1" ref="B10" ca="1">INDIRECT(ADDRESS(ROW(dati_ikm!G$16),COLUMN(dati_ikm!G$16)+ROW(dati_ikm!A$1)*dati_ikm!H44+48,1,1,"dati_ikm"))</f>
        <v>5.4300000000040427E-4</v>
      </c>
      <c r="C10" s="18" cm="1">
        <f t="array" aca="1" ref="C10" ca="1">INDIRECT(ADDRESS(ROW(dati_ikm!G$16),COLUMN(dati_ikm!G$16)+ROW(dati_ikm!A$1)*dati_ikm!H44+60,1,1,"dati_ikm"))</f>
        <v>0</v>
      </c>
      <c r="D10" s="18">
        <f t="shared" ca="1" si="4"/>
        <v>-5.4300000000040427E-4</v>
      </c>
      <c r="E10" s="183">
        <f t="shared" ca="1" si="0"/>
        <v>-100</v>
      </c>
      <c r="F10" s="19" cm="1">
        <f t="array" aca="1" ref="F10" ca="1">INDIRECT(ADDRESS(ROW(dati_ikm!S$40),COLUMN(dati_ikm!S$40)+ROW(dati_ikm!$G$1)*dati_ikm!H44+36,1,1,"dati_ikm"))</f>
        <v>0</v>
      </c>
      <c r="G10" s="19">
        <f t="shared" ca="1" si="1"/>
        <v>0</v>
      </c>
      <c r="H10" s="42" t="e">
        <f t="shared" ca="1" si="2"/>
        <v>#DIV/0!</v>
      </c>
      <c r="I10" s="174">
        <f ca="1">SUM(INDIRECT(ADDRESS(ROW(dati_ikm!G$16),COLUMN(dati_ikm!G$1)+ROW(dati_ikm!G1)+48,1,1,"dati_ikm")):INDIRECT(ADDRESS(ROW(dati_ikm!G$16),COLUMN(dati_ikm!G$1)+ROW(dati_ikm!G1)*(dati_kum!$E$34)+48,1,1,"dati_ikm")))</f>
        <v>30.678296</v>
      </c>
      <c r="J10" s="161">
        <f ca="1">SUM(INDIRECT(ADDRESS(ROW(dati_ikm!G$16),COLUMN(dati_ikm!G$1)+ROW(dati_ikm!G1)+60,1,1,"dati_ikm")):INDIRECT(ADDRESS(ROW(dati_ikm!G$16),COLUMN(dati_ikm!G$1)+ROW(dati_ikm!G1)*(dati_kum!$E$34)+60,1,1,"dati_ikm")))</f>
        <v>39.465718000000003</v>
      </c>
      <c r="K10" s="18">
        <f t="shared" ca="1" si="5"/>
        <v>8.787422000000003</v>
      </c>
      <c r="L10" s="175">
        <f t="shared" ca="1" si="3"/>
        <v>28.643774738988128</v>
      </c>
      <c r="M10" s="19">
        <f ca="1">SUM(INDIRECT(ADDRESS(ROW(dati_ikm!G$40),COLUMN(dati_ikm!S$1)+ROW(dati_ikm!S1)+36,1,1,"dati_ikm")):INDIRECT(ADDRESS(ROW(dati_ikm!G$40),COLUMN(dati_ikm!S$1)+ROW(dati_ikm!S1)*(dati_kum!$E$34)+36,1,1,"dati_ikm")))</f>
        <v>56.1</v>
      </c>
      <c r="N10" s="195">
        <f t="shared" ca="1" si="6"/>
        <v>-16.634281999999999</v>
      </c>
      <c r="O10" s="162">
        <f t="shared" ca="1" si="7"/>
        <v>-29.651126559714797</v>
      </c>
      <c r="P10" s="58"/>
    </row>
    <row r="11" spans="1:34">
      <c r="A11" s="38" t="s">
        <v>59</v>
      </c>
      <c r="B11" s="18">
        <f ca="1">B13-B12-SUM(B5:B10)</f>
        <v>44.590832999999748</v>
      </c>
      <c r="C11" s="18">
        <f ca="1">C13-C12-SUM(C5:C10)</f>
        <v>47.301300999999512</v>
      </c>
      <c r="D11" s="18">
        <f t="shared" ca="1" si="4"/>
        <v>2.7104679999997643</v>
      </c>
      <c r="E11" s="119">
        <f t="shared" ca="1" si="0"/>
        <v>6.0785318812047677</v>
      </c>
      <c r="F11" s="19" cm="1">
        <f t="array" aca="1" ref="F11" ca="1">INDIRECT(ADDRESS(ROW(dati_ikm!S$41),COLUMN(dati_ikm!S$41)+ROW(dati_ikm!$G$1)*dati_ikm!H44+36,1,1,"dati_ikm"))</f>
        <v>51.993000000000009</v>
      </c>
      <c r="G11" s="19">
        <f t="shared" ca="1" si="1"/>
        <v>-4.6916990000004972</v>
      </c>
      <c r="H11" s="42">
        <f t="shared" ca="1" si="2"/>
        <v>-9.0237128074942632</v>
      </c>
      <c r="I11" s="98">
        <f ca="1">I13-I12-SUM(I5:I10)</f>
        <v>376.58816500000012</v>
      </c>
      <c r="J11" s="98">
        <f ca="1">J13-J12-SUM(J5:J10)</f>
        <v>379.9885290000002</v>
      </c>
      <c r="K11" s="18">
        <f t="shared" ca="1" si="5"/>
        <v>3.4003640000000814</v>
      </c>
      <c r="L11" s="18">
        <f t="shared" ca="1" si="3"/>
        <v>0.90293968744346387</v>
      </c>
      <c r="M11" s="19">
        <f ca="1">SUM(INDIRECT(ADDRESS(ROW(dati_ikm!G$41),COLUMN(dati_ikm!S$1)+ROW(dati_ikm!S1)+36,1,1,"dati_ikm")):INDIRECT(ADDRESS(ROW(dati_ikm!G$41),COLUMN(dati_ikm!S$1)+ROW(dati_ikm!S1)*(dati_kum!$E$34)+36,1,1,"dati_ikm")))</f>
        <v>409.90200000000004</v>
      </c>
      <c r="N11" s="19">
        <f t="shared" ca="1" si="6"/>
        <v>-29.913470999999845</v>
      </c>
      <c r="O11" s="19">
        <f t="shared" ca="1" si="7"/>
        <v>-7.2977128679537628</v>
      </c>
      <c r="P11" s="58"/>
    </row>
    <row r="12" spans="1:34">
      <c r="A12" s="38" t="s">
        <v>167</v>
      </c>
      <c r="B12" s="81" cm="1">
        <f t="array" aca="1" ref="B12" ca="1">INDIRECT(ADDRESS(ROW(dati_ikm!G$8),COLUMN(dati_ikm!G$8)+ROW(dati_ikm!A$1)*dati_ikm!H44+48,1,1,"dati_ikm"))</f>
        <v>-3.9396759999999915</v>
      </c>
      <c r="C12" s="126" cm="1">
        <f t="array" aca="1" ref="C12" ca="1">INDIRECT(ADDRESS(ROW(dati_ikm!G$8),COLUMN(dati_ikm!G$8)+ROW(dati_ikm!A$1)*dati_ikm!H44+60,1,1,"dati_ikm"))</f>
        <v>7.1950949999999949</v>
      </c>
      <c r="D12" s="18">
        <f t="shared" ca="1" si="4"/>
        <v>11.134770999999986</v>
      </c>
      <c r="E12" s="119">
        <f t="shared" ca="1" si="0"/>
        <v>-282.63164280514468</v>
      </c>
      <c r="F12" s="88" t="s">
        <v>173</v>
      </c>
      <c r="G12" s="88" t="s">
        <v>173</v>
      </c>
      <c r="H12" s="89" t="s">
        <v>173</v>
      </c>
      <c r="I12" s="99">
        <f ca="1">SUM(INDIRECT(ADDRESS(ROW(dati_ikm!G$8),COLUMN(dati_ikm!G$1)+ROW(dati_ikm!G1)+48,1,1,"dati_ikm")):INDIRECT(ADDRESS(ROW(dati_ikm!G$8),COLUMN(dati_ikm!G$1)+ROW(dati_ikm!G1)*(dati_kum!$E$34)+48,1,1,"dati_ikm")))</f>
        <v>-106.327277</v>
      </c>
      <c r="J12" s="81">
        <f ca="1">SUM(INDIRECT(ADDRESS(ROW(dati_ikm!G$8),COLUMN(dati_ikm!G$1)+ROW(dati_ikm!G1)+60,1,1,"dati_ikm")):INDIRECT(ADDRESS(ROW(dati_ikm!G$8),COLUMN(dati_ikm!G$1)+ROW(dati_ikm!G1)*(dati_kum!$E$34)+60,1,1,"dati_ikm")))</f>
        <v>-33.242727000000002</v>
      </c>
      <c r="K12" s="18">
        <f t="shared" ca="1" si="5"/>
        <v>73.084549999999993</v>
      </c>
      <c r="L12" s="18">
        <f t="shared" ca="1" si="3"/>
        <v>-68.735466629132233</v>
      </c>
      <c r="M12" s="88" t="s">
        <v>173</v>
      </c>
      <c r="N12" s="88" t="s">
        <v>173</v>
      </c>
      <c r="O12" s="88" t="s">
        <v>173</v>
      </c>
      <c r="P12" s="55"/>
    </row>
    <row r="13" spans="1:34" s="46" customFormat="1" ht="33" customHeight="1">
      <c r="A13" s="30" t="s">
        <v>172</v>
      </c>
      <c r="B13" s="90" cm="1">
        <f t="array" aca="1" ref="B13" ca="1">INDIRECT(ADDRESS(ROW(dati_ikm!G$4),COLUMN(dati_ikm!G$4)+ROW(dati_ikm!A$1)*dati_ikm!H44+48,1,1,"dati_ikm"))</f>
        <v>1238.5095449999999</v>
      </c>
      <c r="C13" s="90" cm="1">
        <f t="array" aca="1" ref="C13" ca="1">INDIRECT(ADDRESS(ROW(dati_ikm!G$4),COLUMN(dati_ikm!G$4)+ROW(dati_ikm!A$1)*dati_ikm!H44+60,1,1,"dati_ikm"))</f>
        <v>1358.4383029999999</v>
      </c>
      <c r="D13" s="90">
        <f ca="1">C13-B13</f>
        <v>119.92875800000002</v>
      </c>
      <c r="E13" s="45">
        <f ca="1">(C13/B13)*100-100</f>
        <v>9.6833131794717104</v>
      </c>
      <c r="F13" s="40" t="s">
        <v>173</v>
      </c>
      <c r="G13" s="40" t="s">
        <v>173</v>
      </c>
      <c r="H13" s="43" t="s">
        <v>173</v>
      </c>
      <c r="I13" s="91">
        <f ca="1">SUM(INDIRECT(ADDRESS(ROW(dati_ikm!G$4),COLUMN(dati_ikm!G$1)+ROW(dati_ikm!G1)+48,1,1,"dati_ikm")):INDIRECT(ADDRESS(ROW(dati_ikm!G$4),COLUMN(dati_ikm!G$1)+ROW(dati_ikm!G1)*(dati_kum!$E$34)+48,1,1,"dati_ikm")))</f>
        <v>8133.7562740000003</v>
      </c>
      <c r="J13" s="90">
        <f ca="1">SUM(INDIRECT(ADDRESS(ROW(dati_ikm!G$4),COLUMN(dati_ikm!G$1)+ROW(dati_ikm!G1)+60,1,1,"dati_ikm")):INDIRECT(ADDRESS(ROW(dati_ikm!G$4),COLUMN(dati_ikm!G$1)+ROW(dati_ikm!G1)*(dati_kum!$E$34)+60,1,1,"dati_ikm")))</f>
        <v>8642.876698</v>
      </c>
      <c r="K13" s="90">
        <f ca="1">J13-I13</f>
        <v>509.12042399999973</v>
      </c>
      <c r="L13" s="45">
        <f t="shared" ca="1" si="3"/>
        <v>6.2593518523222968</v>
      </c>
      <c r="M13" s="40" t="s">
        <v>173</v>
      </c>
      <c r="N13" s="40" t="s">
        <v>173</v>
      </c>
      <c r="O13" s="40" t="s">
        <v>173</v>
      </c>
      <c r="P13" s="77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46" customFormat="1" ht="30" customHeight="1">
      <c r="A14" s="30" t="s">
        <v>174</v>
      </c>
      <c r="B14" s="45">
        <f ca="1">B13-B12</f>
        <v>1242.4492209999999</v>
      </c>
      <c r="C14" s="45">
        <f ca="1">C13-C12</f>
        <v>1351.2432079999999</v>
      </c>
      <c r="D14" s="40" t="s">
        <v>173</v>
      </c>
      <c r="E14" s="40" t="s">
        <v>173</v>
      </c>
      <c r="F14" s="90">
        <f ca="1">SUM(F5:F11)</f>
        <v>1343.6413289999998</v>
      </c>
      <c r="G14" s="90">
        <f ca="1">C14-F14</f>
        <v>7.6018790000000536</v>
      </c>
      <c r="H14" s="48">
        <f ca="1">C14/F14*100-100</f>
        <v>0.56576698229859801</v>
      </c>
      <c r="I14" s="91">
        <f ca="1">I13-I12</f>
        <v>8240.0835509999997</v>
      </c>
      <c r="J14" s="90">
        <f ca="1">J13-J12</f>
        <v>8676.1194250000008</v>
      </c>
      <c r="K14" s="40" t="s">
        <v>173</v>
      </c>
      <c r="L14" s="40" t="s">
        <v>173</v>
      </c>
      <c r="M14" s="45">
        <f ca="1">SUM(INDIRECT(ADDRESS(ROW(dati_ikm!G$27),COLUMN(dati_ikm!S$1)+ROW(dati_ikm!S1)+36,1,1,"dati_ikm")):INDIRECT(ADDRESS(ROW(dati_ikm!G$27),COLUMN(dati_ikm!S$1)+ROW(dati_ikm!S1)*(dati_kum!$E$34)+36,1,1,"dati_ikm")))</f>
        <v>8771.8677859999989</v>
      </c>
      <c r="N14" s="45">
        <f ca="1">J14-M14</f>
        <v>-95.748360999998113</v>
      </c>
      <c r="O14" s="47">
        <f ca="1">J14/M14*100-100</f>
        <v>-1.0915390351962913</v>
      </c>
      <c r="P14" s="77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78" customFormat="1">
      <c r="A15" s="49" t="s">
        <v>206</v>
      </c>
      <c r="B15" s="50"/>
      <c r="C15" s="55"/>
      <c r="D15" s="55"/>
      <c r="E15" s="55"/>
      <c r="F15" s="55"/>
      <c r="G15" s="58">
        <f ca="1">F6/B6*100-100</f>
        <v>13.58368261384814</v>
      </c>
      <c r="H15" s="55"/>
      <c r="I15" s="55"/>
      <c r="J15" s="55">
        <f ca="1">J14/1000</f>
        <v>8.6761194250000013</v>
      </c>
      <c r="K15" s="143"/>
      <c r="L15" s="51"/>
      <c r="M15" s="55"/>
      <c r="N15" s="142"/>
      <c r="O15" s="142"/>
      <c r="P15" s="55"/>
    </row>
    <row r="16" spans="1:34" s="52" customFormat="1">
      <c r="B16" s="2"/>
      <c r="C16" s="143"/>
      <c r="D16" s="2"/>
      <c r="E16" s="142"/>
      <c r="F16" s="2"/>
      <c r="G16" s="2"/>
      <c r="H16" s="51"/>
      <c r="I16" s="2"/>
      <c r="J16" s="51"/>
      <c r="K16" s="143"/>
      <c r="L16" s="51"/>
      <c r="M16" s="2"/>
      <c r="N16" s="142"/>
      <c r="O16" s="142"/>
      <c r="P16" s="2"/>
    </row>
    <row r="17" spans="1:22" s="52" customFormat="1">
      <c r="A17" s="2"/>
      <c r="B17" s="2"/>
      <c r="C17" s="143"/>
      <c r="D17" s="2"/>
      <c r="E17" s="50"/>
      <c r="F17" s="51"/>
      <c r="G17" s="2"/>
      <c r="H17" s="2"/>
      <c r="I17" s="2"/>
      <c r="J17" s="2"/>
      <c r="K17" s="51"/>
      <c r="L17" s="51"/>
      <c r="M17" s="2"/>
      <c r="N17" s="2"/>
    </row>
    <row r="18" spans="1:22" s="52" customFormat="1">
      <c r="A18" s="2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2"/>
    </row>
    <row r="19" spans="1:22" s="52" customFormat="1">
      <c r="A19" s="2"/>
      <c r="B19" s="2"/>
      <c r="C19" s="53"/>
      <c r="D19" s="2"/>
      <c r="E19" s="2"/>
      <c r="F19" s="51"/>
      <c r="G19" s="2"/>
      <c r="H19" s="2"/>
      <c r="I19" s="2"/>
      <c r="J19" s="2"/>
      <c r="K19" s="2"/>
      <c r="L19" s="2"/>
      <c r="M19" s="2"/>
      <c r="N19" s="2"/>
    </row>
    <row r="20" spans="1:22" s="52" customFormat="1">
      <c r="A20" s="2"/>
      <c r="B20" s="2"/>
      <c r="C20" s="53"/>
      <c r="D20" s="2"/>
      <c r="E20" s="2"/>
      <c r="F20" s="51"/>
      <c r="G20" s="2"/>
      <c r="H20" s="2"/>
      <c r="I20" s="2"/>
      <c r="J20" s="2"/>
      <c r="K20" s="2"/>
      <c r="L20" s="2"/>
      <c r="M20" s="2"/>
      <c r="N20" s="2"/>
    </row>
    <row r="21" spans="1:22" s="52" customFormat="1">
      <c r="A21" s="2"/>
      <c r="B21" s="2"/>
      <c r="C21" s="53"/>
      <c r="D21" s="2"/>
      <c r="E21" s="2"/>
      <c r="F21" s="51"/>
      <c r="G21" s="2"/>
      <c r="H21" s="2"/>
      <c r="I21" s="2"/>
      <c r="J21" s="2"/>
      <c r="K21" s="2"/>
      <c r="L21" s="2"/>
      <c r="M21" s="2"/>
      <c r="N21" s="2"/>
    </row>
    <row r="22" spans="1:22" s="52" customFormat="1">
      <c r="A22" s="2"/>
      <c r="B22" s="2"/>
      <c r="C22" s="53"/>
      <c r="D22" s="2"/>
      <c r="E22" s="2"/>
      <c r="F22" s="51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22" s="52" customFormat="1">
      <c r="A23" s="2"/>
      <c r="B23" s="2"/>
      <c r="C23" s="53"/>
      <c r="D23" s="2"/>
      <c r="E23" s="2"/>
      <c r="F23" s="51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22" s="52" customFormat="1">
      <c r="A24" s="2"/>
      <c r="B24" s="2"/>
      <c r="C24" s="53"/>
      <c r="D24" s="2"/>
      <c r="E24" s="2"/>
      <c r="F24" s="51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22" s="52" customFormat="1">
      <c r="A25" s="2"/>
      <c r="B25" s="2"/>
      <c r="C25" s="53"/>
      <c r="D25" s="2"/>
      <c r="E25" s="2"/>
      <c r="F25" s="51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22" s="52" customFormat="1">
      <c r="A26" s="2"/>
      <c r="B26" s="2"/>
      <c r="C26" s="53"/>
      <c r="D26" s="2"/>
      <c r="E26" s="2"/>
      <c r="F26" s="51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22" s="52" customFormat="1">
      <c r="A27" s="2"/>
      <c r="B27" s="2"/>
      <c r="C27" s="53"/>
      <c r="D27" s="2"/>
      <c r="E27" s="2"/>
      <c r="F27" s="51"/>
      <c r="G27" s="2"/>
      <c r="H27" s="2"/>
      <c r="I27" s="2"/>
      <c r="J27" s="2"/>
      <c r="K27" s="2"/>
      <c r="L27" s="2"/>
      <c r="M27" s="2"/>
      <c r="N27" s="2"/>
      <c r="O27" s="2"/>
      <c r="P27" s="2"/>
      <c r="V27" s="2"/>
    </row>
    <row r="28" spans="1:22" s="52" customFormat="1">
      <c r="A28" s="2"/>
      <c r="B28" s="2"/>
      <c r="C28" s="53"/>
      <c r="D28" s="2"/>
      <c r="E28" s="2"/>
      <c r="F28" s="5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2" s="52" customFormat="1">
      <c r="A29" s="2"/>
      <c r="B29" s="2"/>
      <c r="C29" s="53"/>
      <c r="D29" s="2"/>
      <c r="E29" s="2"/>
      <c r="F29" s="51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22" s="52" customFormat="1">
      <c r="A30" s="2"/>
      <c r="B30" s="2"/>
      <c r="C30" s="53"/>
      <c r="D30" s="2"/>
      <c r="E30" s="2"/>
      <c r="F30" s="51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22" s="52" customFormat="1">
      <c r="A31" s="2"/>
      <c r="B31" s="2"/>
      <c r="C31" s="53"/>
      <c r="D31" s="2"/>
      <c r="E31" s="2"/>
      <c r="F31" s="51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22" s="52" customFormat="1">
      <c r="A32" s="2"/>
      <c r="B32" s="2"/>
      <c r="C32" s="53"/>
      <c r="D32" s="2"/>
      <c r="E32" s="2"/>
      <c r="F32" s="51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s="52" customForma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s="52" customForma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s="52" customForma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s="52" customForma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s="52" customForma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s="52" customForma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s="52" customForma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s="52" customForma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s="52" customForma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s="52" customForma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s="52" customForma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s="52" customForma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s="52" customForma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s="52" customForma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s="52" customForma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s="52" customForma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s="52" customForma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s="52" customForma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s="52" customForma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s="52" customForma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s="52" customForma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s="52" customForma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s="52" customForma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s="52" customForma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s="52" customForma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s="52" customForma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s="52" customForma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s="52" customForma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s="52" customForma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s="52" customForma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s="52" customForma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s="52" customForma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s="52" customForma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s="52" customForma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s="52" customForma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s="52" customForma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s="52" customForma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s="52" customForma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s="52" customForma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s="52" customForma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s="52" customForma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s="52" customForma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s="52" customForma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s="52" customForma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s="52" customForma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s="52" customForma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s="52" customForma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s="52" customForma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s="52" customForma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s="52" customForma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s="52" customForma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s="52" customForma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s="52" customForma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s="52" customForma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s="52" customForma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s="52" customForma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s="52" customForma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s="52" customForma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s="52" customForma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s="52" customForma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s="52" customForma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s="52" customFormat="1">
      <c r="I94" s="2"/>
      <c r="J94" s="2"/>
      <c r="K94" s="2"/>
      <c r="L94" s="2"/>
      <c r="M94" s="2"/>
      <c r="N94" s="2"/>
      <c r="O94" s="2"/>
      <c r="P94" s="2"/>
    </row>
    <row r="95" spans="1:16" s="52" customFormat="1" hidden="1">
      <c r="I95" s="2"/>
      <c r="J95" s="2"/>
      <c r="K95" s="2"/>
      <c r="L95" s="2"/>
      <c r="M95" s="2"/>
      <c r="N95" s="2"/>
      <c r="O95" s="2"/>
      <c r="P95" s="2"/>
    </row>
    <row r="96" spans="1:16" hidden="1">
      <c r="A96" s="52"/>
      <c r="B96" s="52"/>
      <c r="C96" s="52"/>
      <c r="D96" s="52"/>
      <c r="E96" s="52"/>
      <c r="F96" s="52"/>
      <c r="G96" s="52"/>
      <c r="H96" s="52"/>
      <c r="I96" s="2"/>
      <c r="J96" s="2"/>
      <c r="K96" s="2"/>
      <c r="L96" s="2"/>
      <c r="M96" s="2"/>
      <c r="N96" s="2"/>
      <c r="O96" s="2"/>
    </row>
    <row r="97" spans="1:15" hidden="1">
      <c r="A97" s="52"/>
      <c r="B97" s="52"/>
      <c r="C97" s="52"/>
      <c r="D97" s="52"/>
      <c r="E97" s="52"/>
      <c r="F97" s="52"/>
      <c r="G97" s="52"/>
      <c r="H97" s="52"/>
      <c r="I97" s="2"/>
      <c r="J97" s="2"/>
      <c r="K97" s="2"/>
      <c r="L97" s="2"/>
      <c r="M97" s="2"/>
      <c r="N97" s="2"/>
      <c r="O97" s="2"/>
    </row>
    <row r="98" spans="1:15" hidden="1">
      <c r="A98" s="52"/>
      <c r="B98" s="52"/>
      <c r="C98" s="52"/>
      <c r="D98" s="52"/>
      <c r="E98" s="52"/>
      <c r="F98" s="52"/>
      <c r="G98" s="52"/>
      <c r="H98" s="52"/>
      <c r="I98" s="2"/>
      <c r="J98" s="2"/>
      <c r="K98" s="2"/>
      <c r="L98" s="2"/>
      <c r="M98" s="2"/>
      <c r="N98" s="2"/>
      <c r="O98" s="2"/>
    </row>
    <row r="99" spans="1:15" hidden="1">
      <c r="A99" s="52"/>
      <c r="B99" s="52"/>
      <c r="C99" s="52"/>
      <c r="D99" s="52"/>
      <c r="E99" s="52"/>
      <c r="F99" s="52"/>
      <c r="G99" s="52"/>
      <c r="H99" s="52"/>
      <c r="I99" s="2"/>
      <c r="J99" s="2"/>
      <c r="K99" s="2"/>
      <c r="L99" s="2"/>
      <c r="M99" s="2"/>
      <c r="N99" s="2"/>
      <c r="O99" s="2"/>
    </row>
    <row r="100" spans="1:15" hidden="1">
      <c r="A100" s="52"/>
      <c r="B100" s="52"/>
      <c r="C100" s="52"/>
      <c r="D100" s="52"/>
      <c r="E100" s="52"/>
      <c r="F100" s="52"/>
      <c r="G100" s="52"/>
      <c r="H100" s="52"/>
      <c r="I100" s="2"/>
      <c r="J100" s="2"/>
      <c r="K100" s="2"/>
      <c r="L100" s="2"/>
      <c r="M100" s="2"/>
      <c r="N100" s="2"/>
      <c r="O100" s="2"/>
    </row>
    <row r="101" spans="1:15" hidden="1">
      <c r="A101" s="52"/>
      <c r="B101" s="52"/>
      <c r="C101" s="52"/>
      <c r="D101" s="52"/>
      <c r="E101" s="52"/>
      <c r="F101" s="52"/>
      <c r="G101" s="52"/>
      <c r="H101" s="52"/>
      <c r="I101" s="2"/>
      <c r="J101" s="2"/>
      <c r="K101" s="2"/>
      <c r="L101" s="2"/>
      <c r="M101" s="2"/>
      <c r="N101" s="2"/>
      <c r="O101" s="2"/>
    </row>
    <row r="102" spans="1:15" hidden="1">
      <c r="A102" s="52"/>
      <c r="B102" s="52"/>
      <c r="C102" s="52"/>
      <c r="D102" s="52"/>
      <c r="E102" s="52"/>
      <c r="F102" s="52"/>
      <c r="G102" s="52"/>
      <c r="H102" s="52"/>
      <c r="I102" s="2"/>
      <c r="J102" s="2"/>
      <c r="K102" s="2"/>
      <c r="L102" s="2"/>
      <c r="M102" s="2"/>
      <c r="N102" s="2"/>
      <c r="O102" s="2"/>
    </row>
    <row r="103" spans="1:15" hidden="1">
      <c r="A103" s="52"/>
      <c r="B103" s="52"/>
      <c r="C103" s="52"/>
      <c r="D103" s="52"/>
      <c r="E103" s="52"/>
      <c r="F103" s="52"/>
      <c r="G103" s="52"/>
      <c r="H103" s="52"/>
      <c r="I103" s="2"/>
      <c r="J103" s="2"/>
      <c r="K103" s="2"/>
      <c r="L103" s="2"/>
      <c r="M103" s="2"/>
      <c r="N103" s="2"/>
      <c r="O103" s="2"/>
    </row>
    <row r="104" spans="1:15" hidden="1">
      <c r="A104" s="2"/>
      <c r="G104" s="2"/>
      <c r="H104" s="2"/>
      <c r="I104" s="2"/>
      <c r="J104" s="2"/>
      <c r="K104" s="2"/>
      <c r="L104" s="2"/>
      <c r="M104" s="2"/>
      <c r="N104" s="2"/>
      <c r="O104" s="2"/>
    </row>
  </sheetData>
  <mergeCells count="2">
    <mergeCell ref="B3:H3"/>
    <mergeCell ref="I3:O3"/>
  </mergeCells>
  <conditionalFormatting sqref="E10">
    <cfRule type="containsErrors" dxfId="23" priority="2">
      <formula>ISERROR(E10)</formula>
    </cfRule>
  </conditionalFormatting>
  <conditionalFormatting sqref="H5:H11 H14">
    <cfRule type="cellIs" dxfId="22" priority="24" operator="lessThan">
      <formula>0</formula>
    </cfRule>
    <cfRule type="cellIs" dxfId="21" priority="25" operator="greaterThan">
      <formula>0</formula>
    </cfRule>
  </conditionalFormatting>
  <conditionalFormatting sqref="H10">
    <cfRule type="containsErrors" dxfId="20" priority="9">
      <formula>ISERROR(H10)</formula>
    </cfRule>
  </conditionalFormatting>
  <conditionalFormatting sqref="L10">
    <cfRule type="containsErrors" dxfId="19" priority="1">
      <formula>ISERROR(L10)</formula>
    </cfRule>
  </conditionalFormatting>
  <conditionalFormatting sqref="O5:O11">
    <cfRule type="cellIs" dxfId="18" priority="4" operator="lessThan">
      <formula>0</formula>
    </cfRule>
    <cfRule type="cellIs" dxfId="17" priority="5" operator="greaterThan">
      <formula>0</formula>
    </cfRule>
  </conditionalFormatting>
  <conditionalFormatting sqref="O10">
    <cfRule type="containsErrors" dxfId="16" priority="3">
      <formula>ISERROR(O10)</formula>
    </cfRule>
  </conditionalFormatting>
  <conditionalFormatting sqref="O14">
    <cfRule type="cellIs" dxfId="15" priority="10" operator="lessThan">
      <formula>0</formula>
    </cfRule>
    <cfRule type="cellIs" dxfId="14" priority="11" operator="greaterThan">
      <formula>0</formula>
    </cfRule>
  </conditionalFormatting>
  <pageMargins left="0.7" right="0.7" top="0.75" bottom="0.75" header="0.3" footer="0.3"/>
  <pageSetup paperSize="9" orientation="portrait" horizontalDpi="360" verticalDpi="360" r:id="rId1"/>
  <ignoredErrors>
    <ignoredError sqref="H10 E10 L10 O10" evalErro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BB6A-8357-4620-B6E7-4FCC7AA89504}">
  <dimension ref="B3:F26"/>
  <sheetViews>
    <sheetView zoomScale="80" zoomScaleNormal="80" workbookViewId="0">
      <selection activeCell="N15" sqref="N15"/>
    </sheetView>
  </sheetViews>
  <sheetFormatPr defaultRowHeight="14.4"/>
  <cols>
    <col min="1" max="1" width="12.21875" customWidth="1"/>
    <col min="2" max="2" width="14.88671875" customWidth="1"/>
  </cols>
  <sheetData>
    <row r="3" spans="2:6">
      <c r="C3" s="144">
        <v>2025</v>
      </c>
      <c r="D3" s="144">
        <v>2026</v>
      </c>
      <c r="E3" s="144" t="s">
        <v>55</v>
      </c>
      <c r="F3" s="144" t="s">
        <v>220</v>
      </c>
    </row>
    <row r="4" spans="2:6">
      <c r="B4" s="38" t="s">
        <v>49</v>
      </c>
      <c r="C4" s="18">
        <f ca="1">Kopsavilkums!B5</f>
        <v>435.32434400000011</v>
      </c>
      <c r="D4" s="18">
        <f ca="1">Kopsavilkums!C5</f>
        <v>463.74443700000029</v>
      </c>
      <c r="E4" s="19">
        <f ca="1">Kopsavilkums!F5</f>
        <v>467.90932900000001</v>
      </c>
      <c r="F4" s="42">
        <f ca="1">Kopsavilkums!H5</f>
        <v>-0.89010663858761063</v>
      </c>
    </row>
    <row r="5" spans="2:6">
      <c r="B5" s="38" t="s">
        <v>50</v>
      </c>
      <c r="C5" s="18">
        <f ca="1">Kopsavilkums!B6</f>
        <v>322.2417089999999</v>
      </c>
      <c r="D5" s="18">
        <f ca="1">Kopsavilkums!C6</f>
        <v>380.3620219999998</v>
      </c>
      <c r="E5" s="19">
        <f ca="1">Kopsavilkums!F6</f>
        <v>366.01400000000001</v>
      </c>
      <c r="F5" s="42">
        <f ca="1">Kopsavilkums!H6</f>
        <v>3.9200746419535193</v>
      </c>
    </row>
    <row r="6" spans="2:6">
      <c r="B6" s="38" t="s">
        <v>51</v>
      </c>
      <c r="C6" s="18">
        <f ca="1">Kopsavilkums!B7</f>
        <v>279.18414600000006</v>
      </c>
      <c r="D6" s="18">
        <f ca="1">Kopsavilkums!C7</f>
        <v>302.60825700000009</v>
      </c>
      <c r="E6" s="19">
        <f ca="1">Kopsavilkums!F7</f>
        <v>287.7</v>
      </c>
      <c r="F6" s="42">
        <f ca="1">Kopsavilkums!H7</f>
        <v>5.181875912408799</v>
      </c>
    </row>
    <row r="7" spans="2:6">
      <c r="B7" s="38" t="s">
        <v>53</v>
      </c>
      <c r="C7" s="18">
        <f ca="1">Kopsavilkums!B8</f>
        <v>53.397608999999932</v>
      </c>
      <c r="D7" s="18">
        <f ca="1">Kopsavilkums!C8</f>
        <v>51.522567999999978</v>
      </c>
      <c r="E7" s="19">
        <f ca="1">Kopsavilkums!F8</f>
        <v>50.6</v>
      </c>
      <c r="F7" s="42">
        <f ca="1">Kopsavilkums!H8</f>
        <v>1.8232569169960016</v>
      </c>
    </row>
    <row r="8" spans="2:6">
      <c r="B8" s="38" t="s">
        <v>52</v>
      </c>
      <c r="C8" s="18">
        <f ca="1">Kopsavilkums!B9</f>
        <v>107.71003700000006</v>
      </c>
      <c r="D8" s="18">
        <f ca="1">Kopsavilkums!C9</f>
        <v>105.70462299999997</v>
      </c>
      <c r="E8" s="19">
        <f ca="1">Kopsavilkums!F9</f>
        <v>119.42500000000001</v>
      </c>
      <c r="F8" s="42">
        <f ca="1">Kopsavilkums!H9</f>
        <v>-11.488697508896834</v>
      </c>
    </row>
    <row r="9" spans="2:6">
      <c r="B9" s="38" t="s">
        <v>59</v>
      </c>
      <c r="C9" s="18">
        <f ca="1">Kopsavilkums!B11</f>
        <v>44.590832999999748</v>
      </c>
      <c r="D9" s="18">
        <f ca="1">Kopsavilkums!C11</f>
        <v>47.301300999999512</v>
      </c>
      <c r="E9" s="19">
        <f ca="1">Kopsavilkums!F11</f>
        <v>51.993000000000009</v>
      </c>
      <c r="F9" s="42">
        <f ca="1">Kopsavilkums!H11</f>
        <v>-9.0237128074942632</v>
      </c>
    </row>
    <row r="19" spans="2:6">
      <c r="C19" s="144">
        <v>2025</v>
      </c>
      <c r="D19" s="144">
        <v>2026</v>
      </c>
      <c r="E19" s="144" t="s">
        <v>55</v>
      </c>
      <c r="F19" s="144" t="s">
        <v>220</v>
      </c>
    </row>
    <row r="20" spans="2:6">
      <c r="B20" s="38" t="s">
        <v>49</v>
      </c>
      <c r="C20" s="18">
        <f ca="1">Kopsavilkums!B5</f>
        <v>435.32434400000011</v>
      </c>
      <c r="D20" s="18">
        <f ca="1">Kopsavilkums!C5</f>
        <v>463.74443700000029</v>
      </c>
      <c r="E20" s="19">
        <f ca="1">Kopsavilkums!F5</f>
        <v>467.90932900000001</v>
      </c>
      <c r="F20" s="42">
        <f ca="1">Kopsavilkums!H5</f>
        <v>-0.89010663858761063</v>
      </c>
    </row>
    <row r="21" spans="2:6">
      <c r="B21" s="38" t="s">
        <v>50</v>
      </c>
      <c r="C21" s="18">
        <f ca="1">Kopsavilkums!B6</f>
        <v>322.2417089999999</v>
      </c>
      <c r="D21" s="18">
        <f ca="1">Kopsavilkums!C6</f>
        <v>380.3620219999998</v>
      </c>
      <c r="E21" s="19">
        <f ca="1">Kopsavilkums!F6</f>
        <v>366.01400000000001</v>
      </c>
      <c r="F21" s="42">
        <f ca="1">Kopsavilkums!H6</f>
        <v>3.9200746419535193</v>
      </c>
    </row>
    <row r="22" spans="2:6">
      <c r="B22" s="38" t="s">
        <v>51</v>
      </c>
      <c r="C22" s="18">
        <f ca="1">Kopsavilkums!B7</f>
        <v>279.18414600000006</v>
      </c>
      <c r="D22" s="18">
        <f ca="1">Kopsavilkums!C7</f>
        <v>302.60825700000009</v>
      </c>
      <c r="E22" s="19">
        <f ca="1">Kopsavilkums!F7</f>
        <v>287.7</v>
      </c>
      <c r="F22" s="42">
        <f ca="1">Kopsavilkums!H7</f>
        <v>5.181875912408799</v>
      </c>
    </row>
    <row r="23" spans="2:6">
      <c r="B23" s="38" t="s">
        <v>53</v>
      </c>
      <c r="C23" s="18">
        <f ca="1">Kopsavilkums!B8</f>
        <v>53.397608999999932</v>
      </c>
      <c r="D23" s="18">
        <f ca="1">Kopsavilkums!C8</f>
        <v>51.522567999999978</v>
      </c>
      <c r="E23" s="19">
        <f ca="1">Kopsavilkums!F8</f>
        <v>50.6</v>
      </c>
      <c r="F23" s="42">
        <f ca="1">Kopsavilkums!H8</f>
        <v>1.8232569169960016</v>
      </c>
    </row>
    <row r="24" spans="2:6">
      <c r="B24" s="38" t="s">
        <v>52</v>
      </c>
      <c r="C24" s="18">
        <f ca="1">Kopsavilkums!B9</f>
        <v>107.71003700000006</v>
      </c>
      <c r="D24" s="18">
        <f ca="1">Kopsavilkums!C9</f>
        <v>105.70462299999997</v>
      </c>
      <c r="E24" s="19">
        <f ca="1">Kopsavilkums!F9</f>
        <v>119.42500000000001</v>
      </c>
      <c r="F24" s="42">
        <f ca="1">Kopsavilkums!H9</f>
        <v>-11.488697508896834</v>
      </c>
    </row>
    <row r="25" spans="2:6">
      <c r="B25" s="38" t="s">
        <v>221</v>
      </c>
      <c r="C25" s="18">
        <f ca="1">Kopsavilkums!B10</f>
        <v>5.4300000000040427E-4</v>
      </c>
      <c r="D25" s="18">
        <f ca="1">Kopsavilkums!C10</f>
        <v>0</v>
      </c>
      <c r="E25" s="19">
        <f ca="1">Kopsavilkums!F10</f>
        <v>0</v>
      </c>
      <c r="F25" s="42" t="e">
        <f ca="1">Kopsavilkums!H10</f>
        <v>#DIV/0!</v>
      </c>
    </row>
    <row r="26" spans="2:6">
      <c r="B26" s="38" t="s">
        <v>59</v>
      </c>
      <c r="C26" s="18">
        <f ca="1">Kopsavilkums!B11</f>
        <v>44.590832999999748</v>
      </c>
      <c r="D26" s="18">
        <f ca="1">Kopsavilkums!C11</f>
        <v>47.301300999999512</v>
      </c>
      <c r="E26" s="19">
        <f ca="1">Kopsavilkums!F11</f>
        <v>51.993000000000009</v>
      </c>
      <c r="F26" s="42">
        <f ca="1">Kopsavilkums!H11</f>
        <v>-9.0237128074942632</v>
      </c>
    </row>
  </sheetData>
  <conditionalFormatting sqref="F4:F9">
    <cfRule type="cellIs" dxfId="13" priority="6" operator="lessThan">
      <formula>0</formula>
    </cfRule>
    <cfRule type="cellIs" dxfId="12" priority="7" operator="greaterThan">
      <formula>0</formula>
    </cfRule>
  </conditionalFormatting>
  <conditionalFormatting sqref="F20:F26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1019-FA62-4314-B6F8-6673598DBFF0}">
  <dimension ref="A1:AG33"/>
  <sheetViews>
    <sheetView topLeftCell="P1" zoomScale="80" zoomScaleNormal="80" zoomScaleSheetLayoutView="122" workbookViewId="0">
      <selection activeCell="P1" sqref="P1"/>
    </sheetView>
  </sheetViews>
  <sheetFormatPr defaultColWidth="0" defaultRowHeight="14.4" zeroHeight="1"/>
  <cols>
    <col min="1" max="1" width="3.5546875" hidden="1" customWidth="1"/>
    <col min="2" max="2" width="45.33203125" hidden="1" customWidth="1"/>
    <col min="3" max="3" width="14.6640625" hidden="1" customWidth="1"/>
    <col min="4" max="4" width="15.88671875" hidden="1" customWidth="1"/>
    <col min="5" max="5" width="20.33203125" hidden="1" customWidth="1"/>
    <col min="6" max="6" width="22.109375" hidden="1" customWidth="1"/>
    <col min="7" max="8" width="12.6640625" hidden="1" customWidth="1"/>
    <col min="9" max="9" width="15.5546875" hidden="1" customWidth="1"/>
    <col min="10" max="10" width="13.33203125" hidden="1" customWidth="1"/>
    <col min="11" max="11" width="14.5546875" hidden="1" customWidth="1"/>
    <col min="12" max="12" width="12.6640625" hidden="1" customWidth="1"/>
    <col min="13" max="13" width="11.6640625" hidden="1" customWidth="1"/>
    <col min="14" max="15" width="9.109375" hidden="1" customWidth="1"/>
    <col min="16" max="29" width="9.109375" customWidth="1"/>
    <col min="30" max="33" width="9.109375" hidden="1" customWidth="1"/>
    <col min="34" max="16384" width="9.109375" hidden="1"/>
  </cols>
  <sheetData>
    <row r="1" spans="1:33" ht="15" thickBot="1">
      <c r="A1" s="52"/>
      <c r="B1" s="79" t="s">
        <v>194</v>
      </c>
      <c r="C1" s="52"/>
      <c r="D1" s="52"/>
      <c r="E1" s="52"/>
      <c r="F1" s="2"/>
      <c r="G1" s="2"/>
      <c r="H1" s="2"/>
      <c r="I1" s="2"/>
      <c r="J1" s="2"/>
      <c r="K1" s="2"/>
      <c r="L1" s="2"/>
      <c r="M1" s="52"/>
      <c r="N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</row>
    <row r="2" spans="1:33" ht="15" thickBot="1">
      <c r="A2" s="52"/>
      <c r="B2" s="49" t="s">
        <v>2</v>
      </c>
      <c r="C2" s="166">
        <v>48</v>
      </c>
      <c r="D2" s="167">
        <v>60</v>
      </c>
      <c r="E2" s="168">
        <v>36</v>
      </c>
      <c r="F2" s="54" t="s">
        <v>177</v>
      </c>
      <c r="G2" s="55" t="s">
        <v>55</v>
      </c>
      <c r="H2" s="55"/>
      <c r="I2" s="54" t="s">
        <v>54</v>
      </c>
      <c r="J2" s="55"/>
      <c r="K2" s="54" t="s">
        <v>56</v>
      </c>
      <c r="L2" s="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spans="1:33" ht="57.6">
      <c r="A3" s="52"/>
      <c r="B3" s="114" t="s">
        <v>1</v>
      </c>
      <c r="C3" s="114" t="s">
        <v>211</v>
      </c>
      <c r="D3" s="114" t="s">
        <v>212</v>
      </c>
      <c r="E3" s="114" t="s">
        <v>182</v>
      </c>
      <c r="F3" s="114" t="s">
        <v>181</v>
      </c>
      <c r="G3" s="114" t="s">
        <v>214</v>
      </c>
      <c r="H3" s="114" t="s">
        <v>167</v>
      </c>
      <c r="I3" s="114" t="s">
        <v>215</v>
      </c>
      <c r="J3" s="114" t="s">
        <v>168</v>
      </c>
      <c r="K3" s="115" t="s">
        <v>169</v>
      </c>
      <c r="L3" s="116" t="s">
        <v>201</v>
      </c>
      <c r="M3" s="116" t="s">
        <v>200</v>
      </c>
      <c r="N3" s="117">
        <v>1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</row>
    <row r="4" spans="1:33">
      <c r="A4" s="52">
        <v>1</v>
      </c>
      <c r="B4" s="118" t="s">
        <v>136</v>
      </c>
      <c r="C4" s="119">
        <f ca="1">IF(INDIRECT(ADDRESS(ROW(dati_ikm!G$4),COLUMN(dati_ikm!G$1)+ROW(dati_ikm!G1)+$C$2,1,1,"dati_ikm"))="","",INDIRECT(ADDRESS(ROW(dati_ikm!G$4),COLUMN(dati_ikm!G$1)+ROW(dati_ikm!G1)+$C$2,1,1,"dati_ikm")))</f>
        <v>1197.0998890000001</v>
      </c>
      <c r="D4" s="119">
        <f ca="1">IF(INDIRECT(ADDRESS(ROW(dati_ikm!G$4),COLUMN(dati_ikm!G$1)+ROW(dati_ikm!G1)+$D$2,1,1,"dati_ikm"))="","",INDIRECT(ADDRESS(ROW(dati_ikm!G$4),COLUMN(dati_ikm!G$1)+ROW(dati_ikm!G1)+$D$2,1,1,"dati_ikm")))</f>
        <v>1245.064928</v>
      </c>
      <c r="E4" s="119">
        <f ca="1">IFERROR(D4-C4,"")</f>
        <v>47.965038999999933</v>
      </c>
      <c r="F4" s="119">
        <f ca="1">IFERROR(((D4/C4)*100-100),NA())</f>
        <v>4.0067699814146209</v>
      </c>
      <c r="G4" s="120" cm="1">
        <f t="array" aca="1" ref="G4" ca="1">INDIRECT(ADDRESS(ROW(dati_ikm!S$27),COLUMN(dati_ikm!S$1)+ROW(dati_ikm!S1)+$E$2,1,1,"dati_ikm"))</f>
        <v>1358.4564670000002</v>
      </c>
      <c r="H4" s="119">
        <f ca="1">IF(INDIRECT(ADDRESS(ROW(dati_ikm!G$8),COLUMN(dati_ikm!G$1)+ROW(dati_ikm!G1)+$D$2,1,1,"dati_ikm"))="","",INDIRECT(ADDRESS(ROW(dati_ikm!G$8),COLUMN(dati_ikm!G$1)+ROW(dati_ikm!G1)+$D$2,1,1,"dati_ikm")))</f>
        <v>-131.969887</v>
      </c>
      <c r="I4" s="119">
        <f ca="1">IFERROR(D4-H4,"")</f>
        <v>1377.034815</v>
      </c>
      <c r="J4" s="120">
        <f ca="1">IFERROR(I4-G4,"")</f>
        <v>18.578347999999778</v>
      </c>
      <c r="K4" s="121">
        <f ca="1">IFERROR(I4/G4*100,NA())</f>
        <v>101.3676071667595</v>
      </c>
      <c r="L4" s="122">
        <f ca="1">IFERROR(I4/G4*100-100,NA())</f>
        <v>1.3676071667594982</v>
      </c>
      <c r="M4" s="122">
        <f ca="1">IF(A4&lt;=dati_kum!E$34,SUM(_xlfn.TAKE(I$4:I$15,A4))/SUM(_xlfn.TAKE(G$4:G$15,A4))*100-100,NA())</f>
        <v>1.3676071667594982</v>
      </c>
      <c r="N4" s="52">
        <v>0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</row>
    <row r="5" spans="1:33">
      <c r="A5" s="52">
        <v>2</v>
      </c>
      <c r="B5" s="118" t="s">
        <v>137</v>
      </c>
      <c r="C5" s="119">
        <f ca="1">IF(INDIRECT(ADDRESS(ROW(dati_ikm!G$4),COLUMN(dati_ikm!G$1)+ROW(dati_ikm!G2)+$C$2,1,1,"dati_ikm"))="","",INDIRECT(ADDRESS(ROW(dati_ikm!G$4),COLUMN(dati_ikm!G$1)+ROW(dati_ikm!G2)+$C$2,1,1,"dati_ikm")))</f>
        <v>1075.544343</v>
      </c>
      <c r="D5" s="119">
        <f ca="1">IF(INDIRECT(ADDRESS(ROW(dati_ikm!G$4),COLUMN(dati_ikm!G$1)+ROW(dati_ikm!G2)+$D$2,1,1,"dati_ikm"))="","",INDIRECT(ADDRESS(ROW(dati_ikm!G$4),COLUMN(dati_ikm!G$1)+ROW(dati_ikm!G2)+$D$2,1,1,"dati_ikm")))</f>
        <v>1168.9700869999999</v>
      </c>
      <c r="E5" s="119">
        <f t="shared" ref="E5:E15" ca="1" si="0">IFERROR(D5-C5,"")</f>
        <v>93.425743999999895</v>
      </c>
      <c r="F5" s="119">
        <f t="shared" ref="F5:F15" ca="1" si="1">IFERROR(((D5/C5)*100-100),NA())</f>
        <v>8.6863684057329351</v>
      </c>
      <c r="G5" s="120" cm="1">
        <f t="array" aca="1" ref="G5" ca="1">INDIRECT(ADDRESS(ROW(dati_ikm!S$27),COLUMN(dati_ikm!S$1)+ROW(dati_ikm!S2)+$E$2,1,1,"dati_ikm"))</f>
        <v>1188.491012</v>
      </c>
      <c r="H5" s="119">
        <f ca="1">IF(INDIRECT(ADDRESS(ROW(dati_ikm!G$8),COLUMN(dati_ikm!G$1)+ROW(dati_ikm!G2)+$D$2,1,1,"dati_ikm"))="","",INDIRECT(ADDRESS(ROW(dati_ikm!G$8),COLUMN(dati_ikm!G$1)+ROW(dati_ikm!G2)+$D$2,1,1,"dati_ikm")))</f>
        <v>9.9572789999999998</v>
      </c>
      <c r="I5" s="119">
        <f t="shared" ref="I5:I15" ca="1" si="2">IFERROR(D5-H5,"")</f>
        <v>1159.0128079999999</v>
      </c>
      <c r="J5" s="120">
        <f t="shared" ref="J5:J15" ca="1" si="3">IFERROR(I5-G5,"")</f>
        <v>-29.478204000000005</v>
      </c>
      <c r="K5" s="121">
        <f t="shared" ref="K5:K15" ca="1" si="4">IFERROR(I5/G5*100,NA())</f>
        <v>97.519694831314382</v>
      </c>
      <c r="L5" s="122">
        <f t="shared" ref="L5:L16" ca="1" si="5">IFERROR(I5/G5*100-100,NA())</f>
        <v>-2.4803051686856179</v>
      </c>
      <c r="M5" s="122">
        <f ca="1">IF(A5&lt;=dati_kum!E$34,SUM(_xlfn.TAKE(I$4:I$15,A5))/SUM(_xlfn.TAKE(G$4:G$15,A5))*100-100,NA())</f>
        <v>-0.42795762731158504</v>
      </c>
      <c r="N5" s="52">
        <v>0</v>
      </c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spans="1:33">
      <c r="A6" s="52">
        <v>3</v>
      </c>
      <c r="B6" s="118" t="s">
        <v>138</v>
      </c>
      <c r="C6" s="119">
        <f ca="1">IF(INDIRECT(ADDRESS(ROW(dati_ikm!G$4),COLUMN(dati_ikm!G$1)+ROW(dati_ikm!G3)+$C$2,1,1,"dati_ikm"))="","",INDIRECT(ADDRESS(ROW(dati_ikm!G$4),COLUMN(dati_ikm!G$1)+ROW(dati_ikm!G3)+$C$2,1,1,"dati_ikm")))</f>
        <v>982.7122260000001</v>
      </c>
      <c r="D6" s="119">
        <f ca="1">IF(INDIRECT(ADDRESS(ROW(dati_ikm!G$4),COLUMN(dati_ikm!G$1)+ROW(dati_ikm!G3)+$D$2,1,1,"dati_ikm"))="","",INDIRECT(ADDRESS(ROW(dati_ikm!G$4),COLUMN(dati_ikm!G$1)+ROW(dati_ikm!G3)+$D$2,1,1,"dati_ikm")))</f>
        <v>1051.6970249999999</v>
      </c>
      <c r="E6" s="119">
        <f t="shared" ca="1" si="0"/>
        <v>68.984798999999839</v>
      </c>
      <c r="F6" s="119">
        <f t="shared" ca="1" si="1"/>
        <v>7.0198372600688259</v>
      </c>
      <c r="G6" s="120" cm="1">
        <f t="array" aca="1" ref="G6" ca="1">INDIRECT(ADDRESS(ROW(dati_ikm!S$27),COLUMN(dati_ikm!S$1)+ROW(dati_ikm!S3)+$E$2,1,1,"dati_ikm"))</f>
        <v>1027.582744</v>
      </c>
      <c r="H6" s="119">
        <f ca="1">IF(INDIRECT(ADDRESS(ROW(dati_ikm!G$8),COLUMN(dati_ikm!G$1)+ROW(dati_ikm!G3)+$D$2,1,1,"dati_ikm"))="","",INDIRECT(ADDRESS(ROW(dati_ikm!G$8),COLUMN(dati_ikm!G$1)+ROW(dati_ikm!G3)+$D$2,1,1,"dati_ikm")))</f>
        <v>67.716127</v>
      </c>
      <c r="I6" s="119">
        <f t="shared" ca="1" si="2"/>
        <v>983.98089799999991</v>
      </c>
      <c r="J6" s="120">
        <f t="shared" ca="1" si="3"/>
        <v>-43.601846000000137</v>
      </c>
      <c r="K6" s="121">
        <f t="shared" ca="1" si="4"/>
        <v>95.756853036449968</v>
      </c>
      <c r="L6" s="122">
        <f t="shared" ca="1" si="5"/>
        <v>-4.2431469635500321</v>
      </c>
      <c r="M6" s="122">
        <f ca="1">IF(A6&lt;=dati_kum!E$34,SUM(_xlfn.TAKE(I$4:I$15,A6))/SUM(_xlfn.TAKE(G$4:G$15,A6))*100-100,NA())</f>
        <v>-1.5247234909167844</v>
      </c>
      <c r="N6" s="52">
        <v>0</v>
      </c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3">
      <c r="A7" s="52">
        <v>4</v>
      </c>
      <c r="B7" s="118" t="s">
        <v>139</v>
      </c>
      <c r="C7" s="119">
        <f ca="1">IF(INDIRECT(ADDRESS(ROW(dati_ikm!G$4),COLUMN(dati_ikm!G$1)+ROW(dati_ikm!G4)+$C$2,1,1,"dati_ikm"))="","",INDIRECT(ADDRESS(ROW(dati_ikm!G$4),COLUMN(dati_ikm!G$1)+ROW(dati_ikm!G4)+$C$2,1,1,"dati_ikm")))</f>
        <v>1155.3700779999999</v>
      </c>
      <c r="D7" s="119">
        <f ca="1">IF(INDIRECT(ADDRESS(ROW(dati_ikm!G$4),COLUMN(dati_ikm!G$1)+ROW(dati_ikm!G4)+$D$2,1,1,"dati_ikm"))="","",INDIRECT(ADDRESS(ROW(dati_ikm!G$4),COLUMN(dati_ikm!G$1)+ROW(dati_ikm!G4)+$D$2,1,1,"dati_ikm")))</f>
        <v>1254.6946859999998</v>
      </c>
      <c r="E7" s="119">
        <f t="shared" ca="1" si="0"/>
        <v>99.324607999999898</v>
      </c>
      <c r="F7" s="119">
        <f t="shared" ca="1" si="1"/>
        <v>8.596778633209496</v>
      </c>
      <c r="G7" s="120" cm="1">
        <f t="array" aca="1" ref="G7" ca="1">INDIRECT(ADDRESS(ROW(dati_ikm!S$27),COLUMN(dati_ikm!S$1)+ROW(dati_ikm!S4)+$E$2,1,1,"dati_ikm"))</f>
        <v>1263.6597710000001</v>
      </c>
      <c r="H7" s="119">
        <f ca="1">IF(INDIRECT(ADDRESS(ROW(dati_ikm!G$8),COLUMN(dati_ikm!G$1)+ROW(dati_ikm!G4)+$D$2,1,1,"dati_ikm"))="","",INDIRECT(ADDRESS(ROW(dati_ikm!G$8),COLUMN(dati_ikm!G$1)+ROW(dati_ikm!G4)+$D$2,1,1,"dati_ikm")))</f>
        <v>-27.697971999999993</v>
      </c>
      <c r="I7" s="119">
        <f t="shared" ca="1" si="2"/>
        <v>1282.3926579999998</v>
      </c>
      <c r="J7" s="120">
        <f t="shared" ca="1" si="3"/>
        <v>18.732886999999664</v>
      </c>
      <c r="K7" s="121">
        <f t="shared" ca="1" si="4"/>
        <v>101.48243122317453</v>
      </c>
      <c r="L7" s="122">
        <f t="shared" ca="1" si="5"/>
        <v>1.4824312231745296</v>
      </c>
      <c r="M7" s="122">
        <f ca="1">IF(A7&lt;=dati_kum!E$34,SUM(_xlfn.TAKE(I$4:I$15,A7))/SUM(_xlfn.TAKE(G$4:G$15,A7))*100-100,NA())</f>
        <v>-0.73930157857297729</v>
      </c>
      <c r="N7" s="52">
        <v>0</v>
      </c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3">
      <c r="A8" s="52">
        <v>5</v>
      </c>
      <c r="B8" s="118" t="s">
        <v>140</v>
      </c>
      <c r="C8" s="119">
        <f ca="1">IF(INDIRECT(ADDRESS(ROW(dati_ikm!G$4),COLUMN(dati_ikm!G$1)+ROW(dati_ikm!G5)+$C$2,1,1,"dati_ikm"))="","",INDIRECT(ADDRESS(ROW(dati_ikm!G$4),COLUMN(dati_ikm!G$1)+ROW(dati_ikm!G5)+$C$2,1,1,"dati_ikm")))</f>
        <v>1230.6471000000001</v>
      </c>
      <c r="D8" s="119">
        <f ca="1">IF(INDIRECT(ADDRESS(ROW(dati_ikm!G$4),COLUMN(dati_ikm!G$1)+ROW(dati_ikm!G5)+$D$2,1,1,"dati_ikm"))="","",INDIRECT(ADDRESS(ROW(dati_ikm!G$4),COLUMN(dati_ikm!G$1)+ROW(dati_ikm!G5)+$D$2,1,1,"dati_ikm")))</f>
        <v>1269.8849319999999</v>
      </c>
      <c r="E8" s="119">
        <f t="shared" ca="1" si="0"/>
        <v>39.237831999999798</v>
      </c>
      <c r="F8" s="119">
        <f t="shared" ca="1" si="1"/>
        <v>3.1883902379487949</v>
      </c>
      <c r="G8" s="120" cm="1">
        <f t="array" aca="1" ref="G8" ca="1">INDIRECT(ADDRESS(ROW(dati_ikm!S$27),COLUMN(dati_ikm!S$1)+ROW(dati_ikm!S5)+$E$2,1,1,"dati_ikm"))</f>
        <v>1275.459738</v>
      </c>
      <c r="H8" s="119">
        <f ca="1">IF(INDIRECT(ADDRESS(ROW(dati_ikm!G$8),COLUMN(dati_ikm!G$1)+ROW(dati_ikm!G5)+$D$2,1,1,"dati_ikm"))="","",INDIRECT(ADDRESS(ROW(dati_ikm!G$8),COLUMN(dati_ikm!G$1)+ROW(dati_ikm!G5)+$D$2,1,1,"dati_ikm")))</f>
        <v>25.347615999999995</v>
      </c>
      <c r="I8" s="119">
        <f t="shared" ca="1" si="2"/>
        <v>1244.5373159999999</v>
      </c>
      <c r="J8" s="120">
        <f t="shared" ca="1" si="3"/>
        <v>-30.922422000000097</v>
      </c>
      <c r="K8" s="121">
        <f t="shared" ca="1" si="4"/>
        <v>97.575586192278536</v>
      </c>
      <c r="L8" s="122">
        <f t="shared" ca="1" si="5"/>
        <v>-2.4244138077214643</v>
      </c>
      <c r="M8" s="122">
        <f ca="1">IF(A8&lt;=dati_kum!E$34,SUM(_xlfn.TAKE(I$4:I$15,A8))/SUM(_xlfn.TAKE(G$4:G$15,A8))*100-100,NA())</f>
        <v>-1.0908579968349557</v>
      </c>
      <c r="N8" s="52">
        <v>0</v>
      </c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</row>
    <row r="9" spans="1:33">
      <c r="A9" s="52">
        <v>6</v>
      </c>
      <c r="B9" s="118" t="s">
        <v>141</v>
      </c>
      <c r="C9" s="119">
        <f ca="1">IF(INDIRECT(ADDRESS(ROW(dati_ikm!G$4),COLUMN(dati_ikm!G$1)+ROW(dati_ikm!G6)+$C$2,1,1,"dati_ikm"))="","",INDIRECT(ADDRESS(ROW(dati_ikm!G$4),COLUMN(dati_ikm!G$1)+ROW(dati_ikm!G6)+$C$2,1,1,"dati_ikm")))</f>
        <v>1253.8730930000002</v>
      </c>
      <c r="D9" s="119">
        <f ca="1">IF(INDIRECT(ADDRESS(ROW(dati_ikm!G$4),COLUMN(dati_ikm!G$1)+ROW(dati_ikm!G6)+$D$2,1,1,"dati_ikm"))="","",INDIRECT(ADDRESS(ROW(dati_ikm!G$4),COLUMN(dati_ikm!G$1)+ROW(dati_ikm!G6)+$D$2,1,1,"dati_ikm")))</f>
        <v>1294.1267370000005</v>
      </c>
      <c r="E9" s="119">
        <f t="shared" ca="1" si="0"/>
        <v>40.253644000000349</v>
      </c>
      <c r="F9" s="119">
        <f t="shared" ca="1" si="1"/>
        <v>3.2103443502157063</v>
      </c>
      <c r="G9" s="120" cm="1">
        <f t="array" aca="1" ref="G9" ca="1">INDIRECT(ADDRESS(ROW(dati_ikm!S$27),COLUMN(dati_ikm!S$1)+ROW(dati_ikm!S6)+$E$2,1,1,"dati_ikm"))</f>
        <v>1314.5767249999999</v>
      </c>
      <c r="H9" s="119">
        <f ca="1">IF(INDIRECT(ADDRESS(ROW(dati_ikm!G$8),COLUMN(dati_ikm!G$1)+ROW(dati_ikm!G6)+$D$2,1,1,"dati_ikm"))="","",INDIRECT(ADDRESS(ROW(dati_ikm!G$8),COLUMN(dati_ikm!G$1)+ROW(dati_ikm!G6)+$D$2,1,1,"dati_ikm")))</f>
        <v>16.209015000000001</v>
      </c>
      <c r="I9" s="119">
        <f t="shared" ca="1" si="2"/>
        <v>1277.9177220000006</v>
      </c>
      <c r="J9" s="120">
        <f t="shared" ca="1" si="3"/>
        <v>-36.659002999999302</v>
      </c>
      <c r="K9" s="121">
        <f t="shared" ca="1" si="4"/>
        <v>97.211345499822443</v>
      </c>
      <c r="L9" s="122">
        <f t="shared" ca="1" si="5"/>
        <v>-2.7886545001775573</v>
      </c>
      <c r="M9" s="122">
        <f ca="1">IF(A9&lt;=dati_kum!E$34,SUM(_xlfn.TAKE(I$4:I$15,A9))/SUM(_xlfn.TAKE(G$4:G$15,A9))*100-100,NA())</f>
        <v>-1.3913178414560576</v>
      </c>
      <c r="N9" s="52">
        <v>0</v>
      </c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</row>
    <row r="10" spans="1:33">
      <c r="A10" s="52">
        <v>7</v>
      </c>
      <c r="B10" s="118" t="s">
        <v>142</v>
      </c>
      <c r="C10" s="119">
        <f ca="1">IF(INDIRECT(ADDRESS(ROW(dati_ikm!G$4),COLUMN(dati_ikm!G$1)+ROW(dati_ikm!G7)+$C$2,1,1,"dati_ikm"))="","",INDIRECT(ADDRESS(ROW(dati_ikm!G$4),COLUMN(dati_ikm!G$1)+ROW(dati_ikm!G7)+$C$2,1,1,"dati_ikm")))</f>
        <v>1238.5095449999999</v>
      </c>
      <c r="D10" s="119">
        <f ca="1">IF(INDIRECT(ADDRESS(ROW(dati_ikm!G$4),COLUMN(dati_ikm!G$1)+ROW(dati_ikm!G7)+$D$2,1,1,"dati_ikm"))="","",INDIRECT(ADDRESS(ROW(dati_ikm!G$4),COLUMN(dati_ikm!G$1)+ROW(dati_ikm!G7)+$D$2,1,1,"dati_ikm")))</f>
        <v>1358.4383029999999</v>
      </c>
      <c r="E10" s="119">
        <f t="shared" ca="1" si="0"/>
        <v>119.92875800000002</v>
      </c>
      <c r="F10" s="119">
        <f t="shared" ca="1" si="1"/>
        <v>9.6833131794717104</v>
      </c>
      <c r="G10" s="120" cm="1">
        <f t="array" aca="1" ref="G10" ca="1">INDIRECT(ADDRESS(ROW(dati_ikm!S$27),COLUMN(dati_ikm!S$1)+ROW(dati_ikm!S7)+$E$2,1,1,"dati_ikm"))</f>
        <v>1343.6413289999998</v>
      </c>
      <c r="H10" s="119">
        <f ca="1">IF(INDIRECT(ADDRESS(ROW(dati_ikm!G$8),COLUMN(dati_ikm!G$1)+ROW(dati_ikm!G7)+$D$2,1,1,"dati_ikm"))="","",INDIRECT(ADDRESS(ROW(dati_ikm!G$8),COLUMN(dati_ikm!G$1)+ROW(dati_ikm!G7)+$D$2,1,1,"dati_ikm")))</f>
        <v>7.1950949999999949</v>
      </c>
      <c r="I10" s="119">
        <f t="shared" ca="1" si="2"/>
        <v>1351.2432079999999</v>
      </c>
      <c r="J10" s="120">
        <f t="shared" ca="1" si="3"/>
        <v>7.6018790000000536</v>
      </c>
      <c r="K10" s="121">
        <f t="shared" ca="1" si="4"/>
        <v>100.5657669822986</v>
      </c>
      <c r="L10" s="122">
        <f t="shared" ca="1" si="5"/>
        <v>0.56576698229859801</v>
      </c>
      <c r="M10" s="122">
        <f ca="1">IF(A10&lt;=dati_kum!E$34,SUM(_xlfn.TAKE(I$4:I$15,A10))/SUM(_xlfn.TAKE(G$4:G$15,A10))*100-100,NA())</f>
        <v>-1.0915390351963055</v>
      </c>
      <c r="N10" s="52">
        <v>0</v>
      </c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</row>
    <row r="11" spans="1:33">
      <c r="A11" s="52">
        <v>8</v>
      </c>
      <c r="B11" s="118" t="s">
        <v>143</v>
      </c>
      <c r="C11" s="119">
        <f ca="1">IF(INDIRECT(ADDRESS(ROW(dati_ikm!G$4),COLUMN(dati_ikm!G$1)+ROW(dati_ikm!G8)+$C$2,1,1,"dati_ikm"))="","",INDIRECT(ADDRESS(ROW(dati_ikm!G$4),COLUMN(dati_ikm!G$1)+ROW(dati_ikm!G8)+$C$2,1,1,"dati_ikm")))</f>
        <v>1259.247875</v>
      </c>
      <c r="D11" s="119" t="str">
        <f ca="1">IF(INDIRECT(ADDRESS(ROW(dati_ikm!G$4),COLUMN(dati_ikm!G$1)+ROW(dati_ikm!G8)+$D$2,1,1,"dati_ikm"))="","",INDIRECT(ADDRESS(ROW(dati_ikm!G$4),COLUMN(dati_ikm!G$1)+ROW(dati_ikm!G8)+$D$2,1,1,"dati_ikm")))</f>
        <v/>
      </c>
      <c r="E11" s="119" t="str">
        <f t="shared" ca="1" si="0"/>
        <v/>
      </c>
      <c r="F11" s="119" t="e">
        <f t="shared" ca="1" si="1"/>
        <v>#N/A</v>
      </c>
      <c r="G11" s="120" cm="1">
        <f t="array" aca="1" ref="G11" ca="1">INDIRECT(ADDRESS(ROW(dati_ikm!S$27),COLUMN(dati_ikm!S$1)+ROW(dati_ikm!S8)+$E$2,1,1,"dati_ikm"))</f>
        <v>1326.2160230000002</v>
      </c>
      <c r="H11" s="119" t="str">
        <f ca="1">IF(INDIRECT(ADDRESS(ROW(dati_ikm!G$8),COLUMN(dati_ikm!G$1)+ROW(dati_ikm!G8)+$D$2,1,1,"dati_ikm"))="","",INDIRECT(ADDRESS(ROW(dati_ikm!G$8),COLUMN(dati_ikm!G$1)+ROW(dati_ikm!G8)+$D$2,1,1,"dati_ikm")))</f>
        <v/>
      </c>
      <c r="I11" s="119" t="str">
        <f t="shared" ca="1" si="2"/>
        <v/>
      </c>
      <c r="J11" s="120" t="str">
        <f t="shared" ca="1" si="3"/>
        <v/>
      </c>
      <c r="K11" s="123" t="e">
        <f t="shared" ca="1" si="4"/>
        <v>#N/A</v>
      </c>
      <c r="L11" s="122" t="e">
        <f t="shared" ca="1" si="5"/>
        <v>#N/A</v>
      </c>
      <c r="M11" s="122" t="e">
        <f ca="1">IF(A11&lt;=dati_kum!E$34,SUM(_xlfn.TAKE(I$4:I$15,A11))/SUM(_xlfn.TAKE(G$4:G$15,A11))*100-100,NA())</f>
        <v>#N/A</v>
      </c>
      <c r="N11" s="52">
        <v>0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</row>
    <row r="12" spans="1:33">
      <c r="A12" s="52">
        <v>9</v>
      </c>
      <c r="B12" s="118" t="s">
        <v>144</v>
      </c>
      <c r="C12" s="119">
        <f ca="1">IF(INDIRECT(ADDRESS(ROW(dati_ikm!G$4),COLUMN(dati_ikm!G$1)+ROW(dati_ikm!G9)+$C$2,1,1,"dati_ikm"))="","",INDIRECT(ADDRESS(ROW(dati_ikm!G$4),COLUMN(dati_ikm!G$1)+ROW(dati_ikm!G9)+$C$2,1,1,"dati_ikm")))</f>
        <v>1177.8676439999999</v>
      </c>
      <c r="D12" s="119" t="str">
        <f ca="1">IF(INDIRECT(ADDRESS(ROW(dati_ikm!G$4),COLUMN(dati_ikm!G$1)+ROW(dati_ikm!G9)+$D$2,1,1,"dati_ikm"))="","",INDIRECT(ADDRESS(ROW(dati_ikm!G$4),COLUMN(dati_ikm!G$1)+ROW(dati_ikm!G9)+$D$2,1,1,"dati_ikm")))</f>
        <v/>
      </c>
      <c r="E12" s="119" t="str">
        <f t="shared" ca="1" si="0"/>
        <v/>
      </c>
      <c r="F12" s="119" t="e">
        <f t="shared" ca="1" si="1"/>
        <v>#N/A</v>
      </c>
      <c r="G12" s="120" cm="1">
        <f t="array" aca="1" ref="G12" ca="1">INDIRECT(ADDRESS(ROW(dati_ikm!S$27),COLUMN(dati_ikm!S$1)+ROW(dati_ikm!S9)+$E$2,1,1,"dati_ikm"))</f>
        <v>1270.6208629999999</v>
      </c>
      <c r="H12" s="119" t="str">
        <f ca="1">IF(INDIRECT(ADDRESS(ROW(dati_ikm!G$8),COLUMN(dati_ikm!G$1)+ROW(dati_ikm!G9)+$D$2,1,1,"dati_ikm"))="","",INDIRECT(ADDRESS(ROW(dati_ikm!G$8),COLUMN(dati_ikm!G$1)+ROW(dati_ikm!G9)+$D$2,1,1,"dati_ikm")))</f>
        <v/>
      </c>
      <c r="I12" s="119" t="str">
        <f t="shared" ca="1" si="2"/>
        <v/>
      </c>
      <c r="J12" s="121" t="str">
        <f t="shared" ca="1" si="3"/>
        <v/>
      </c>
      <c r="K12" s="124" t="e">
        <f t="shared" ca="1" si="4"/>
        <v>#N/A</v>
      </c>
      <c r="L12" s="122" t="e">
        <f t="shared" ca="1" si="5"/>
        <v>#N/A</v>
      </c>
      <c r="M12" s="122" t="e">
        <f ca="1">IF(A12&lt;=dati_kum!E$34,SUM(_xlfn.TAKE(I$4:I$15,A12))/SUM(_xlfn.TAKE(G$4:G$15,A12))*100-100,NA())</f>
        <v>#N/A</v>
      </c>
      <c r="N12" s="52">
        <v>0</v>
      </c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</row>
    <row r="13" spans="1:33">
      <c r="A13" s="52">
        <v>10</v>
      </c>
      <c r="B13" s="118" t="s">
        <v>145</v>
      </c>
      <c r="C13" s="119">
        <f ca="1">IF(INDIRECT(ADDRESS(ROW(dati_ikm!G$4),COLUMN(dati_ikm!G$1)+ROW(dati_ikm!G10)+$C$2,1,1,"dati_ikm"))="","",INDIRECT(ADDRESS(ROW(dati_ikm!G$4),COLUMN(dati_ikm!G$1)+ROW(dati_ikm!G10)+$C$2,1,1,"dati_ikm")))</f>
        <v>1237.6407899999995</v>
      </c>
      <c r="D13" s="119" t="str">
        <f ca="1">IF(INDIRECT(ADDRESS(ROW(dati_ikm!G$4),COLUMN(dati_ikm!G$1)+ROW(dati_ikm!G10)+$D$2,1,1,"dati_ikm"))="","",INDIRECT(ADDRESS(ROW(dati_ikm!G$4),COLUMN(dati_ikm!G$1)+ROW(dati_ikm!G10)+$D$2,1,1,"dati_ikm")))</f>
        <v/>
      </c>
      <c r="E13" s="119" t="str">
        <f t="shared" ca="1" si="0"/>
        <v/>
      </c>
      <c r="F13" s="119" t="e">
        <f t="shared" ca="1" si="1"/>
        <v>#N/A</v>
      </c>
      <c r="G13" s="120" cm="1">
        <f t="array" aca="1" ref="G13" ca="1">INDIRECT(ADDRESS(ROW(dati_ikm!S$27),COLUMN(dati_ikm!S$1)+ROW(dati_ikm!S10)+$E$2,1,1,"dati_ikm"))</f>
        <v>1291.672139</v>
      </c>
      <c r="H13" s="119" t="str">
        <f ca="1">IF(INDIRECT(ADDRESS(ROW(dati_ikm!G$8),COLUMN(dati_ikm!G$1)+ROW(dati_ikm!G10)+$D$2,1,1,"dati_ikm"))="","",INDIRECT(ADDRESS(ROW(dati_ikm!G$8),COLUMN(dati_ikm!G$1)+ROW(dati_ikm!G10)+$D$2,1,1,"dati_ikm")))</f>
        <v/>
      </c>
      <c r="I13" s="119" t="str">
        <f t="shared" ca="1" si="2"/>
        <v/>
      </c>
      <c r="J13" s="121" t="str">
        <f t="shared" ca="1" si="3"/>
        <v/>
      </c>
      <c r="K13" s="124" t="e">
        <f t="shared" ca="1" si="4"/>
        <v>#N/A</v>
      </c>
      <c r="L13" s="122" t="e">
        <f t="shared" ca="1" si="5"/>
        <v>#N/A</v>
      </c>
      <c r="M13" s="122" t="e">
        <f ca="1">IF(A13&lt;=dati_kum!E$34,SUM(_xlfn.TAKE(I$4:I$15,A13))/SUM(_xlfn.TAKE(G$4:G$15,A13))*100-100,NA())</f>
        <v>#N/A</v>
      </c>
      <c r="N13" s="52">
        <v>0</v>
      </c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</row>
    <row r="14" spans="1:33">
      <c r="A14" s="52">
        <v>11</v>
      </c>
      <c r="B14" s="118" t="s">
        <v>146</v>
      </c>
      <c r="C14" s="119">
        <f ca="1">IF(INDIRECT(ADDRESS(ROW(dati_ikm!G$4),COLUMN(dati_ikm!G$1)+ROW(dati_ikm!G11)+$C$2,1,1,"dati_ikm"))="","",INDIRECT(ADDRESS(ROW(dati_ikm!G$4),COLUMN(dati_ikm!G$1)+ROW(dati_ikm!G11)+$C$2,1,1,"dati_ikm")))</f>
        <v>1207.4413960000002</v>
      </c>
      <c r="D14" s="119" t="str">
        <f ca="1">IF(INDIRECT(ADDRESS(ROW(dati_ikm!G$4),COLUMN(dati_ikm!G$1)+ROW(dati_ikm!G11)+$D$2,1,1,"dati_ikm"))="","",INDIRECT(ADDRESS(ROW(dati_ikm!G$4),COLUMN(dati_ikm!G$1)+ROW(dati_ikm!G11)+$D$2,1,1,"dati_ikm")))</f>
        <v/>
      </c>
      <c r="E14" s="119" t="str">
        <f t="shared" ca="1" si="0"/>
        <v/>
      </c>
      <c r="F14" s="119" t="e">
        <f t="shared" ca="1" si="1"/>
        <v>#N/A</v>
      </c>
      <c r="G14" s="120" cm="1">
        <f t="array" aca="1" ref="G14" ca="1">INDIRECT(ADDRESS(ROW(dati_ikm!S$27),COLUMN(dati_ikm!S$1)+ROW(dati_ikm!S11)+$E$2,1,1,"dati_ikm"))</f>
        <v>1280.190781</v>
      </c>
      <c r="H14" s="119" t="str">
        <f ca="1">IF(INDIRECT(ADDRESS(ROW(dati_ikm!G$8),COLUMN(dati_ikm!G$1)+ROW(dati_ikm!G11)+$D$2,1,1,"dati_ikm"))="","",INDIRECT(ADDRESS(ROW(dati_ikm!G$8),COLUMN(dati_ikm!G$1)+ROW(dati_ikm!G11)+$D$2,1,1,"dati_ikm")))</f>
        <v/>
      </c>
      <c r="I14" s="119" t="str">
        <f t="shared" ca="1" si="2"/>
        <v/>
      </c>
      <c r="J14" s="121" t="str">
        <f t="shared" ca="1" si="3"/>
        <v/>
      </c>
      <c r="K14" s="124" t="e">
        <f t="shared" ca="1" si="4"/>
        <v>#N/A</v>
      </c>
      <c r="L14" s="122" t="e">
        <f t="shared" ca="1" si="5"/>
        <v>#N/A</v>
      </c>
      <c r="M14" s="122" t="e">
        <f ca="1">IF(A14&lt;=dati_kum!E$34,SUM(_xlfn.TAKE(I$4:I$15,A14))/SUM(_xlfn.TAKE(G$4:G$15,A14))*100-100,NA())</f>
        <v>#N/A</v>
      </c>
      <c r="N14" s="52">
        <v>0</v>
      </c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</row>
    <row r="15" spans="1:33">
      <c r="A15" s="52">
        <v>12</v>
      </c>
      <c r="B15" s="118" t="s">
        <v>147</v>
      </c>
      <c r="C15" s="119">
        <f ca="1">IF(INDIRECT(ADDRESS(ROW(dati_ikm!G$4),COLUMN(dati_ikm!G$1)+ROW(dati_ikm!G12)+$C$2,1,1,"dati_ikm"))="","",INDIRECT(ADDRESS(ROW(dati_ikm!G$4),COLUMN(dati_ikm!G$1)+ROW(dati_ikm!G12)+$C$2,1,1,"dati_ikm")))</f>
        <v>1322.7993559999995</v>
      </c>
      <c r="D15" s="119" t="str">
        <f ca="1">IF(INDIRECT(ADDRESS(ROW(dati_ikm!G$4),COLUMN(dati_ikm!G$1)+ROW(dati_ikm!G12)+$D$2,1,1,"dati_ikm"))="","",INDIRECT(ADDRESS(ROW(dati_ikm!G$4),COLUMN(dati_ikm!G$1)+ROW(dati_ikm!G12)+$D$2,1,1,"dati_ikm")))</f>
        <v/>
      </c>
      <c r="E15" s="119" t="str">
        <f t="shared" ca="1" si="0"/>
        <v/>
      </c>
      <c r="F15" s="119" t="e">
        <f t="shared" ca="1" si="1"/>
        <v>#N/A</v>
      </c>
      <c r="G15" s="120" cm="1">
        <f t="array" aca="1" ref="G15" ca="1">INDIRECT(ADDRESS(ROW(dati_ikm!S$27),COLUMN(dati_ikm!S$1)+ROW(dati_ikm!S12)+$E$2,1,1,"dati_ikm"))</f>
        <v>1279.2660259999993</v>
      </c>
      <c r="H15" s="119" t="str">
        <f ca="1">IF(INDIRECT(ADDRESS(ROW(dati_ikm!G$8),COLUMN(dati_ikm!G$1)+ROW(dati_ikm!G12)+$D$2,1,1,"dati_ikm"))="","",INDIRECT(ADDRESS(ROW(dati_ikm!G$8),COLUMN(dati_ikm!G$1)+ROW(dati_ikm!G12)+$D$2,1,1,"dati_ikm")))</f>
        <v/>
      </c>
      <c r="I15" s="119" t="str">
        <f t="shared" ca="1" si="2"/>
        <v/>
      </c>
      <c r="J15" s="121" t="str">
        <f t="shared" ca="1" si="3"/>
        <v/>
      </c>
      <c r="K15" s="124" t="e">
        <f t="shared" ca="1" si="4"/>
        <v>#N/A</v>
      </c>
      <c r="L15" s="122" t="e">
        <f t="shared" ca="1" si="5"/>
        <v>#N/A</v>
      </c>
      <c r="M15" s="122" t="e">
        <f ca="1">IF(A15&lt;=dati_kum!E$34,SUM(_xlfn.TAKE(I$4:I$15,A15))/SUM(_xlfn.TAKE(G$4:G$15,A15))*100-100,NA())</f>
        <v>#N/A</v>
      </c>
      <c r="N15" s="52">
        <v>0</v>
      </c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</row>
    <row r="16" spans="1:33">
      <c r="A16" s="52"/>
      <c r="B16" s="125"/>
      <c r="C16" s="126"/>
      <c r="D16" s="126"/>
      <c r="E16" s="119"/>
      <c r="F16" s="119"/>
      <c r="G16" s="126"/>
      <c r="H16" s="119"/>
      <c r="I16" s="119"/>
      <c r="J16" s="127"/>
      <c r="K16" s="128"/>
      <c r="L16" s="122" t="e">
        <f t="shared" si="5"/>
        <v>#N/A</v>
      </c>
      <c r="M16" s="129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</row>
    <row r="17" spans="1:33">
      <c r="A17" s="52"/>
      <c r="B17" s="130" t="str" cm="1">
        <f t="array" aca="1" ref="B17" ca="1">_xlfn.IFS(dati_kum!E34=1,"Nodokļu kumulatīvā izpilde (janvāris)",dati_kum!E34=2,"Nodokļu kumulatīvā izpilde (janvāris-februāris)",dati_kum!E34=3,"Nodokļu kumulatīvā izpilde (janvāris-marts)",dati_kum!E34=4,"Nodokļu kumulatīvā izpilde (janvāris-aprīlis)",dati_kum!E34=5,"Nodokļu kumulatīvā izpilde (janvāris-maijs)",dati_kum!E34=6,"Nodokļu kumulatīvā izpilde (janvāris-jūnijs)",dati_kum!E34=7,"Nodokļu kumulatīvā izpilde (janvāris-jūlijs)",dati_kum!E34=8,"Nodokļu kumulatīvā izpilde (janvāris-augusts)",dati_kum!E34=9,"Nodokļu kumulatīvā izpilde (janvāris-septembris)",dati_kum!E34=10,"Nodokļu kumulatīvā izpilde (janvāris-oktobris)",dati_kum!E34=11,"Nodokļu kumulatīvā izpilde (janvāris-novembris)",dati_kum!E34=12,"Nodokļu kumulatīvā izpilde (janvāris-decembris)")</f>
        <v>Nodokļu kumulatīvā izpilde (janvāris-jūlijs)</v>
      </c>
      <c r="C17" s="131">
        <f ca="1">SUM(_xlfn.TAKE(C4:C15,dati_kum!E34))</f>
        <v>8133.7562740000003</v>
      </c>
      <c r="D17" s="131">
        <f ca="1">SUM(D4:D15)</f>
        <v>8642.876698</v>
      </c>
      <c r="E17" s="131">
        <f t="shared" ref="E17" ca="1" si="6">D17-C17</f>
        <v>509.12042399999973</v>
      </c>
      <c r="F17" s="132">
        <f ca="1">(D17/C17)*100-100</f>
        <v>6.2593518523222968</v>
      </c>
      <c r="G17" s="131">
        <f ca="1">SUM(_xlfn.TAKE(G4:G15,dati_kum!E34))</f>
        <v>8771.8677859999989</v>
      </c>
      <c r="H17" s="132">
        <f ca="1">SUM(H4:H15)</f>
        <v>-33.242727000000002</v>
      </c>
      <c r="I17" s="132">
        <f ca="1">SUM(I4:I15)</f>
        <v>8676.119424999999</v>
      </c>
      <c r="J17" s="133">
        <f ca="1">I17-G17</f>
        <v>-95.748360999999932</v>
      </c>
      <c r="K17" s="134">
        <f ca="1">I17/G17*100</f>
        <v>98.908460964803695</v>
      </c>
      <c r="L17" s="122">
        <f ca="1">I17/G17*100-100</f>
        <v>-1.0915390351963055</v>
      </c>
      <c r="M17" s="135" t="s">
        <v>173</v>
      </c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</row>
    <row r="18" spans="1:33">
      <c r="A18" s="52"/>
      <c r="B18" s="118" t="s">
        <v>218</v>
      </c>
      <c r="C18" s="119">
        <f ca="1">SUM(C4:C15)</f>
        <v>14338.753334999999</v>
      </c>
      <c r="D18" s="119">
        <f ca="1">SUM(D4:D15)</f>
        <v>8642.876698</v>
      </c>
      <c r="E18" s="136" t="s">
        <v>173</v>
      </c>
      <c r="F18" s="136" t="s">
        <v>173</v>
      </c>
      <c r="G18" s="119">
        <f ca="1">SUM(G4:G15)</f>
        <v>15219.833617999999</v>
      </c>
      <c r="H18" s="119">
        <f t="shared" ref="H18:I18" ca="1" si="7">SUM(H4:H15)</f>
        <v>-33.242727000000002</v>
      </c>
      <c r="I18" s="119">
        <f t="shared" ca="1" si="7"/>
        <v>8676.119424999999</v>
      </c>
      <c r="J18" s="121">
        <f ca="1">I18-G18</f>
        <v>-6543.7141929999998</v>
      </c>
      <c r="K18" s="128">
        <f ca="1">I18/G18*100</f>
        <v>57.005350010784852</v>
      </c>
      <c r="L18" s="128">
        <f ca="1">I18/G18*100-100</f>
        <v>-42.994649989215148</v>
      </c>
      <c r="M18" s="135" t="s">
        <v>173</v>
      </c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</row>
    <row r="19" spans="1:33">
      <c r="A19" s="52"/>
      <c r="B19" s="49" t="s">
        <v>206</v>
      </c>
      <c r="C19" s="67"/>
      <c r="D19" s="2"/>
      <c r="E19" s="2"/>
      <c r="F19" s="2"/>
      <c r="G19" s="2"/>
      <c r="H19" s="2"/>
      <c r="I19" s="2"/>
      <c r="J19" s="2"/>
      <c r="K19" s="2"/>
      <c r="L19" s="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</row>
    <row r="20" spans="1:33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</row>
    <row r="21" spans="1:3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</row>
    <row r="22" spans="1:33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</row>
    <row r="23" spans="1:3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</row>
    <row r="24" spans="1:33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</row>
    <row r="25" spans="1:33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</row>
    <row r="26" spans="1:33" hidden="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</row>
    <row r="27" spans="1:33" hidden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</row>
    <row r="28" spans="1:33" hidden="1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</row>
    <row r="29" spans="1:33" hidden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</row>
    <row r="30" spans="1:33" hidden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</row>
    <row r="31" spans="1:33" hidden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</row>
    <row r="32" spans="1:33" hidden="1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</row>
    <row r="33" spans="1:33" hidden="1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</row>
  </sheetData>
  <conditionalFormatting sqref="F4:F15">
    <cfRule type="containsErrors" dxfId="9" priority="7">
      <formula>ISERROR(F4)</formula>
    </cfRule>
  </conditionalFormatting>
  <conditionalFormatting sqref="K4:K15 K17">
    <cfRule type="containsErrors" dxfId="8" priority="8" stopIfTrue="1">
      <formula>ISERROR(K4)</formula>
    </cfRule>
    <cfRule type="cellIs" dxfId="7" priority="9" operator="lessThan">
      <formula>100</formula>
    </cfRule>
    <cfRule type="cellIs" dxfId="6" priority="10" operator="greaterThan">
      <formula>100</formula>
    </cfRule>
  </conditionalFormatting>
  <conditionalFormatting sqref="L4:L17">
    <cfRule type="containsErrors" dxfId="5" priority="4" stopIfTrue="1">
      <formula>ISERROR(L4)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M4:M15">
    <cfRule type="containsErrors" dxfId="2" priority="1" stopIfTrue="1">
      <formula>ISERROR(M4)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0D69-D4D3-4433-80C6-56CB897BAF21}">
  <dimension ref="A1:BS87"/>
  <sheetViews>
    <sheetView topLeftCell="D1" zoomScale="80" zoomScaleNormal="80" workbookViewId="0">
      <pane xSplit="1" topLeftCell="BL1" activePane="topRight" state="frozen"/>
      <selection activeCell="D1" sqref="D1"/>
      <selection pane="topRight" activeCell="D40" sqref="D40"/>
    </sheetView>
  </sheetViews>
  <sheetFormatPr defaultRowHeight="13.5" customHeight="1"/>
  <cols>
    <col min="1" max="1" width="16" hidden="1" customWidth="1"/>
    <col min="2" max="2" width="6.44140625" hidden="1" customWidth="1"/>
    <col min="3" max="3" width="14.5546875" hidden="1" customWidth="1"/>
    <col min="4" max="4" width="66.5546875" customWidth="1"/>
    <col min="5" max="5" width="11.88671875" bestFit="1" customWidth="1"/>
    <col min="6" max="6" width="13.33203125" customWidth="1"/>
    <col min="7" max="15" width="13.33203125" bestFit="1" customWidth="1"/>
    <col min="16" max="16" width="14.5546875" bestFit="1" customWidth="1"/>
    <col min="17" max="17" width="12.44140625" bestFit="1" customWidth="1"/>
    <col min="18" max="26" width="13.33203125" bestFit="1" customWidth="1"/>
    <col min="27" max="28" width="14.5546875" bestFit="1" customWidth="1"/>
    <col min="29" max="36" width="13.33203125" bestFit="1" customWidth="1"/>
    <col min="37" max="37" width="13.33203125" customWidth="1"/>
    <col min="38" max="40" width="14.5546875" bestFit="1" customWidth="1"/>
    <col min="41" max="49" width="13.33203125" bestFit="1" customWidth="1"/>
    <col min="50" max="52" width="14.5546875" bestFit="1" customWidth="1"/>
    <col min="53" max="53" width="14.21875" customWidth="1"/>
    <col min="54" max="60" width="13.33203125" bestFit="1" customWidth="1"/>
    <col min="61" max="61" width="14.5546875" bestFit="1" customWidth="1"/>
    <col min="62" max="62" width="16.33203125" customWidth="1"/>
    <col min="63" max="63" width="15.33203125" customWidth="1"/>
    <col min="64" max="64" width="15.88671875" customWidth="1"/>
    <col min="65" max="66" width="14.109375" customWidth="1"/>
    <col min="67" max="67" width="16.77734375" customWidth="1"/>
    <col min="68" max="68" width="16.44140625" customWidth="1"/>
    <col min="69" max="69" width="17.88671875" customWidth="1"/>
    <col min="70" max="71" width="19.21875" customWidth="1"/>
  </cols>
  <sheetData>
    <row r="1" spans="1:71" ht="13.2" hidden="1" customHeight="1">
      <c r="D1" s="12" t="s">
        <v>195</v>
      </c>
    </row>
    <row r="2" spans="1:71" ht="13.5" hidden="1" customHeight="1">
      <c r="D2" s="3" t="s">
        <v>58</v>
      </c>
      <c r="BM2" s="180"/>
    </row>
    <row r="3" spans="1:71" ht="13.5" hidden="1" customHeight="1">
      <c r="A3" s="100" t="s">
        <v>43</v>
      </c>
      <c r="B3" s="100" t="s">
        <v>46</v>
      </c>
      <c r="C3" s="100" t="s">
        <v>47</v>
      </c>
      <c r="E3" s="4">
        <v>44197</v>
      </c>
      <c r="F3" s="4">
        <v>44228</v>
      </c>
      <c r="G3" s="4">
        <v>44256</v>
      </c>
      <c r="H3" s="4">
        <v>44287</v>
      </c>
      <c r="I3" s="4">
        <v>44317</v>
      </c>
      <c r="J3" s="4">
        <v>44348</v>
      </c>
      <c r="K3" s="4">
        <v>44378</v>
      </c>
      <c r="L3" s="4">
        <v>44409</v>
      </c>
      <c r="M3" s="4">
        <v>44440</v>
      </c>
      <c r="N3" s="4">
        <v>44470</v>
      </c>
      <c r="O3" s="4">
        <v>44501</v>
      </c>
      <c r="P3" s="4">
        <v>44531</v>
      </c>
      <c r="Q3" s="4">
        <v>44562</v>
      </c>
      <c r="R3" s="4">
        <v>44593</v>
      </c>
      <c r="S3" s="4">
        <v>44621</v>
      </c>
      <c r="T3" s="4">
        <v>44652</v>
      </c>
      <c r="U3" s="4">
        <v>44682</v>
      </c>
      <c r="V3" s="4">
        <v>44713</v>
      </c>
      <c r="W3" s="4">
        <v>44743</v>
      </c>
      <c r="X3" s="4">
        <v>44774</v>
      </c>
      <c r="Y3" s="4">
        <v>44805</v>
      </c>
      <c r="Z3" s="4">
        <v>44835</v>
      </c>
      <c r="AA3" s="4">
        <v>44866</v>
      </c>
      <c r="AB3" s="4">
        <v>44896</v>
      </c>
      <c r="AC3" s="4">
        <v>44927</v>
      </c>
      <c r="AD3" s="4">
        <v>44958</v>
      </c>
      <c r="AE3" s="4">
        <v>44986</v>
      </c>
      <c r="AF3" s="4">
        <v>45017</v>
      </c>
      <c r="AG3" s="4">
        <v>45047</v>
      </c>
      <c r="AH3" s="4">
        <v>45078</v>
      </c>
      <c r="AI3" s="4">
        <v>45108</v>
      </c>
      <c r="AJ3" s="4">
        <v>45139</v>
      </c>
      <c r="AK3" s="4">
        <v>45170</v>
      </c>
      <c r="AL3" s="4">
        <v>45200</v>
      </c>
      <c r="AM3" s="4">
        <v>45231</v>
      </c>
      <c r="AN3" s="4">
        <v>45261</v>
      </c>
      <c r="AO3" s="4">
        <v>45292</v>
      </c>
      <c r="AP3" s="4">
        <v>45323</v>
      </c>
      <c r="AQ3" s="4">
        <v>45352</v>
      </c>
      <c r="AR3" s="4">
        <v>45383</v>
      </c>
      <c r="AS3" s="4">
        <v>45413</v>
      </c>
      <c r="AT3" s="4">
        <v>45444</v>
      </c>
      <c r="AU3" s="4">
        <v>45474</v>
      </c>
      <c r="AV3" s="4">
        <v>45505</v>
      </c>
      <c r="AW3" s="4">
        <v>45536</v>
      </c>
      <c r="AX3" s="4">
        <v>45566</v>
      </c>
      <c r="AY3" s="4">
        <v>45597</v>
      </c>
      <c r="AZ3" s="4">
        <v>45627</v>
      </c>
      <c r="BA3" s="4">
        <v>45658</v>
      </c>
      <c r="BB3" s="4">
        <v>45689</v>
      </c>
      <c r="BC3" s="4">
        <v>45717</v>
      </c>
      <c r="BD3" s="4">
        <v>45748</v>
      </c>
      <c r="BE3" s="4">
        <v>45778</v>
      </c>
      <c r="BF3" s="4">
        <v>45809</v>
      </c>
      <c r="BG3" s="4">
        <v>45839</v>
      </c>
      <c r="BH3" s="4">
        <v>45870</v>
      </c>
      <c r="BI3" s="4">
        <v>45901</v>
      </c>
      <c r="BJ3" s="4">
        <v>45931</v>
      </c>
      <c r="BK3" s="4">
        <v>45962</v>
      </c>
      <c r="BL3" s="4">
        <v>45992</v>
      </c>
      <c r="BM3" s="4">
        <v>46023</v>
      </c>
      <c r="BN3" s="4">
        <v>46054</v>
      </c>
      <c r="BO3" s="4">
        <v>46082</v>
      </c>
      <c r="BP3" s="4">
        <v>46113</v>
      </c>
      <c r="BQ3" s="4">
        <v>46143</v>
      </c>
      <c r="BR3" s="4">
        <v>46174</v>
      </c>
      <c r="BS3" s="4">
        <v>46204</v>
      </c>
    </row>
    <row r="4" spans="1:71" ht="13.5" hidden="1" customHeight="1">
      <c r="A4" s="101" t="s">
        <v>5</v>
      </c>
      <c r="B4" s="101" t="s">
        <v>31</v>
      </c>
      <c r="C4" s="101" t="str">
        <f t="shared" ref="C4:C8" si="0">"F" &amp; RIGHT(B4,2)</f>
        <v>F11</v>
      </c>
      <c r="D4" s="12" t="s">
        <v>94</v>
      </c>
      <c r="E4" s="163">
        <v>782986001</v>
      </c>
      <c r="F4" s="163">
        <v>1517838066</v>
      </c>
      <c r="G4" s="163">
        <v>2155729576</v>
      </c>
      <c r="H4" s="163">
        <v>3020079913</v>
      </c>
      <c r="I4" s="163">
        <v>3870332991</v>
      </c>
      <c r="J4" s="163">
        <v>4639071379</v>
      </c>
      <c r="K4" s="163">
        <v>5561333635</v>
      </c>
      <c r="L4" s="163">
        <v>6463007819</v>
      </c>
      <c r="M4" s="163">
        <v>7315733405</v>
      </c>
      <c r="N4" s="163">
        <v>8211607011</v>
      </c>
      <c r="O4" s="163">
        <v>9068068109</v>
      </c>
      <c r="P4" s="163">
        <v>10031004143</v>
      </c>
      <c r="Q4" s="163">
        <v>941791936</v>
      </c>
      <c r="R4" s="163">
        <v>1812606925</v>
      </c>
      <c r="S4" s="163">
        <v>2581661610</v>
      </c>
      <c r="T4" s="163">
        <v>3539496762</v>
      </c>
      <c r="U4" s="163">
        <v>4518175321</v>
      </c>
      <c r="V4" s="163">
        <v>5407091554</v>
      </c>
      <c r="W4" s="163">
        <v>6434548442</v>
      </c>
      <c r="X4" s="163">
        <v>7404542523</v>
      </c>
      <c r="Y4" s="163">
        <v>8389978427</v>
      </c>
      <c r="Z4" s="163">
        <v>9411640941</v>
      </c>
      <c r="AA4" s="163">
        <v>10449868615</v>
      </c>
      <c r="AB4" s="163">
        <v>11557277694</v>
      </c>
      <c r="AC4" s="163">
        <v>1077162761</v>
      </c>
      <c r="AD4" s="163">
        <v>2060667005</v>
      </c>
      <c r="AE4" s="163">
        <v>2899113195</v>
      </c>
      <c r="AF4" s="163">
        <v>3962980196</v>
      </c>
      <c r="AG4" s="163">
        <v>5034775437</v>
      </c>
      <c r="AH4" s="163">
        <v>6057990113</v>
      </c>
      <c r="AI4" s="163">
        <v>7166658244</v>
      </c>
      <c r="AJ4" s="163">
        <v>8241511552</v>
      </c>
      <c r="AK4" s="163">
        <v>9316330321</v>
      </c>
      <c r="AL4" s="163">
        <v>10408732416</v>
      </c>
      <c r="AM4" s="163">
        <v>11427806365</v>
      </c>
      <c r="AN4" s="163">
        <v>12600415595</v>
      </c>
      <c r="AO4" s="163">
        <v>1080454102</v>
      </c>
      <c r="AP4" s="163">
        <v>2104737957</v>
      </c>
      <c r="AQ4" s="163">
        <v>3053104517</v>
      </c>
      <c r="AR4" s="163">
        <v>4154252817</v>
      </c>
      <c r="AS4" s="163">
        <v>5338864443</v>
      </c>
      <c r="AT4" s="163">
        <v>6514471073</v>
      </c>
      <c r="AU4" s="163">
        <v>7683399739</v>
      </c>
      <c r="AV4" s="163">
        <v>8847203725</v>
      </c>
      <c r="AW4" s="163">
        <v>9991699323</v>
      </c>
      <c r="AX4" s="163">
        <v>11135224813</v>
      </c>
      <c r="AY4" s="163">
        <v>12269515439</v>
      </c>
      <c r="AZ4" s="163">
        <v>13583513609</v>
      </c>
      <c r="BA4" s="163">
        <v>1197099889</v>
      </c>
      <c r="BB4" s="163">
        <v>2272644232</v>
      </c>
      <c r="BC4" s="163">
        <v>3255356458</v>
      </c>
      <c r="BD4" s="163">
        <v>4410726536</v>
      </c>
      <c r="BE4" s="163">
        <v>5641373636</v>
      </c>
      <c r="BF4" s="163">
        <v>6895246729</v>
      </c>
      <c r="BG4" s="163">
        <v>8133756274</v>
      </c>
      <c r="BH4" s="163">
        <v>9393004149</v>
      </c>
      <c r="BI4" s="163">
        <v>10570871793</v>
      </c>
      <c r="BJ4" s="163">
        <v>11808512583</v>
      </c>
      <c r="BK4" s="163">
        <v>13015953979</v>
      </c>
      <c r="BL4" s="163">
        <v>14338753335</v>
      </c>
      <c r="BM4" s="163">
        <v>1245064928</v>
      </c>
      <c r="BN4" s="163">
        <v>2414035015</v>
      </c>
      <c r="BO4" s="163">
        <v>3465732040</v>
      </c>
      <c r="BP4" s="163">
        <v>4720426726</v>
      </c>
      <c r="BQ4" s="163">
        <v>5990311658</v>
      </c>
      <c r="BR4" s="163">
        <v>7284438395</v>
      </c>
      <c r="BS4" s="163">
        <v>8642876698</v>
      </c>
    </row>
    <row r="5" spans="1:71" ht="13.5" hidden="1" customHeight="1">
      <c r="A5" s="101" t="s">
        <v>6</v>
      </c>
      <c r="B5" s="101" t="s">
        <v>32</v>
      </c>
      <c r="C5" s="101" t="str">
        <f t="shared" si="0"/>
        <v>F12</v>
      </c>
      <c r="D5" t="s">
        <v>95</v>
      </c>
      <c r="E5" s="163">
        <v>150693296</v>
      </c>
      <c r="F5" s="163">
        <v>304256391</v>
      </c>
      <c r="G5" s="163">
        <v>349917133</v>
      </c>
      <c r="H5" s="163">
        <v>478261653</v>
      </c>
      <c r="I5" s="163">
        <v>606817844</v>
      </c>
      <c r="J5" s="163">
        <v>741803965</v>
      </c>
      <c r="K5" s="163">
        <v>930056498</v>
      </c>
      <c r="L5" s="163">
        <v>1100561358</v>
      </c>
      <c r="M5" s="163">
        <v>1269202966</v>
      </c>
      <c r="N5" s="163">
        <v>1538778115</v>
      </c>
      <c r="O5" s="163">
        <v>1706412235</v>
      </c>
      <c r="P5" s="163">
        <v>1927276804</v>
      </c>
      <c r="Q5" s="163">
        <v>230248965</v>
      </c>
      <c r="R5" s="163">
        <v>414807861</v>
      </c>
      <c r="S5" s="163">
        <v>479810072</v>
      </c>
      <c r="T5" s="163">
        <v>645117045</v>
      </c>
      <c r="U5" s="163">
        <v>820360492</v>
      </c>
      <c r="V5" s="163">
        <v>1013832151</v>
      </c>
      <c r="W5" s="163">
        <v>1234795738</v>
      </c>
      <c r="X5" s="163">
        <v>1436813050</v>
      </c>
      <c r="Y5" s="163">
        <v>1645202957</v>
      </c>
      <c r="Z5" s="163">
        <v>1862293769</v>
      </c>
      <c r="AA5" s="163">
        <v>2062579234</v>
      </c>
      <c r="AB5" s="163">
        <v>2262476998</v>
      </c>
      <c r="AC5" s="163">
        <v>239533996</v>
      </c>
      <c r="AD5" s="163">
        <v>443478988</v>
      </c>
      <c r="AE5" s="163">
        <v>512689302</v>
      </c>
      <c r="AF5" s="163">
        <v>689636809</v>
      </c>
      <c r="AG5" s="163">
        <v>870709538</v>
      </c>
      <c r="AH5" s="163">
        <v>1092144539</v>
      </c>
      <c r="AI5" s="163">
        <v>1346012007</v>
      </c>
      <c r="AJ5" s="163">
        <v>1580143970</v>
      </c>
      <c r="AK5" s="163">
        <v>1805262461</v>
      </c>
      <c r="AL5" s="163">
        <v>2038308702</v>
      </c>
      <c r="AM5" s="163">
        <v>2268292015</v>
      </c>
      <c r="AN5" s="163">
        <v>2500732251</v>
      </c>
      <c r="AO5" s="163">
        <v>270151864</v>
      </c>
      <c r="AP5" s="163">
        <v>511549488</v>
      </c>
      <c r="AQ5" s="163">
        <v>574042879</v>
      </c>
      <c r="AR5" s="163">
        <v>792812554</v>
      </c>
      <c r="AS5" s="163">
        <v>1008102762</v>
      </c>
      <c r="AT5" s="163">
        <v>1226964716</v>
      </c>
      <c r="AU5" s="163">
        <v>1519570180</v>
      </c>
      <c r="AV5" s="163">
        <v>1783934520</v>
      </c>
      <c r="AW5" s="163">
        <v>2033150713</v>
      </c>
      <c r="AX5" s="163">
        <v>2296057075</v>
      </c>
      <c r="AY5" s="163">
        <v>2552543023</v>
      </c>
      <c r="AZ5" s="163">
        <v>2810989600</v>
      </c>
      <c r="BA5" s="163">
        <v>316812699</v>
      </c>
      <c r="BB5" s="163">
        <v>558248905</v>
      </c>
      <c r="BC5" s="163">
        <v>623724632</v>
      </c>
      <c r="BD5" s="163">
        <v>816563604</v>
      </c>
      <c r="BE5" s="163">
        <v>1023594323</v>
      </c>
      <c r="BF5" s="163">
        <v>1256989482</v>
      </c>
      <c r="BG5" s="163">
        <v>1536173628</v>
      </c>
      <c r="BH5" s="163">
        <v>1793927838</v>
      </c>
      <c r="BI5" s="163">
        <v>2033073649</v>
      </c>
      <c r="BJ5" s="163">
        <v>2290385531</v>
      </c>
      <c r="BK5" s="163">
        <v>2531476530</v>
      </c>
      <c r="BL5" s="163">
        <v>2767762253</v>
      </c>
      <c r="BM5" s="163">
        <v>288643503</v>
      </c>
      <c r="BN5" s="163">
        <v>524477590</v>
      </c>
      <c r="BO5" s="163">
        <v>623707714</v>
      </c>
      <c r="BP5" s="163">
        <v>841112946</v>
      </c>
      <c r="BQ5" s="163">
        <v>1060584876</v>
      </c>
      <c r="BR5" s="163">
        <v>1300293211</v>
      </c>
      <c r="BS5" s="163">
        <v>1602901468</v>
      </c>
    </row>
    <row r="6" spans="1:71" ht="13.5" hidden="1" customHeight="1">
      <c r="A6" s="101" t="s">
        <v>44</v>
      </c>
      <c r="B6" s="101" t="s">
        <v>33</v>
      </c>
      <c r="C6" s="101" t="str">
        <f t="shared" si="0"/>
        <v>F15</v>
      </c>
      <c r="D6" t="s">
        <v>210</v>
      </c>
      <c r="E6" s="163">
        <v>21150622</v>
      </c>
      <c r="F6" s="163">
        <v>29341221</v>
      </c>
      <c r="G6" s="163">
        <v>44894487</v>
      </c>
      <c r="H6" s="163">
        <v>92441084</v>
      </c>
      <c r="I6" s="163">
        <v>129256938</v>
      </c>
      <c r="J6" s="163">
        <v>170516356</v>
      </c>
      <c r="K6" s="163">
        <v>197193711</v>
      </c>
      <c r="L6" s="163">
        <v>223274007</v>
      </c>
      <c r="M6" s="163">
        <v>237786905</v>
      </c>
      <c r="N6" s="163">
        <v>261171494</v>
      </c>
      <c r="O6" s="163">
        <v>289922715</v>
      </c>
      <c r="P6" s="163">
        <v>281079384</v>
      </c>
      <c r="Q6" s="163">
        <v>36645934</v>
      </c>
      <c r="R6" s="163">
        <v>65453490</v>
      </c>
      <c r="S6" s="163">
        <v>84329572</v>
      </c>
      <c r="T6" s="163">
        <v>118772170</v>
      </c>
      <c r="U6" s="163">
        <v>168239634</v>
      </c>
      <c r="V6" s="163">
        <v>212502749</v>
      </c>
      <c r="W6" s="163">
        <v>240362866</v>
      </c>
      <c r="X6" s="163">
        <v>271603865</v>
      </c>
      <c r="Y6" s="163">
        <v>296772906</v>
      </c>
      <c r="Z6" s="163">
        <v>326118817</v>
      </c>
      <c r="AA6" s="163">
        <v>350377953</v>
      </c>
      <c r="AB6" s="163">
        <v>378750446</v>
      </c>
      <c r="AC6" s="163">
        <v>61791103</v>
      </c>
      <c r="AD6" s="163">
        <v>81114180</v>
      </c>
      <c r="AE6" s="163">
        <v>112121906</v>
      </c>
      <c r="AF6" s="163">
        <v>159997888</v>
      </c>
      <c r="AG6" s="163">
        <v>210342434</v>
      </c>
      <c r="AH6" s="163">
        <v>331845642</v>
      </c>
      <c r="AI6" s="163">
        <v>367989357</v>
      </c>
      <c r="AJ6" s="163">
        <v>400964983</v>
      </c>
      <c r="AK6" s="163">
        <v>454186668</v>
      </c>
      <c r="AL6" s="163">
        <v>482096317</v>
      </c>
      <c r="AM6" s="163">
        <v>517951084</v>
      </c>
      <c r="AN6" s="163">
        <v>544808069</v>
      </c>
      <c r="AO6" s="163">
        <v>66341427</v>
      </c>
      <c r="AP6" s="163">
        <v>87229277</v>
      </c>
      <c r="AQ6" s="163">
        <v>111509989</v>
      </c>
      <c r="AR6" s="163">
        <v>217205621</v>
      </c>
      <c r="AS6" s="163">
        <v>304891810</v>
      </c>
      <c r="AT6" s="163">
        <v>450270513</v>
      </c>
      <c r="AU6" s="163">
        <v>496643157</v>
      </c>
      <c r="AV6" s="163">
        <v>533790006</v>
      </c>
      <c r="AW6" s="163">
        <v>604806625</v>
      </c>
      <c r="AX6" s="163">
        <v>644676164</v>
      </c>
      <c r="AY6" s="163">
        <v>673166682</v>
      </c>
      <c r="AZ6" s="163">
        <v>719421231</v>
      </c>
      <c r="BA6" s="163">
        <v>137084533</v>
      </c>
      <c r="BB6" s="163">
        <v>157127753</v>
      </c>
      <c r="BC6" s="163">
        <v>177854646</v>
      </c>
      <c r="BD6" s="163">
        <v>298041600</v>
      </c>
      <c r="BE6" s="163">
        <v>379714390</v>
      </c>
      <c r="BF6" s="163">
        <v>495018973</v>
      </c>
      <c r="BG6" s="163">
        <v>548416582</v>
      </c>
      <c r="BH6" s="163">
        <v>580083821</v>
      </c>
      <c r="BI6" s="163">
        <v>684060107</v>
      </c>
      <c r="BJ6" s="163">
        <v>718846407</v>
      </c>
      <c r="BK6" s="163">
        <v>746981992</v>
      </c>
      <c r="BL6" s="163">
        <v>787559242</v>
      </c>
      <c r="BM6" s="163">
        <v>106240338</v>
      </c>
      <c r="BN6" s="163">
        <v>129209109</v>
      </c>
      <c r="BO6" s="163">
        <v>153378597</v>
      </c>
      <c r="BP6" s="163">
        <v>233983155</v>
      </c>
      <c r="BQ6" s="163">
        <v>331889289</v>
      </c>
      <c r="BR6" s="163">
        <v>454249146</v>
      </c>
      <c r="BS6" s="163">
        <v>505771714</v>
      </c>
    </row>
    <row r="7" spans="1:71" ht="13.5" hidden="1" customHeight="1">
      <c r="A7" s="101" t="s">
        <v>8</v>
      </c>
      <c r="B7" s="101" t="s">
        <v>34</v>
      </c>
      <c r="C7" s="101" t="str">
        <f t="shared" si="0"/>
        <v>F17</v>
      </c>
      <c r="D7" t="s">
        <v>96</v>
      </c>
      <c r="E7" s="163">
        <v>164800017</v>
      </c>
      <c r="F7" s="163">
        <v>382891032</v>
      </c>
      <c r="G7" s="163">
        <v>603841055</v>
      </c>
      <c r="H7" s="163">
        <v>859098304</v>
      </c>
      <c r="I7" s="163">
        <v>1113424414</v>
      </c>
      <c r="J7" s="163">
        <v>1366507470</v>
      </c>
      <c r="K7" s="163">
        <v>1651016733</v>
      </c>
      <c r="L7" s="163">
        <v>1930501642</v>
      </c>
      <c r="M7" s="163">
        <v>2204401640</v>
      </c>
      <c r="N7" s="163">
        <v>2468165875</v>
      </c>
      <c r="O7" s="163">
        <v>2706833019</v>
      </c>
      <c r="P7" s="163">
        <v>3121065536</v>
      </c>
      <c r="Q7" s="163">
        <v>333476928</v>
      </c>
      <c r="R7" s="163">
        <v>605954336</v>
      </c>
      <c r="S7" s="163">
        <v>883048349</v>
      </c>
      <c r="T7" s="163">
        <v>1178619194</v>
      </c>
      <c r="U7" s="163">
        <v>1492465080</v>
      </c>
      <c r="V7" s="163">
        <v>1811446412</v>
      </c>
      <c r="W7" s="163">
        <v>2119686796</v>
      </c>
      <c r="X7" s="163">
        <v>2423530606</v>
      </c>
      <c r="Y7" s="163">
        <v>2747916952</v>
      </c>
      <c r="Z7" s="163">
        <v>3083123285</v>
      </c>
      <c r="AA7" s="163">
        <v>3385053352</v>
      </c>
      <c r="AB7" s="163">
        <v>3667216145</v>
      </c>
      <c r="AC7" s="163">
        <v>371696860</v>
      </c>
      <c r="AD7" s="163">
        <v>676356209</v>
      </c>
      <c r="AE7" s="163">
        <v>928005471</v>
      </c>
      <c r="AF7" s="163">
        <v>1272911178</v>
      </c>
      <c r="AG7" s="163">
        <v>1604277924</v>
      </c>
      <c r="AH7" s="163">
        <v>1955184735</v>
      </c>
      <c r="AI7" s="163">
        <v>2315259462</v>
      </c>
      <c r="AJ7" s="163">
        <v>2665204298</v>
      </c>
      <c r="AK7" s="163">
        <v>3017486854</v>
      </c>
      <c r="AL7" s="163">
        <v>3349186306</v>
      </c>
      <c r="AM7" s="163">
        <v>3688252819</v>
      </c>
      <c r="AN7" s="163">
        <v>4023525795</v>
      </c>
      <c r="AO7" s="163">
        <v>397664264</v>
      </c>
      <c r="AP7" s="163">
        <v>749376832</v>
      </c>
      <c r="AQ7" s="163">
        <v>1085645999</v>
      </c>
      <c r="AR7" s="163">
        <v>1488256028</v>
      </c>
      <c r="AS7" s="163">
        <v>1852334389</v>
      </c>
      <c r="AT7" s="163">
        <v>2183655254</v>
      </c>
      <c r="AU7" s="163">
        <v>2579458825</v>
      </c>
      <c r="AV7" s="163">
        <v>2957411391</v>
      </c>
      <c r="AW7" s="163">
        <v>3307011021</v>
      </c>
      <c r="AX7" s="163">
        <v>3682774905</v>
      </c>
      <c r="AY7" s="163">
        <v>4040517389</v>
      </c>
      <c r="AZ7" s="163">
        <v>4398196373</v>
      </c>
      <c r="BA7" s="163">
        <v>431294122</v>
      </c>
      <c r="BB7" s="163">
        <v>790001462</v>
      </c>
      <c r="BC7" s="163">
        <v>1153550939</v>
      </c>
      <c r="BD7" s="163">
        <v>1545344314</v>
      </c>
      <c r="BE7" s="163">
        <v>1949120230</v>
      </c>
      <c r="BF7" s="163">
        <v>2347956926</v>
      </c>
      <c r="BG7" s="163">
        <v>2783281270</v>
      </c>
      <c r="BH7" s="163">
        <v>3201893903</v>
      </c>
      <c r="BI7" s="163">
        <v>3590220508</v>
      </c>
      <c r="BJ7" s="163">
        <v>4018982796</v>
      </c>
      <c r="BK7" s="163">
        <v>4420389587</v>
      </c>
      <c r="BL7" s="163">
        <v>4814184582</v>
      </c>
      <c r="BM7" s="163">
        <v>458191832</v>
      </c>
      <c r="BN7" s="163">
        <v>845099541</v>
      </c>
      <c r="BO7" s="163">
        <v>1232904220</v>
      </c>
      <c r="BP7" s="163">
        <v>1664120561</v>
      </c>
      <c r="BQ7" s="163">
        <v>2095459404</v>
      </c>
      <c r="BR7" s="163">
        <v>2515227192</v>
      </c>
      <c r="BS7" s="163">
        <v>2978971629</v>
      </c>
    </row>
    <row r="8" spans="1:71" ht="13.5" hidden="1" customHeight="1">
      <c r="A8" s="101" t="s">
        <v>9</v>
      </c>
      <c r="B8" s="101" t="s">
        <v>36</v>
      </c>
      <c r="C8" s="101" t="str">
        <f t="shared" si="0"/>
        <v>F23</v>
      </c>
      <c r="D8" t="s">
        <v>97</v>
      </c>
      <c r="E8" s="163">
        <v>108444799</v>
      </c>
      <c r="F8" s="163">
        <v>124455696</v>
      </c>
      <c r="G8" s="163">
        <v>171109036</v>
      </c>
      <c r="H8" s="163">
        <v>228394178</v>
      </c>
      <c r="I8" s="163">
        <v>302439125</v>
      </c>
      <c r="J8" s="163">
        <v>264417142</v>
      </c>
      <c r="K8" s="163">
        <v>271284113</v>
      </c>
      <c r="L8" s="163">
        <v>275448903</v>
      </c>
      <c r="M8" s="163">
        <v>290623570</v>
      </c>
      <c r="N8" s="163">
        <v>212561627</v>
      </c>
      <c r="O8" s="163">
        <v>256481048</v>
      </c>
      <c r="P8" s="163">
        <v>346034462</v>
      </c>
      <c r="Q8" s="163">
        <v>-100505827</v>
      </c>
      <c r="R8" s="163">
        <v>-100411264</v>
      </c>
      <c r="S8" s="163">
        <v>-61376025</v>
      </c>
      <c r="T8" s="163">
        <v>-56576598</v>
      </c>
      <c r="U8" s="163">
        <v>3194686</v>
      </c>
      <c r="V8" s="163">
        <v>-103791052</v>
      </c>
      <c r="W8" s="163">
        <v>-93668868</v>
      </c>
      <c r="X8" s="163">
        <v>-116406907</v>
      </c>
      <c r="Y8" s="163">
        <v>-100194211</v>
      </c>
      <c r="Z8" s="163">
        <v>-127125536</v>
      </c>
      <c r="AA8" s="163">
        <v>-121986090</v>
      </c>
      <c r="AB8" s="163">
        <v>17856288</v>
      </c>
      <c r="AC8" s="163">
        <v>-129655012</v>
      </c>
      <c r="AD8" s="163">
        <v>-123223229</v>
      </c>
      <c r="AE8" s="163">
        <v>-135147441</v>
      </c>
      <c r="AF8" s="163">
        <v>-116876411</v>
      </c>
      <c r="AG8" s="163">
        <v>-43388911</v>
      </c>
      <c r="AH8" s="163">
        <v>-151489978</v>
      </c>
      <c r="AI8" s="163">
        <v>-157878826</v>
      </c>
      <c r="AJ8" s="163">
        <v>-164656062</v>
      </c>
      <c r="AK8" s="163">
        <v>-180269406</v>
      </c>
      <c r="AL8" s="163">
        <v>-154223669</v>
      </c>
      <c r="AM8" s="163">
        <v>-172896182</v>
      </c>
      <c r="AN8" s="163">
        <v>-38813069</v>
      </c>
      <c r="AO8" s="163">
        <v>-144840027</v>
      </c>
      <c r="AP8" s="163">
        <v>-152692928</v>
      </c>
      <c r="AQ8" s="163">
        <v>-72596006</v>
      </c>
      <c r="AR8" s="163">
        <v>-116085690</v>
      </c>
      <c r="AS8" s="163">
        <v>-62163811</v>
      </c>
      <c r="AT8" s="163">
        <v>-101077945</v>
      </c>
      <c r="AU8" s="163">
        <v>-104445479</v>
      </c>
      <c r="AV8" s="163">
        <v>-115686764</v>
      </c>
      <c r="AW8" s="163">
        <v>-122318580</v>
      </c>
      <c r="AX8" s="163">
        <v>-132717088</v>
      </c>
      <c r="AY8" s="163">
        <v>-124472719</v>
      </c>
      <c r="AZ8" s="163">
        <v>25896975</v>
      </c>
      <c r="BA8" s="163">
        <v>-167333765</v>
      </c>
      <c r="BB8" s="163">
        <v>-173170851</v>
      </c>
      <c r="BC8" s="163">
        <v>-100431046</v>
      </c>
      <c r="BD8" s="163">
        <v>-127533533</v>
      </c>
      <c r="BE8" s="163">
        <v>-128851383</v>
      </c>
      <c r="BF8" s="163">
        <v>-102387601</v>
      </c>
      <c r="BG8" s="163">
        <v>-106327277</v>
      </c>
      <c r="BH8" s="163">
        <v>-107621803</v>
      </c>
      <c r="BI8" s="163">
        <v>-150022477</v>
      </c>
      <c r="BJ8" s="163">
        <v>-150705488</v>
      </c>
      <c r="BK8" s="163">
        <v>-153072678</v>
      </c>
      <c r="BL8" s="163">
        <v>-30651383</v>
      </c>
      <c r="BM8" s="163">
        <v>-131969887</v>
      </c>
      <c r="BN8" s="163">
        <v>-122012608</v>
      </c>
      <c r="BO8" s="163">
        <v>-54296481</v>
      </c>
      <c r="BP8" s="163">
        <v>-81994453</v>
      </c>
      <c r="BQ8" s="163">
        <v>-56646837</v>
      </c>
      <c r="BR8" s="163">
        <v>-40437822</v>
      </c>
      <c r="BS8" s="163">
        <v>-33242727</v>
      </c>
    </row>
    <row r="9" spans="1:71" ht="13.5" hidden="1" customHeight="1">
      <c r="A9" s="101" t="s">
        <v>45</v>
      </c>
      <c r="B9" s="101" t="s">
        <v>35</v>
      </c>
      <c r="C9" s="101" t="str">
        <f t="shared" ref="C9:C24" si="1">"F" &amp; RIGHT(B9,2)</f>
        <v>F24</v>
      </c>
      <c r="D9" t="s">
        <v>98</v>
      </c>
      <c r="E9" s="163">
        <v>6158129</v>
      </c>
      <c r="F9" s="163">
        <v>45930054</v>
      </c>
      <c r="G9" s="163">
        <v>92168993</v>
      </c>
      <c r="H9" s="163">
        <v>103120321</v>
      </c>
      <c r="I9" s="163">
        <v>126447206</v>
      </c>
      <c r="J9" s="163">
        <v>140605334</v>
      </c>
      <c r="K9" s="163">
        <v>148471849</v>
      </c>
      <c r="L9" s="163">
        <v>177187317</v>
      </c>
      <c r="M9" s="163">
        <v>183910319</v>
      </c>
      <c r="N9" s="163">
        <v>191978625</v>
      </c>
      <c r="O9" s="163">
        <v>218695496</v>
      </c>
      <c r="P9" s="163">
        <v>226177887</v>
      </c>
      <c r="Q9" s="163">
        <v>4898837</v>
      </c>
      <c r="R9" s="163">
        <v>44486477</v>
      </c>
      <c r="S9" s="163">
        <v>94795334</v>
      </c>
      <c r="T9" s="163">
        <v>107551926</v>
      </c>
      <c r="U9" s="163">
        <v>131999717</v>
      </c>
      <c r="V9" s="163">
        <v>141170119</v>
      </c>
      <c r="W9" s="163">
        <v>150431317</v>
      </c>
      <c r="X9" s="163">
        <v>182248713</v>
      </c>
      <c r="Y9" s="163">
        <v>189347960</v>
      </c>
      <c r="Z9" s="163">
        <v>197647149</v>
      </c>
      <c r="AA9" s="163">
        <v>223317832</v>
      </c>
      <c r="AB9" s="163">
        <v>230607504</v>
      </c>
      <c r="AC9" s="163">
        <v>7575455</v>
      </c>
      <c r="AD9" s="163">
        <v>49241673</v>
      </c>
      <c r="AE9" s="163">
        <v>106437275</v>
      </c>
      <c r="AF9" s="163">
        <v>118372069</v>
      </c>
      <c r="AG9" s="163">
        <v>149650990</v>
      </c>
      <c r="AH9" s="163">
        <v>156149945</v>
      </c>
      <c r="AI9" s="163">
        <v>162952514</v>
      </c>
      <c r="AJ9" s="163">
        <v>192223731</v>
      </c>
      <c r="AK9" s="163">
        <v>197264588</v>
      </c>
      <c r="AL9" s="163">
        <v>203722149</v>
      </c>
      <c r="AM9" s="163">
        <v>230600210</v>
      </c>
      <c r="AN9" s="163">
        <v>236520733</v>
      </c>
      <c r="AO9" s="163">
        <v>9038555</v>
      </c>
      <c r="AP9" s="163">
        <v>49777125</v>
      </c>
      <c r="AQ9" s="163">
        <v>93743372</v>
      </c>
      <c r="AR9" s="163">
        <v>118672282</v>
      </c>
      <c r="AS9" s="163">
        <v>150262908</v>
      </c>
      <c r="AT9" s="163">
        <v>156237018</v>
      </c>
      <c r="AU9" s="163">
        <v>163184791</v>
      </c>
      <c r="AV9" s="163">
        <v>192767710</v>
      </c>
      <c r="AW9" s="163">
        <v>198042788</v>
      </c>
      <c r="AX9" s="163">
        <v>205305967</v>
      </c>
      <c r="AY9" s="163">
        <v>231230669</v>
      </c>
      <c r="AZ9" s="163">
        <v>237338599</v>
      </c>
      <c r="BA9" s="163">
        <v>7478021</v>
      </c>
      <c r="BB9" s="163">
        <v>51779990</v>
      </c>
      <c r="BC9" s="163">
        <v>110030438</v>
      </c>
      <c r="BD9" s="163">
        <v>123411048</v>
      </c>
      <c r="BE9" s="163">
        <v>155163175</v>
      </c>
      <c r="BF9" s="163">
        <v>160985241</v>
      </c>
      <c r="BG9" s="163">
        <v>167792000</v>
      </c>
      <c r="BH9" s="163">
        <v>197148424</v>
      </c>
      <c r="BI9" s="163">
        <v>201992386</v>
      </c>
      <c r="BJ9" s="163">
        <v>209635955</v>
      </c>
      <c r="BK9" s="163">
        <v>235919715</v>
      </c>
      <c r="BL9" s="163">
        <v>241063408</v>
      </c>
      <c r="BM9" s="163">
        <v>5729016</v>
      </c>
      <c r="BN9" s="163">
        <v>48703881</v>
      </c>
      <c r="BO9" s="163">
        <v>106792002</v>
      </c>
      <c r="BP9" s="163">
        <v>119551242</v>
      </c>
      <c r="BQ9" s="163">
        <v>151004251</v>
      </c>
      <c r="BR9" s="163">
        <v>156689822</v>
      </c>
      <c r="BS9" s="163">
        <v>162168655</v>
      </c>
    </row>
    <row r="10" spans="1:71" ht="13.5" hidden="1" customHeight="1">
      <c r="A10" s="101" t="s">
        <v>11</v>
      </c>
      <c r="B10" s="101" t="s">
        <v>37</v>
      </c>
      <c r="C10" s="101" t="str">
        <f t="shared" si="1"/>
        <v>F27</v>
      </c>
      <c r="D10" t="s">
        <v>99</v>
      </c>
      <c r="E10" s="163">
        <v>4493403</v>
      </c>
      <c r="F10" s="163">
        <v>8389120</v>
      </c>
      <c r="G10" s="163">
        <v>13049462</v>
      </c>
      <c r="H10" s="163">
        <v>18853510</v>
      </c>
      <c r="I10" s="163">
        <v>23860588</v>
      </c>
      <c r="J10" s="163">
        <v>29057912</v>
      </c>
      <c r="K10" s="163">
        <v>34810983</v>
      </c>
      <c r="L10" s="163">
        <v>40629245</v>
      </c>
      <c r="M10" s="163">
        <v>47053366</v>
      </c>
      <c r="N10" s="163">
        <v>54661474</v>
      </c>
      <c r="O10" s="163">
        <v>62410758</v>
      </c>
      <c r="P10" s="163">
        <v>70732686</v>
      </c>
      <c r="Q10" s="163">
        <v>10190892</v>
      </c>
      <c r="R10" s="163">
        <v>16273138</v>
      </c>
      <c r="S10" s="163">
        <v>23892379</v>
      </c>
      <c r="T10" s="163">
        <v>31499103</v>
      </c>
      <c r="U10" s="163">
        <v>40281015</v>
      </c>
      <c r="V10" s="163">
        <v>48728395</v>
      </c>
      <c r="W10" s="163">
        <v>55246982</v>
      </c>
      <c r="X10" s="163">
        <v>61078741</v>
      </c>
      <c r="Y10" s="163">
        <v>66946858</v>
      </c>
      <c r="Z10" s="163">
        <v>72747319</v>
      </c>
      <c r="AA10" s="163">
        <v>79035132</v>
      </c>
      <c r="AB10" s="163">
        <v>87860053</v>
      </c>
      <c r="AC10" s="163">
        <v>5627685</v>
      </c>
      <c r="AD10" s="163">
        <v>10594569</v>
      </c>
      <c r="AE10" s="163">
        <v>16978587</v>
      </c>
      <c r="AF10" s="163">
        <v>20653252</v>
      </c>
      <c r="AG10" s="163">
        <v>24678028</v>
      </c>
      <c r="AH10" s="163">
        <v>29077414</v>
      </c>
      <c r="AI10" s="163">
        <v>33356872</v>
      </c>
      <c r="AJ10" s="163">
        <v>38287064</v>
      </c>
      <c r="AK10" s="163">
        <v>42432916</v>
      </c>
      <c r="AL10" s="163">
        <v>47525822</v>
      </c>
      <c r="AM10" s="163">
        <v>52398903</v>
      </c>
      <c r="AN10" s="163">
        <v>56889359</v>
      </c>
      <c r="AO10" s="163">
        <v>4577878</v>
      </c>
      <c r="AP10" s="163">
        <v>9395322</v>
      </c>
      <c r="AQ10" s="163">
        <v>15552419</v>
      </c>
      <c r="AR10" s="163">
        <v>21385685</v>
      </c>
      <c r="AS10" s="163">
        <v>26593759</v>
      </c>
      <c r="AT10" s="163">
        <v>30991630</v>
      </c>
      <c r="AU10" s="163">
        <v>35829196</v>
      </c>
      <c r="AV10" s="163">
        <v>40389212</v>
      </c>
      <c r="AW10" s="163">
        <v>44932487</v>
      </c>
      <c r="AX10" s="163">
        <v>51001473</v>
      </c>
      <c r="AY10" s="163">
        <v>56699244</v>
      </c>
      <c r="AZ10" s="163">
        <v>62254075</v>
      </c>
      <c r="BA10" s="163">
        <v>8357324</v>
      </c>
      <c r="BB10" s="163">
        <v>13737050</v>
      </c>
      <c r="BC10" s="163">
        <v>18975978</v>
      </c>
      <c r="BD10" s="163">
        <v>25504893</v>
      </c>
      <c r="BE10" s="163">
        <v>30592983</v>
      </c>
      <c r="BF10" s="163">
        <v>35101045</v>
      </c>
      <c r="BG10" s="163">
        <v>41366148</v>
      </c>
      <c r="BH10" s="163">
        <v>45423700</v>
      </c>
      <c r="BI10" s="163">
        <v>50198973</v>
      </c>
      <c r="BJ10" s="163">
        <v>55658533</v>
      </c>
      <c r="BK10" s="163">
        <v>62125009</v>
      </c>
      <c r="BL10" s="163">
        <v>75588142</v>
      </c>
      <c r="BM10" s="163">
        <v>6160949</v>
      </c>
      <c r="BN10" s="163">
        <v>12235014</v>
      </c>
      <c r="BO10" s="163">
        <v>17012014</v>
      </c>
      <c r="BP10" s="163">
        <v>23242408</v>
      </c>
      <c r="BQ10" s="163">
        <v>30986375</v>
      </c>
      <c r="BR10" s="163">
        <v>38570173</v>
      </c>
      <c r="BS10" s="163">
        <v>48630150</v>
      </c>
    </row>
    <row r="11" spans="1:71" ht="13.5" hidden="1" customHeight="1">
      <c r="A11" s="101" t="s">
        <v>3</v>
      </c>
      <c r="B11" s="101" t="s">
        <v>38</v>
      </c>
      <c r="C11" s="101" t="str">
        <f t="shared" si="1"/>
        <v>F31</v>
      </c>
      <c r="D11" t="s">
        <v>100</v>
      </c>
      <c r="E11" s="163">
        <v>218354779</v>
      </c>
      <c r="F11" s="163">
        <v>427397867</v>
      </c>
      <c r="G11" s="163">
        <v>595438146</v>
      </c>
      <c r="H11" s="163">
        <v>836059417</v>
      </c>
      <c r="I11" s="163">
        <v>1070000149</v>
      </c>
      <c r="J11" s="163">
        <v>1321118117</v>
      </c>
      <c r="K11" s="163">
        <v>1593565856</v>
      </c>
      <c r="L11" s="163">
        <v>1860209567</v>
      </c>
      <c r="M11" s="163">
        <v>2115722864</v>
      </c>
      <c r="N11" s="163">
        <v>2397506798</v>
      </c>
      <c r="O11" s="163">
        <v>2641602413</v>
      </c>
      <c r="P11" s="163">
        <v>2762492961</v>
      </c>
      <c r="Q11" s="163">
        <v>305156828</v>
      </c>
      <c r="R11" s="163">
        <v>546381346</v>
      </c>
      <c r="S11" s="163">
        <v>759651367</v>
      </c>
      <c r="T11" s="163">
        <v>1077161702</v>
      </c>
      <c r="U11" s="163">
        <v>1319037687</v>
      </c>
      <c r="V11" s="163">
        <v>1626416773</v>
      </c>
      <c r="W11" s="163">
        <v>1944807080</v>
      </c>
      <c r="X11" s="163">
        <v>2247531641</v>
      </c>
      <c r="Y11" s="163">
        <v>2522962929</v>
      </c>
      <c r="Z11" s="163">
        <v>2852105693</v>
      </c>
      <c r="AA11" s="163">
        <v>3216582489</v>
      </c>
      <c r="AB11" s="163">
        <v>3558670961</v>
      </c>
      <c r="AC11" s="163">
        <v>386109671</v>
      </c>
      <c r="AD11" s="163">
        <v>687915813</v>
      </c>
      <c r="AE11" s="163">
        <v>1013348041</v>
      </c>
      <c r="AF11" s="163">
        <v>1351846955</v>
      </c>
      <c r="AG11" s="163">
        <v>1641580263</v>
      </c>
      <c r="AH11" s="163">
        <v>1946671164</v>
      </c>
      <c r="AI11" s="163">
        <v>2269955070</v>
      </c>
      <c r="AJ11" s="163">
        <v>2582890786</v>
      </c>
      <c r="AK11" s="163">
        <v>2912156475</v>
      </c>
      <c r="AL11" s="163">
        <v>3253967471</v>
      </c>
      <c r="AM11" s="163">
        <v>3548715987</v>
      </c>
      <c r="AN11" s="163">
        <v>3879514725</v>
      </c>
      <c r="AO11" s="163">
        <v>342506426</v>
      </c>
      <c r="AP11" s="163">
        <v>606739405</v>
      </c>
      <c r="AQ11" s="163">
        <v>901764403</v>
      </c>
      <c r="AR11" s="163">
        <v>1159740995</v>
      </c>
      <c r="AS11" s="163">
        <v>1471161547</v>
      </c>
      <c r="AT11" s="163">
        <v>1856425307</v>
      </c>
      <c r="AU11" s="163">
        <v>2148350507</v>
      </c>
      <c r="AV11" s="163">
        <v>2483614580</v>
      </c>
      <c r="AW11" s="163">
        <v>2832120351</v>
      </c>
      <c r="AX11" s="163">
        <v>3162794143</v>
      </c>
      <c r="AY11" s="163">
        <v>3499112622</v>
      </c>
      <c r="AZ11" s="163">
        <v>3882362027</v>
      </c>
      <c r="BA11" s="163">
        <v>327399978</v>
      </c>
      <c r="BB11" s="163">
        <v>626445420</v>
      </c>
      <c r="BC11" s="163">
        <v>913421824</v>
      </c>
      <c r="BD11" s="163">
        <v>1237505203</v>
      </c>
      <c r="BE11" s="163">
        <v>1579403198</v>
      </c>
      <c r="BF11" s="163">
        <v>1932546590</v>
      </c>
      <c r="BG11" s="163">
        <v>2254788299</v>
      </c>
      <c r="BH11" s="163">
        <v>2616996259</v>
      </c>
      <c r="BI11" s="163">
        <v>2968629936</v>
      </c>
      <c r="BJ11" s="163">
        <v>3334216924</v>
      </c>
      <c r="BK11" s="163">
        <v>3702581185</v>
      </c>
      <c r="BL11" s="163">
        <v>4099739606</v>
      </c>
      <c r="BM11" s="163">
        <v>365466848</v>
      </c>
      <c r="BN11" s="163">
        <v>691267779</v>
      </c>
      <c r="BO11" s="163">
        <v>981211318</v>
      </c>
      <c r="BP11" s="163">
        <v>1370171318</v>
      </c>
      <c r="BQ11" s="163">
        <v>1687236756</v>
      </c>
      <c r="BR11" s="163">
        <v>2053270497</v>
      </c>
      <c r="BS11" s="163">
        <v>2433632519</v>
      </c>
    </row>
    <row r="12" spans="1:71" ht="13.5" hidden="1" customHeight="1">
      <c r="A12" s="101" t="s">
        <v>12</v>
      </c>
      <c r="B12" s="101" t="s">
        <v>39</v>
      </c>
      <c r="C12" s="101" t="str">
        <f t="shared" si="1"/>
        <v>F33</v>
      </c>
      <c r="D12" t="s">
        <v>101</v>
      </c>
      <c r="E12" s="163">
        <v>88145899</v>
      </c>
      <c r="F12" s="163">
        <v>163463270</v>
      </c>
      <c r="G12" s="163">
        <v>239102843</v>
      </c>
      <c r="H12" s="163">
        <v>336233155</v>
      </c>
      <c r="I12" s="163">
        <v>418373237</v>
      </c>
      <c r="J12" s="163">
        <v>512765092</v>
      </c>
      <c r="K12" s="163">
        <v>618107420</v>
      </c>
      <c r="L12" s="163">
        <v>724222765</v>
      </c>
      <c r="M12" s="163">
        <v>822336783</v>
      </c>
      <c r="N12" s="163">
        <v>919159092</v>
      </c>
      <c r="O12" s="163">
        <v>1006717926</v>
      </c>
      <c r="P12" s="163">
        <v>1104840466</v>
      </c>
      <c r="Q12" s="163">
        <v>94489587</v>
      </c>
      <c r="R12" s="163">
        <v>179921676</v>
      </c>
      <c r="S12" s="163">
        <v>263389093</v>
      </c>
      <c r="T12" s="163">
        <v>358151207</v>
      </c>
      <c r="U12" s="163">
        <v>447859996</v>
      </c>
      <c r="V12" s="163">
        <v>547155788</v>
      </c>
      <c r="W12" s="163">
        <v>644762451</v>
      </c>
      <c r="X12" s="163">
        <v>744082037</v>
      </c>
      <c r="Y12" s="163">
        <v>852451549</v>
      </c>
      <c r="Z12" s="163">
        <v>949402972</v>
      </c>
      <c r="AA12" s="163">
        <v>1045647227</v>
      </c>
      <c r="AB12" s="163">
        <v>1131033281</v>
      </c>
      <c r="AC12" s="163">
        <v>101657421</v>
      </c>
      <c r="AD12" s="163">
        <v>186857509</v>
      </c>
      <c r="AE12" s="163">
        <v>279096830</v>
      </c>
      <c r="AF12" s="163">
        <v>372240452</v>
      </c>
      <c r="AG12" s="163">
        <v>466822367</v>
      </c>
      <c r="AH12" s="163">
        <v>572527869</v>
      </c>
      <c r="AI12" s="163">
        <v>673351329</v>
      </c>
      <c r="AJ12" s="163">
        <v>774360857</v>
      </c>
      <c r="AK12" s="163">
        <v>881258522</v>
      </c>
      <c r="AL12" s="163">
        <v>972916046</v>
      </c>
      <c r="AM12" s="163">
        <v>1065529559</v>
      </c>
      <c r="AN12" s="163">
        <v>1154768818</v>
      </c>
      <c r="AO12" s="163">
        <v>100783566</v>
      </c>
      <c r="AP12" s="163">
        <v>191816466</v>
      </c>
      <c r="AQ12" s="163">
        <v>275088809</v>
      </c>
      <c r="AR12" s="163">
        <v>373267434</v>
      </c>
      <c r="AS12" s="163">
        <v>471029670</v>
      </c>
      <c r="AT12" s="163">
        <v>578318905</v>
      </c>
      <c r="AU12" s="163">
        <v>680300264</v>
      </c>
      <c r="AV12" s="163">
        <v>789842194</v>
      </c>
      <c r="AW12" s="163">
        <v>897000787</v>
      </c>
      <c r="AX12" s="163">
        <v>998300286</v>
      </c>
      <c r="AY12" s="163">
        <v>1098966969</v>
      </c>
      <c r="AZ12" s="163">
        <v>1190797645</v>
      </c>
      <c r="BA12" s="163">
        <v>99860340</v>
      </c>
      <c r="BB12" s="163">
        <v>194963592</v>
      </c>
      <c r="BC12" s="163">
        <v>285782142</v>
      </c>
      <c r="BD12" s="163">
        <v>390695248</v>
      </c>
      <c r="BE12" s="163">
        <v>503007563</v>
      </c>
      <c r="BF12" s="163">
        <v>602447274</v>
      </c>
      <c r="BG12" s="163">
        <v>710157311</v>
      </c>
      <c r="BH12" s="163">
        <v>824733446</v>
      </c>
      <c r="BI12" s="163">
        <v>934870940</v>
      </c>
      <c r="BJ12" s="163">
        <v>1041831645</v>
      </c>
      <c r="BK12" s="163">
        <v>1145896879</v>
      </c>
      <c r="BL12" s="163">
        <v>1244783309</v>
      </c>
      <c r="BM12" s="163">
        <v>107479645</v>
      </c>
      <c r="BN12" s="163">
        <v>211516450</v>
      </c>
      <c r="BO12" s="163">
        <v>312710725</v>
      </c>
      <c r="BP12" s="163">
        <v>429835946</v>
      </c>
      <c r="BQ12" s="163">
        <v>530177158</v>
      </c>
      <c r="BR12" s="163">
        <v>629683225</v>
      </c>
      <c r="BS12" s="163">
        <v>735387848</v>
      </c>
    </row>
    <row r="13" spans="1:71" ht="13.5" hidden="1" customHeight="1">
      <c r="A13" s="101" t="s">
        <v>13</v>
      </c>
      <c r="B13" s="101" t="s">
        <v>40</v>
      </c>
      <c r="C13" s="101" t="str">
        <f t="shared" si="1"/>
        <v>F36</v>
      </c>
      <c r="D13" s="192" t="s">
        <v>102</v>
      </c>
      <c r="E13" s="163">
        <v>12891030</v>
      </c>
      <c r="F13" s="163">
        <v>23523500</v>
      </c>
      <c r="G13" s="163">
        <v>36960140</v>
      </c>
      <c r="H13" s="163">
        <v>49263327</v>
      </c>
      <c r="I13" s="163">
        <v>60847773</v>
      </c>
      <c r="J13" s="163">
        <v>72955927</v>
      </c>
      <c r="K13" s="163">
        <v>85960891</v>
      </c>
      <c r="L13" s="163">
        <v>99677976</v>
      </c>
      <c r="M13" s="163">
        <v>113002262</v>
      </c>
      <c r="N13" s="163">
        <v>125695226</v>
      </c>
      <c r="O13" s="163">
        <v>136550256</v>
      </c>
      <c r="P13" s="163">
        <v>147740152</v>
      </c>
      <c r="Q13" s="163">
        <v>14748864</v>
      </c>
      <c r="R13" s="163">
        <v>26568751</v>
      </c>
      <c r="S13" s="163">
        <v>40396446</v>
      </c>
      <c r="T13" s="163">
        <v>54033748</v>
      </c>
      <c r="U13" s="163">
        <v>69081632</v>
      </c>
      <c r="V13" s="163">
        <v>83598359</v>
      </c>
      <c r="W13" s="163">
        <v>98603517</v>
      </c>
      <c r="X13" s="163">
        <v>113952877</v>
      </c>
      <c r="Y13" s="163">
        <v>128077428</v>
      </c>
      <c r="Z13" s="163">
        <v>141646092</v>
      </c>
      <c r="AA13" s="163">
        <v>155082146</v>
      </c>
      <c r="AB13" s="163">
        <v>168399736</v>
      </c>
      <c r="AC13" s="163">
        <v>18154273</v>
      </c>
      <c r="AD13" s="163">
        <v>32664174</v>
      </c>
      <c r="AE13" s="163">
        <v>49547329</v>
      </c>
      <c r="AF13" s="163">
        <v>64009015</v>
      </c>
      <c r="AG13" s="163">
        <v>79511166</v>
      </c>
      <c r="AH13" s="163">
        <v>94730223</v>
      </c>
      <c r="AI13" s="163">
        <v>110098814</v>
      </c>
      <c r="AJ13" s="163">
        <v>125928320</v>
      </c>
      <c r="AK13" s="163">
        <v>140018617</v>
      </c>
      <c r="AL13" s="163">
        <v>154391765</v>
      </c>
      <c r="AM13" s="163">
        <v>167493707</v>
      </c>
      <c r="AN13" s="163">
        <v>180583094</v>
      </c>
      <c r="AO13" s="163">
        <v>18735063</v>
      </c>
      <c r="AP13" s="163">
        <v>34585707</v>
      </c>
      <c r="AQ13" s="163">
        <v>50605455</v>
      </c>
      <c r="AR13" s="163">
        <v>67141803</v>
      </c>
      <c r="AS13" s="163">
        <v>83429068</v>
      </c>
      <c r="AT13" s="163">
        <v>98771986</v>
      </c>
      <c r="AU13" s="163">
        <v>116080590</v>
      </c>
      <c r="AV13" s="163">
        <v>131603519</v>
      </c>
      <c r="AW13" s="163">
        <v>146563063</v>
      </c>
      <c r="AX13" s="163">
        <v>162376984</v>
      </c>
      <c r="AY13" s="163">
        <v>176273715</v>
      </c>
      <c r="AZ13" s="163">
        <v>190145465</v>
      </c>
      <c r="BA13" s="163">
        <v>21599732</v>
      </c>
      <c r="BB13" s="163">
        <v>37586376</v>
      </c>
      <c r="BC13" s="163">
        <v>55494263</v>
      </c>
      <c r="BD13" s="163">
        <v>72396264</v>
      </c>
      <c r="BE13" s="163">
        <v>89294602</v>
      </c>
      <c r="BF13" s="163">
        <v>105543744</v>
      </c>
      <c r="BG13" s="163">
        <v>124072351</v>
      </c>
      <c r="BH13" s="163">
        <v>140816699</v>
      </c>
      <c r="BI13" s="163">
        <v>157519373</v>
      </c>
      <c r="BJ13" s="163">
        <v>174388544</v>
      </c>
      <c r="BK13" s="163">
        <v>188845282</v>
      </c>
      <c r="BL13" s="163">
        <v>203352395</v>
      </c>
      <c r="BM13" s="163">
        <v>24024966</v>
      </c>
      <c r="BN13" s="163">
        <v>39961611</v>
      </c>
      <c r="BO13" s="163">
        <v>57906297</v>
      </c>
      <c r="BP13" s="163">
        <v>75034870</v>
      </c>
      <c r="BQ13" s="163">
        <v>91100037</v>
      </c>
      <c r="BR13" s="163">
        <v>107518682</v>
      </c>
      <c r="BS13" s="163">
        <v>125232667</v>
      </c>
    </row>
    <row r="14" spans="1:71" ht="13.5" hidden="1" customHeight="1">
      <c r="A14" s="101" t="s">
        <v>14</v>
      </c>
      <c r="B14" s="101" t="s">
        <v>41</v>
      </c>
      <c r="C14" s="101" t="str">
        <f t="shared" si="1"/>
        <v>F38</v>
      </c>
      <c r="D14" t="s">
        <v>103</v>
      </c>
      <c r="E14" s="163">
        <v>7772884</v>
      </c>
      <c r="F14" s="163">
        <v>8174618</v>
      </c>
      <c r="G14" s="163">
        <v>9276233</v>
      </c>
      <c r="H14" s="163">
        <v>18386433</v>
      </c>
      <c r="I14" s="163">
        <v>18897885</v>
      </c>
      <c r="J14" s="163">
        <v>19355980</v>
      </c>
      <c r="K14" s="163">
        <v>30898468</v>
      </c>
      <c r="L14" s="163">
        <v>31377108</v>
      </c>
      <c r="M14" s="163">
        <v>31780715</v>
      </c>
      <c r="N14" s="163">
        <v>42019258</v>
      </c>
      <c r="O14" s="163">
        <v>42536333</v>
      </c>
      <c r="P14" s="163">
        <v>43639816</v>
      </c>
      <c r="Q14" s="163">
        <v>12438751</v>
      </c>
      <c r="R14" s="163">
        <v>13167696</v>
      </c>
      <c r="S14" s="163">
        <v>13720912</v>
      </c>
      <c r="T14" s="163">
        <v>25040143</v>
      </c>
      <c r="U14" s="163">
        <v>25649860</v>
      </c>
      <c r="V14" s="163">
        <v>26026192</v>
      </c>
      <c r="W14" s="163">
        <v>39514921</v>
      </c>
      <c r="X14" s="163">
        <v>40101981</v>
      </c>
      <c r="Y14" s="163">
        <v>40486806</v>
      </c>
      <c r="Z14" s="163">
        <v>53674876</v>
      </c>
      <c r="AA14" s="163">
        <v>54170572</v>
      </c>
      <c r="AB14" s="163">
        <v>54393112</v>
      </c>
      <c r="AC14" s="163">
        <v>14662791</v>
      </c>
      <c r="AD14" s="163">
        <v>15657267</v>
      </c>
      <c r="AE14" s="163">
        <v>16025136</v>
      </c>
      <c r="AF14" s="163">
        <v>30177936</v>
      </c>
      <c r="AG14" s="163">
        <v>30580514</v>
      </c>
      <c r="AH14" s="163">
        <v>31137533</v>
      </c>
      <c r="AI14" s="163">
        <v>45550375</v>
      </c>
      <c r="AJ14" s="163">
        <v>46152173</v>
      </c>
      <c r="AK14" s="163">
        <v>46520990</v>
      </c>
      <c r="AL14" s="163">
        <v>60829265</v>
      </c>
      <c r="AM14" s="163">
        <v>61454304</v>
      </c>
      <c r="AN14" s="163">
        <v>61862404</v>
      </c>
      <c r="AO14" s="163">
        <v>15492367</v>
      </c>
      <c r="AP14" s="163">
        <v>16957045</v>
      </c>
      <c r="AQ14" s="163">
        <v>17741988</v>
      </c>
      <c r="AR14" s="163">
        <v>31851377</v>
      </c>
      <c r="AS14" s="163">
        <v>33217088</v>
      </c>
      <c r="AT14" s="163">
        <v>33957829</v>
      </c>
      <c r="AU14" s="163">
        <v>48419677</v>
      </c>
      <c r="AV14" s="163">
        <v>49529172</v>
      </c>
      <c r="AW14" s="163">
        <v>50381557</v>
      </c>
      <c r="AX14" s="163">
        <v>64646105</v>
      </c>
      <c r="AY14" s="163">
        <v>65467075</v>
      </c>
      <c r="AZ14" s="163">
        <v>66091087</v>
      </c>
      <c r="BA14" s="163">
        <v>14544301</v>
      </c>
      <c r="BB14" s="163">
        <v>15921129</v>
      </c>
      <c r="BC14" s="163">
        <v>16948412</v>
      </c>
      <c r="BD14" s="163">
        <v>28793199</v>
      </c>
      <c r="BE14" s="163">
        <v>29652106</v>
      </c>
      <c r="BF14" s="163">
        <v>30361965</v>
      </c>
      <c r="BG14" s="163">
        <v>43351918</v>
      </c>
      <c r="BH14" s="163">
        <v>44157973</v>
      </c>
      <c r="BI14" s="163">
        <v>44884483</v>
      </c>
      <c r="BJ14" s="163">
        <v>59827056</v>
      </c>
      <c r="BK14" s="163">
        <v>60706951</v>
      </c>
      <c r="BL14" s="163">
        <v>61270065</v>
      </c>
      <c r="BM14" s="163">
        <v>15100082</v>
      </c>
      <c r="BN14" s="163">
        <v>16271768</v>
      </c>
      <c r="BO14" s="163">
        <v>17093545</v>
      </c>
      <c r="BP14" s="163">
        <v>28056198</v>
      </c>
      <c r="BQ14" s="163">
        <v>29050132</v>
      </c>
      <c r="BR14" s="163">
        <v>29903646</v>
      </c>
      <c r="BS14" s="163">
        <v>43951911</v>
      </c>
    </row>
    <row r="15" spans="1:71" ht="13.5" hidden="1" customHeight="1">
      <c r="A15" s="101" t="s">
        <v>15</v>
      </c>
      <c r="B15" s="101" t="s">
        <v>42</v>
      </c>
      <c r="C15" s="101" t="str">
        <f t="shared" si="1"/>
        <v>F40</v>
      </c>
      <c r="D15" t="s">
        <v>104</v>
      </c>
      <c r="E15" s="163">
        <v>81143</v>
      </c>
      <c r="F15" s="163">
        <v>15297</v>
      </c>
      <c r="G15" s="163">
        <v>-27952</v>
      </c>
      <c r="H15" s="163">
        <v>-31469</v>
      </c>
      <c r="I15" s="163">
        <v>-32168</v>
      </c>
      <c r="J15" s="163">
        <v>-31916</v>
      </c>
      <c r="K15" s="163">
        <v>-32887</v>
      </c>
      <c r="L15" s="163">
        <v>-82069</v>
      </c>
      <c r="M15" s="163">
        <v>-87985</v>
      </c>
      <c r="N15" s="163">
        <v>-90573</v>
      </c>
      <c r="O15" s="163">
        <v>-94090</v>
      </c>
      <c r="P15" s="163">
        <v>-76011</v>
      </c>
      <c r="Q15" s="163">
        <v>2177</v>
      </c>
      <c r="R15" s="163">
        <v>3418</v>
      </c>
      <c r="S15" s="163">
        <v>4111</v>
      </c>
      <c r="T15" s="163">
        <v>127122</v>
      </c>
      <c r="U15" s="163">
        <v>5522</v>
      </c>
      <c r="V15" s="163">
        <v>5668</v>
      </c>
      <c r="W15" s="163">
        <v>5642</v>
      </c>
      <c r="X15" s="163">
        <v>5919</v>
      </c>
      <c r="Y15" s="163">
        <v>6293</v>
      </c>
      <c r="Z15" s="163">
        <v>6505</v>
      </c>
      <c r="AA15" s="163">
        <v>8768</v>
      </c>
      <c r="AB15" s="163">
        <v>13170</v>
      </c>
      <c r="AC15" s="163">
        <v>8518</v>
      </c>
      <c r="AD15" s="163">
        <v>9852</v>
      </c>
      <c r="AE15" s="163">
        <v>10759</v>
      </c>
      <c r="AF15" s="163">
        <v>11053</v>
      </c>
      <c r="AG15" s="163">
        <v>11124</v>
      </c>
      <c r="AH15" s="163">
        <v>11027</v>
      </c>
      <c r="AI15" s="163">
        <v>11270</v>
      </c>
      <c r="AJ15" s="163">
        <v>11432</v>
      </c>
      <c r="AK15" s="163">
        <v>11636</v>
      </c>
      <c r="AL15" s="163">
        <v>12242</v>
      </c>
      <c r="AM15" s="163">
        <v>13959</v>
      </c>
      <c r="AN15" s="163">
        <v>23416</v>
      </c>
      <c r="AO15" s="163">
        <v>2719</v>
      </c>
      <c r="AP15" s="163">
        <v>4218</v>
      </c>
      <c r="AQ15" s="163">
        <v>5210</v>
      </c>
      <c r="AR15" s="163">
        <v>4728</v>
      </c>
      <c r="AS15" s="163">
        <v>5253</v>
      </c>
      <c r="AT15" s="163">
        <v>-44140</v>
      </c>
      <c r="AU15" s="163">
        <v>8031</v>
      </c>
      <c r="AV15" s="163">
        <v>8185</v>
      </c>
      <c r="AW15" s="163">
        <v>8511</v>
      </c>
      <c r="AX15" s="163">
        <v>8799</v>
      </c>
      <c r="AY15" s="163">
        <v>10770</v>
      </c>
      <c r="AZ15" s="163">
        <v>20532</v>
      </c>
      <c r="BA15" s="163">
        <v>2604</v>
      </c>
      <c r="BB15" s="163">
        <v>3406</v>
      </c>
      <c r="BC15" s="163">
        <v>4230</v>
      </c>
      <c r="BD15" s="163">
        <v>4696</v>
      </c>
      <c r="BE15" s="163">
        <v>4696</v>
      </c>
      <c r="BF15" s="163">
        <v>5337</v>
      </c>
      <c r="BG15" s="163">
        <v>5748</v>
      </c>
      <c r="BH15" s="163">
        <v>6043</v>
      </c>
      <c r="BI15" s="163">
        <v>5991</v>
      </c>
      <c r="BJ15" s="163">
        <v>6756</v>
      </c>
      <c r="BK15" s="163">
        <v>8590</v>
      </c>
      <c r="BL15" s="163">
        <v>17582</v>
      </c>
      <c r="BM15" s="163">
        <v>-3173</v>
      </c>
      <c r="BN15" s="163">
        <v>3189</v>
      </c>
      <c r="BO15" s="163">
        <v>3766</v>
      </c>
      <c r="BP15" s="163">
        <v>4212</v>
      </c>
      <c r="BQ15" s="163">
        <v>4499</v>
      </c>
      <c r="BR15" s="163">
        <v>4905</v>
      </c>
      <c r="BS15" s="163">
        <v>5146</v>
      </c>
    </row>
    <row r="16" spans="1:71" ht="13.5" hidden="1" customHeight="1">
      <c r="A16" s="101"/>
      <c r="B16" s="101"/>
      <c r="C16" s="101"/>
      <c r="D16" t="s">
        <v>209</v>
      </c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>
        <v>30677753</v>
      </c>
      <c r="BF16" s="163">
        <v>30677753</v>
      </c>
      <c r="BG16" s="163">
        <v>30678296</v>
      </c>
      <c r="BH16" s="163">
        <v>55437846</v>
      </c>
      <c r="BI16" s="163">
        <v>55437924</v>
      </c>
      <c r="BJ16" s="163">
        <v>55437924</v>
      </c>
      <c r="BK16" s="163">
        <v>74094937</v>
      </c>
      <c r="BL16" s="163">
        <v>74084134</v>
      </c>
      <c r="BM16" s="163">
        <v>809</v>
      </c>
      <c r="BN16" s="163">
        <v>17301691</v>
      </c>
      <c r="BO16" s="163">
        <v>17308323</v>
      </c>
      <c r="BP16" s="163">
        <v>17308323</v>
      </c>
      <c r="BQ16" s="163">
        <v>39465718</v>
      </c>
      <c r="BR16" s="163">
        <v>39465718</v>
      </c>
      <c r="BS16" s="163">
        <v>39465718</v>
      </c>
    </row>
    <row r="17" spans="1:71" ht="13.5" hidden="1" customHeight="1">
      <c r="A17" s="101" t="s">
        <v>0</v>
      </c>
      <c r="B17" s="101" t="s">
        <v>30</v>
      </c>
      <c r="C17" s="101" t="str">
        <f t="shared" si="1"/>
        <v>F43</v>
      </c>
      <c r="D17" s="12" t="s">
        <v>105</v>
      </c>
      <c r="E17" s="163">
        <v>31370888</v>
      </c>
      <c r="F17" s="163">
        <v>76491956</v>
      </c>
      <c r="G17" s="163">
        <v>111756725</v>
      </c>
      <c r="H17" s="163">
        <v>159087855</v>
      </c>
      <c r="I17" s="163">
        <v>353218600</v>
      </c>
      <c r="J17" s="163">
        <v>491121836</v>
      </c>
      <c r="K17" s="163">
        <v>534691819</v>
      </c>
      <c r="L17" s="163">
        <v>577848691</v>
      </c>
      <c r="M17" s="163">
        <v>634919491</v>
      </c>
      <c r="N17" s="163">
        <v>683406514</v>
      </c>
      <c r="O17" s="163">
        <v>723674412</v>
      </c>
      <c r="P17" s="163">
        <v>774009995</v>
      </c>
      <c r="Q17" s="163">
        <v>57283079</v>
      </c>
      <c r="R17" s="163">
        <v>103487744</v>
      </c>
      <c r="S17" s="163">
        <v>168952182</v>
      </c>
      <c r="T17" s="163">
        <v>236000953</v>
      </c>
      <c r="U17" s="163">
        <v>324415669</v>
      </c>
      <c r="V17" s="163">
        <v>452665432</v>
      </c>
      <c r="W17" s="163">
        <v>585777790</v>
      </c>
      <c r="X17" s="163">
        <v>645416412</v>
      </c>
      <c r="Y17" s="163">
        <v>687038860</v>
      </c>
      <c r="Z17" s="163">
        <v>736741430</v>
      </c>
      <c r="AA17" s="163">
        <v>796412687</v>
      </c>
      <c r="AB17" s="163">
        <v>847584046</v>
      </c>
      <c r="AC17" s="163">
        <v>46895817</v>
      </c>
      <c r="AD17" s="163">
        <v>102340745</v>
      </c>
      <c r="AE17" s="163">
        <v>156122359</v>
      </c>
      <c r="AF17" s="163">
        <v>233359448</v>
      </c>
      <c r="AG17" s="163">
        <v>425451668</v>
      </c>
      <c r="AH17" s="163">
        <v>662773925</v>
      </c>
      <c r="AI17" s="163">
        <v>749280489</v>
      </c>
      <c r="AJ17" s="163">
        <v>803692628</v>
      </c>
      <c r="AK17" s="163">
        <v>858330516</v>
      </c>
      <c r="AL17" s="163">
        <v>920697166</v>
      </c>
      <c r="AM17" s="163">
        <v>1005853704</v>
      </c>
      <c r="AN17" s="163">
        <v>1064259807</v>
      </c>
      <c r="AO17" s="163">
        <v>91673743</v>
      </c>
      <c r="AP17" s="163">
        <v>154609778</v>
      </c>
      <c r="AQ17" s="163">
        <v>202737978</v>
      </c>
      <c r="AR17" s="163">
        <v>280622451</v>
      </c>
      <c r="AS17" s="163">
        <v>385440935</v>
      </c>
      <c r="AT17" s="163">
        <v>828688537</v>
      </c>
      <c r="AU17" s="163">
        <v>905926424</v>
      </c>
      <c r="AV17" s="163">
        <v>962662805</v>
      </c>
      <c r="AW17" s="163">
        <v>1018204732</v>
      </c>
      <c r="AX17" s="163">
        <v>1098480402</v>
      </c>
      <c r="AY17" s="163">
        <v>1172182222</v>
      </c>
      <c r="AZ17" s="163">
        <v>1220006236</v>
      </c>
      <c r="BA17" s="163">
        <v>72897605</v>
      </c>
      <c r="BB17" s="163">
        <v>135884070</v>
      </c>
      <c r="BC17" s="163">
        <v>184481116</v>
      </c>
      <c r="BD17" s="163">
        <v>238977043</v>
      </c>
      <c r="BE17" s="163">
        <v>301824958</v>
      </c>
      <c r="BF17" s="163">
        <v>668356353</v>
      </c>
      <c r="BG17" s="163">
        <v>799989346</v>
      </c>
      <c r="BH17" s="163">
        <v>891347347</v>
      </c>
      <c r="BI17" s="163">
        <v>950615952</v>
      </c>
      <c r="BJ17" s="163">
        <v>1016419773</v>
      </c>
      <c r="BK17" s="163">
        <v>1078918409</v>
      </c>
      <c r="BL17" s="163">
        <v>1143537047</v>
      </c>
      <c r="BM17" s="163">
        <v>69185707</v>
      </c>
      <c r="BN17" s="163">
        <v>141599057</v>
      </c>
      <c r="BO17" s="163">
        <v>193443325</v>
      </c>
      <c r="BP17" s="163">
        <v>274094248</v>
      </c>
      <c r="BQ17" s="163">
        <v>370679006</v>
      </c>
      <c r="BR17" s="163">
        <v>708409754</v>
      </c>
      <c r="BS17" s="163">
        <v>833762933</v>
      </c>
    </row>
    <row r="18" spans="1:71" ht="13.5" hidden="1" customHeight="1">
      <c r="A18" s="101" t="s">
        <v>16</v>
      </c>
      <c r="B18" s="101" t="s">
        <v>29</v>
      </c>
      <c r="C18" s="101" t="str">
        <f t="shared" si="1"/>
        <v>F45</v>
      </c>
      <c r="D18" t="s">
        <v>106</v>
      </c>
      <c r="E18" s="163">
        <v>8582071</v>
      </c>
      <c r="F18" s="163">
        <v>21359939</v>
      </c>
      <c r="G18" s="163">
        <v>27534809</v>
      </c>
      <c r="H18" s="163">
        <v>36554461</v>
      </c>
      <c r="I18" s="163">
        <v>189230263</v>
      </c>
      <c r="J18" s="163">
        <v>288633302</v>
      </c>
      <c r="K18" s="163">
        <v>297357108</v>
      </c>
      <c r="L18" s="163">
        <v>301175356</v>
      </c>
      <c r="M18" s="163">
        <v>312144238</v>
      </c>
      <c r="N18" s="163">
        <v>320150258</v>
      </c>
      <c r="O18" s="163">
        <v>330450980</v>
      </c>
      <c r="P18" s="163">
        <v>342147276</v>
      </c>
      <c r="Q18" s="163">
        <v>7127960</v>
      </c>
      <c r="R18" s="163">
        <v>16122277</v>
      </c>
      <c r="S18" s="163">
        <v>49649720</v>
      </c>
      <c r="T18" s="163">
        <v>89784705</v>
      </c>
      <c r="U18" s="163">
        <v>133902074</v>
      </c>
      <c r="V18" s="163">
        <v>227146035</v>
      </c>
      <c r="W18" s="163">
        <v>307335539</v>
      </c>
      <c r="X18" s="163">
        <v>314000218</v>
      </c>
      <c r="Y18" s="163">
        <v>321558375</v>
      </c>
      <c r="Z18" s="163">
        <v>330397100</v>
      </c>
      <c r="AA18" s="163">
        <v>343738393</v>
      </c>
      <c r="AB18" s="163">
        <v>353444099</v>
      </c>
      <c r="AC18" s="163">
        <v>14596113</v>
      </c>
      <c r="AD18" s="163">
        <v>29940043</v>
      </c>
      <c r="AE18" s="163">
        <v>44925001</v>
      </c>
      <c r="AF18" s="163">
        <v>78197046</v>
      </c>
      <c r="AG18" s="163">
        <v>233269232</v>
      </c>
      <c r="AH18" s="163">
        <v>438050609</v>
      </c>
      <c r="AI18" s="163">
        <v>454148810</v>
      </c>
      <c r="AJ18" s="163">
        <v>469589810</v>
      </c>
      <c r="AK18" s="163">
        <v>486005985</v>
      </c>
      <c r="AL18" s="163">
        <v>507333825</v>
      </c>
      <c r="AM18" s="163">
        <v>548029191</v>
      </c>
      <c r="AN18" s="163">
        <v>564398859</v>
      </c>
      <c r="AO18" s="163">
        <v>23505492</v>
      </c>
      <c r="AP18" s="163">
        <v>42308982</v>
      </c>
      <c r="AQ18" s="163">
        <v>61558589</v>
      </c>
      <c r="AR18" s="163">
        <v>85469076</v>
      </c>
      <c r="AS18" s="163">
        <v>125985566</v>
      </c>
      <c r="AT18" s="163">
        <v>540120088</v>
      </c>
      <c r="AU18" s="163">
        <v>557441583</v>
      </c>
      <c r="AV18" s="163">
        <v>577635509</v>
      </c>
      <c r="AW18" s="163">
        <v>601266109</v>
      </c>
      <c r="AX18" s="163">
        <v>621718802</v>
      </c>
      <c r="AY18" s="163">
        <v>645325697</v>
      </c>
      <c r="AZ18" s="163">
        <v>658192087</v>
      </c>
      <c r="BA18" s="163">
        <v>28399955</v>
      </c>
      <c r="BB18" s="163">
        <v>49271143</v>
      </c>
      <c r="BC18" s="163">
        <v>64551455</v>
      </c>
      <c r="BD18" s="163">
        <v>84174578</v>
      </c>
      <c r="BE18" s="163">
        <v>115714033</v>
      </c>
      <c r="BF18" s="163">
        <v>450708851</v>
      </c>
      <c r="BG18" s="163">
        <v>534196967</v>
      </c>
      <c r="BH18" s="163">
        <v>551522662</v>
      </c>
      <c r="BI18" s="163">
        <v>571812714</v>
      </c>
      <c r="BJ18" s="163">
        <v>589755660</v>
      </c>
      <c r="BK18" s="163">
        <v>607123950</v>
      </c>
      <c r="BL18" s="163">
        <v>619176991</v>
      </c>
      <c r="BM18" s="163">
        <v>19273730</v>
      </c>
      <c r="BN18" s="163">
        <v>35242345</v>
      </c>
      <c r="BO18" s="163">
        <v>42944315</v>
      </c>
      <c r="BP18" s="163">
        <v>57955448</v>
      </c>
      <c r="BQ18" s="163">
        <v>99376598</v>
      </c>
      <c r="BR18" s="163">
        <v>398551087</v>
      </c>
      <c r="BS18" s="163">
        <v>463705311</v>
      </c>
    </row>
    <row r="19" spans="1:71" ht="13.5" hidden="1" customHeight="1">
      <c r="A19" s="101" t="s">
        <v>17</v>
      </c>
      <c r="B19" s="101" t="s">
        <v>28</v>
      </c>
      <c r="C19" s="101" t="str">
        <f t="shared" si="1"/>
        <v>F50</v>
      </c>
      <c r="D19" t="s">
        <v>107</v>
      </c>
      <c r="E19" s="163">
        <v>12152003</v>
      </c>
      <c r="F19" s="163">
        <v>22638878</v>
      </c>
      <c r="G19" s="163">
        <v>35045977</v>
      </c>
      <c r="H19" s="163">
        <v>50095520</v>
      </c>
      <c r="I19" s="163">
        <v>62665220</v>
      </c>
      <c r="J19" s="163">
        <v>75487313</v>
      </c>
      <c r="K19" s="163">
        <v>91062604</v>
      </c>
      <c r="L19" s="163">
        <v>105769437</v>
      </c>
      <c r="M19" s="163">
        <v>119823076</v>
      </c>
      <c r="N19" s="163">
        <v>133913077</v>
      </c>
      <c r="O19" s="163">
        <v>147297862</v>
      </c>
      <c r="P19" s="163">
        <v>162030034</v>
      </c>
      <c r="Q19" s="163">
        <v>12354480</v>
      </c>
      <c r="R19" s="163">
        <v>24421442</v>
      </c>
      <c r="S19" s="163">
        <v>38764261</v>
      </c>
      <c r="T19" s="163">
        <v>55049462</v>
      </c>
      <c r="U19" s="163">
        <v>68141453</v>
      </c>
      <c r="V19" s="163">
        <v>82135860</v>
      </c>
      <c r="W19" s="163">
        <v>98498224</v>
      </c>
      <c r="X19" s="163">
        <v>115694064</v>
      </c>
      <c r="Y19" s="163">
        <v>131017995</v>
      </c>
      <c r="Z19" s="163">
        <v>146412548</v>
      </c>
      <c r="AA19" s="163">
        <v>162100230</v>
      </c>
      <c r="AB19" s="163">
        <v>175795569</v>
      </c>
      <c r="AC19" s="163">
        <v>13999089</v>
      </c>
      <c r="AD19" s="163">
        <v>30198670</v>
      </c>
      <c r="AE19" s="163">
        <v>48820339</v>
      </c>
      <c r="AF19" s="163">
        <v>68900637</v>
      </c>
      <c r="AG19" s="163">
        <v>86048821</v>
      </c>
      <c r="AH19" s="163">
        <v>103833920</v>
      </c>
      <c r="AI19" s="163">
        <v>123335396</v>
      </c>
      <c r="AJ19" s="163">
        <v>145128532</v>
      </c>
      <c r="AK19" s="163">
        <v>165090061</v>
      </c>
      <c r="AL19" s="163">
        <v>187138870</v>
      </c>
      <c r="AM19" s="163">
        <v>206045881</v>
      </c>
      <c r="AN19" s="163">
        <v>225159328</v>
      </c>
      <c r="AO19" s="163">
        <v>44498970</v>
      </c>
      <c r="AP19" s="163">
        <v>56675327</v>
      </c>
      <c r="AQ19" s="163">
        <v>67954566</v>
      </c>
      <c r="AR19" s="163">
        <v>106894874</v>
      </c>
      <c r="AS19" s="163">
        <v>119512943</v>
      </c>
      <c r="AT19" s="163">
        <v>131167194</v>
      </c>
      <c r="AU19" s="163">
        <v>171863882</v>
      </c>
      <c r="AV19" s="163">
        <v>183985143</v>
      </c>
      <c r="AW19" s="163">
        <v>196125463</v>
      </c>
      <c r="AX19" s="163">
        <v>236541453</v>
      </c>
      <c r="AY19" s="163">
        <v>250225464</v>
      </c>
      <c r="AZ19" s="163">
        <v>263920775</v>
      </c>
      <c r="BA19" s="163">
        <v>16792760</v>
      </c>
      <c r="BB19" s="163">
        <v>30221898</v>
      </c>
      <c r="BC19" s="163">
        <v>43485526</v>
      </c>
      <c r="BD19" s="163">
        <v>61018167</v>
      </c>
      <c r="BE19" s="163">
        <v>74649793</v>
      </c>
      <c r="BF19" s="163">
        <v>88752086</v>
      </c>
      <c r="BG19" s="163">
        <v>107071114</v>
      </c>
      <c r="BH19" s="163">
        <v>122582598</v>
      </c>
      <c r="BI19" s="163">
        <v>137203001</v>
      </c>
      <c r="BJ19" s="163">
        <v>155150099</v>
      </c>
      <c r="BK19" s="163">
        <v>171229982</v>
      </c>
      <c r="BL19" s="163">
        <v>188097278</v>
      </c>
      <c r="BM19" s="163">
        <v>16738262</v>
      </c>
      <c r="BN19" s="163">
        <v>30823888</v>
      </c>
      <c r="BO19" s="163">
        <v>46584810</v>
      </c>
      <c r="BP19" s="163">
        <v>65478690</v>
      </c>
      <c r="BQ19" s="163">
        <v>80120709</v>
      </c>
      <c r="BR19" s="163">
        <v>97508714</v>
      </c>
      <c r="BS19" s="163">
        <v>117804565</v>
      </c>
    </row>
    <row r="20" spans="1:71" ht="13.5" hidden="1" customHeight="1">
      <c r="A20" s="101" t="s">
        <v>19</v>
      </c>
      <c r="B20" s="101" t="s">
        <v>27</v>
      </c>
      <c r="C20" s="101" t="str">
        <f t="shared" si="1"/>
        <v>F57</v>
      </c>
      <c r="D20" t="s">
        <v>108</v>
      </c>
      <c r="E20" s="163">
        <v>2809928</v>
      </c>
      <c r="F20" s="163">
        <v>5154492</v>
      </c>
      <c r="G20" s="163">
        <v>8823727</v>
      </c>
      <c r="H20" s="163">
        <v>14173509</v>
      </c>
      <c r="I20" s="163">
        <v>16849134</v>
      </c>
      <c r="J20" s="163">
        <v>19562213</v>
      </c>
      <c r="K20" s="163">
        <v>23141129</v>
      </c>
      <c r="L20" s="163">
        <v>27294901</v>
      </c>
      <c r="M20" s="163">
        <v>31504137</v>
      </c>
      <c r="N20" s="163">
        <v>35186619</v>
      </c>
      <c r="O20" s="163">
        <v>38357754</v>
      </c>
      <c r="P20" s="163">
        <v>41770923</v>
      </c>
      <c r="Q20" s="163">
        <v>2762049</v>
      </c>
      <c r="R20" s="163">
        <v>5526876</v>
      </c>
      <c r="S20" s="163">
        <v>9098011</v>
      </c>
      <c r="T20" s="163">
        <v>12051612</v>
      </c>
      <c r="U20" s="163">
        <v>18549694</v>
      </c>
      <c r="V20" s="163">
        <v>22042076</v>
      </c>
      <c r="W20" s="163">
        <v>25426190</v>
      </c>
      <c r="X20" s="163">
        <v>36995284</v>
      </c>
      <c r="Y20" s="163">
        <v>40733105</v>
      </c>
      <c r="Z20" s="163">
        <v>44158456</v>
      </c>
      <c r="AA20" s="163">
        <v>47985680</v>
      </c>
      <c r="AB20" s="163">
        <v>50600745</v>
      </c>
      <c r="AC20" s="163">
        <v>2780025</v>
      </c>
      <c r="AD20" s="163">
        <v>5559994</v>
      </c>
      <c r="AE20" s="163">
        <v>9238630</v>
      </c>
      <c r="AF20" s="163">
        <v>12094542</v>
      </c>
      <c r="AG20" s="163">
        <v>15820231</v>
      </c>
      <c r="AH20" s="163">
        <v>19205691</v>
      </c>
      <c r="AI20" s="163">
        <v>23444126</v>
      </c>
      <c r="AJ20" s="163">
        <v>27060077</v>
      </c>
      <c r="AK20" s="163">
        <v>30512107</v>
      </c>
      <c r="AL20" s="163">
        <v>34781902</v>
      </c>
      <c r="AM20" s="163">
        <v>39256495</v>
      </c>
      <c r="AN20" s="163">
        <v>44565355</v>
      </c>
      <c r="AO20" s="163">
        <v>3188347</v>
      </c>
      <c r="AP20" s="163">
        <v>10021302</v>
      </c>
      <c r="AQ20" s="163">
        <v>13642020</v>
      </c>
      <c r="AR20" s="163">
        <v>17854317</v>
      </c>
      <c r="AS20" s="163">
        <v>21734948</v>
      </c>
      <c r="AT20" s="163">
        <v>25501901</v>
      </c>
      <c r="AU20" s="163">
        <v>31277663</v>
      </c>
      <c r="AV20" s="163">
        <v>35559544</v>
      </c>
      <c r="AW20" s="163">
        <v>40137057</v>
      </c>
      <c r="AX20" s="163">
        <v>45031378</v>
      </c>
      <c r="AY20" s="163">
        <v>51288662</v>
      </c>
      <c r="AZ20" s="163">
        <v>55728322</v>
      </c>
      <c r="BA20" s="163">
        <v>4236096</v>
      </c>
      <c r="BB20" s="163">
        <v>7489192</v>
      </c>
      <c r="BC20" s="163">
        <v>11268837</v>
      </c>
      <c r="BD20" s="163">
        <v>15541553</v>
      </c>
      <c r="BE20" s="163">
        <v>19488851</v>
      </c>
      <c r="BF20" s="163">
        <v>22984144</v>
      </c>
      <c r="BG20" s="163">
        <v>27100868</v>
      </c>
      <c r="BH20" s="163">
        <v>30891760</v>
      </c>
      <c r="BI20" s="163">
        <v>35186198</v>
      </c>
      <c r="BJ20" s="163">
        <v>39738309</v>
      </c>
      <c r="BK20" s="163">
        <v>43658368</v>
      </c>
      <c r="BL20" s="163">
        <v>48080463</v>
      </c>
      <c r="BM20" s="163">
        <v>3075878</v>
      </c>
      <c r="BN20" s="163">
        <v>6453894</v>
      </c>
      <c r="BO20" s="163">
        <v>11060489</v>
      </c>
      <c r="BP20" s="163">
        <v>14648632</v>
      </c>
      <c r="BQ20" s="163">
        <v>18725743</v>
      </c>
      <c r="BR20" s="163">
        <v>23318870</v>
      </c>
      <c r="BS20" s="163">
        <v>29039178</v>
      </c>
    </row>
    <row r="21" spans="1:71" ht="13.5" hidden="1" customHeight="1">
      <c r="A21" s="101" t="s">
        <v>4</v>
      </c>
      <c r="B21" s="101" t="s">
        <v>26</v>
      </c>
      <c r="C21" s="101" t="str">
        <f t="shared" si="1"/>
        <v>F61</v>
      </c>
      <c r="D21" t="s">
        <v>109</v>
      </c>
      <c r="E21" s="163">
        <v>1460597</v>
      </c>
      <c r="F21" s="163">
        <v>9565706</v>
      </c>
      <c r="G21" s="163">
        <v>12689671</v>
      </c>
      <c r="H21" s="163">
        <v>18124761</v>
      </c>
      <c r="I21" s="163">
        <v>29429092</v>
      </c>
      <c r="J21" s="163">
        <v>37261400</v>
      </c>
      <c r="K21" s="163">
        <v>45132956</v>
      </c>
      <c r="L21" s="163">
        <v>53192814</v>
      </c>
      <c r="M21" s="163">
        <v>70367225</v>
      </c>
      <c r="N21" s="163">
        <v>82902295</v>
      </c>
      <c r="O21" s="163">
        <v>84348555</v>
      </c>
      <c r="P21" s="163">
        <v>94300367</v>
      </c>
      <c r="Q21" s="163">
        <v>2280968</v>
      </c>
      <c r="R21" s="163">
        <v>15564564</v>
      </c>
      <c r="S21" s="163">
        <v>23313497</v>
      </c>
      <c r="T21" s="163">
        <v>25564379</v>
      </c>
      <c r="U21" s="163">
        <v>38070368</v>
      </c>
      <c r="V21" s="163">
        <v>46502697</v>
      </c>
      <c r="W21" s="163">
        <v>70581854</v>
      </c>
      <c r="X21" s="163">
        <v>74063460</v>
      </c>
      <c r="Y21" s="163">
        <v>78671767</v>
      </c>
      <c r="Z21" s="163">
        <v>88582874</v>
      </c>
      <c r="AA21" s="163">
        <v>94812960</v>
      </c>
      <c r="AB21" s="163">
        <v>105798854</v>
      </c>
      <c r="AC21" s="163">
        <v>5801317</v>
      </c>
      <c r="AD21" s="163">
        <v>12067632</v>
      </c>
      <c r="AE21" s="163">
        <v>17474049</v>
      </c>
      <c r="AF21" s="163">
        <v>30816562</v>
      </c>
      <c r="AG21" s="163">
        <v>35932954</v>
      </c>
      <c r="AH21" s="163">
        <v>38663282</v>
      </c>
      <c r="AI21" s="163">
        <v>75524933</v>
      </c>
      <c r="AJ21" s="163">
        <v>77874108</v>
      </c>
      <c r="AK21" s="163">
        <v>81923936</v>
      </c>
      <c r="AL21" s="163">
        <v>82082070</v>
      </c>
      <c r="AM21" s="163">
        <v>86725289</v>
      </c>
      <c r="AN21" s="163">
        <v>90780264</v>
      </c>
      <c r="AO21" s="163">
        <v>6527491</v>
      </c>
      <c r="AP21" s="163">
        <v>16343821</v>
      </c>
      <c r="AQ21" s="163">
        <v>19961156</v>
      </c>
      <c r="AR21" s="163">
        <v>21464543</v>
      </c>
      <c r="AS21" s="163">
        <v>60861296</v>
      </c>
      <c r="AT21" s="163">
        <v>63993039</v>
      </c>
      <c r="AU21" s="163">
        <v>66145326</v>
      </c>
      <c r="AV21" s="163">
        <v>69697520</v>
      </c>
      <c r="AW21" s="163">
        <v>72625707</v>
      </c>
      <c r="AX21" s="163">
        <v>74932113</v>
      </c>
      <c r="AY21" s="163">
        <v>85563836</v>
      </c>
      <c r="AZ21" s="163">
        <v>85382321</v>
      </c>
      <c r="BA21" s="163">
        <v>4403137</v>
      </c>
      <c r="BB21" s="163">
        <v>12958071</v>
      </c>
      <c r="BC21" s="163">
        <v>17081525</v>
      </c>
      <c r="BD21" s="163">
        <v>19222954</v>
      </c>
      <c r="BE21" s="163">
        <v>23460532</v>
      </c>
      <c r="BF21" s="163">
        <v>30510602</v>
      </c>
      <c r="BG21" s="163">
        <v>40964421</v>
      </c>
      <c r="BH21" s="163">
        <v>66778335</v>
      </c>
      <c r="BI21" s="163">
        <v>69773794</v>
      </c>
      <c r="BJ21" s="163">
        <v>74915402</v>
      </c>
      <c r="BK21" s="163">
        <v>80629478</v>
      </c>
      <c r="BL21" s="163">
        <v>92497029</v>
      </c>
      <c r="BM21" s="163">
        <v>5959443</v>
      </c>
      <c r="BN21" s="163">
        <v>24817161</v>
      </c>
      <c r="BO21" s="163">
        <v>34110997</v>
      </c>
      <c r="BP21" s="163">
        <v>57282325</v>
      </c>
      <c r="BQ21" s="163">
        <v>71771266</v>
      </c>
      <c r="BR21" s="163">
        <v>74328685</v>
      </c>
      <c r="BS21" s="163">
        <v>82940797</v>
      </c>
    </row>
    <row r="22" spans="1:71" ht="13.5" hidden="1" customHeight="1">
      <c r="A22" s="101" t="s">
        <v>20</v>
      </c>
      <c r="B22" s="101" t="s">
        <v>25</v>
      </c>
      <c r="C22" s="101" t="str">
        <f t="shared" si="1"/>
        <v>F65</v>
      </c>
      <c r="D22" t="s">
        <v>110</v>
      </c>
      <c r="E22" s="163">
        <v>3494489</v>
      </c>
      <c r="F22" s="163">
        <v>8520724</v>
      </c>
      <c r="G22" s="163">
        <v>15379371</v>
      </c>
      <c r="H22" s="163">
        <v>22770791</v>
      </c>
      <c r="I22" s="163">
        <v>28971642</v>
      </c>
      <c r="J22" s="163">
        <v>39652601</v>
      </c>
      <c r="K22" s="163">
        <v>41773950</v>
      </c>
      <c r="L22" s="163">
        <v>45745190</v>
      </c>
      <c r="M22" s="163">
        <v>50277905</v>
      </c>
      <c r="N22" s="163">
        <v>54120817</v>
      </c>
      <c r="O22" s="163">
        <v>57330347</v>
      </c>
      <c r="P22" s="163">
        <v>61837612</v>
      </c>
      <c r="Q22" s="163">
        <v>3374621</v>
      </c>
      <c r="R22" s="163">
        <v>6182649</v>
      </c>
      <c r="S22" s="163">
        <v>9544866</v>
      </c>
      <c r="T22" s="163">
        <v>12933189</v>
      </c>
      <c r="U22" s="163">
        <v>17421049</v>
      </c>
      <c r="V22" s="163">
        <v>22290405</v>
      </c>
      <c r="W22" s="163">
        <v>26182081</v>
      </c>
      <c r="X22" s="163">
        <v>35989248</v>
      </c>
      <c r="Y22" s="163">
        <v>41813345</v>
      </c>
      <c r="Z22" s="163">
        <v>48415997</v>
      </c>
      <c r="AA22" s="163">
        <v>57237051</v>
      </c>
      <c r="AB22" s="163">
        <v>65135086</v>
      </c>
      <c r="AC22" s="163">
        <v>4999798</v>
      </c>
      <c r="AD22" s="163">
        <v>10176298</v>
      </c>
      <c r="AE22" s="163">
        <v>16653035</v>
      </c>
      <c r="AF22" s="163">
        <v>21207809</v>
      </c>
      <c r="AG22" s="163">
        <v>24326904</v>
      </c>
      <c r="AH22" s="163">
        <v>29092214</v>
      </c>
      <c r="AI22" s="163">
        <v>33500783</v>
      </c>
      <c r="AJ22" s="163">
        <v>38591476</v>
      </c>
      <c r="AK22" s="163">
        <v>41742269</v>
      </c>
      <c r="AL22" s="163">
        <v>46666469</v>
      </c>
      <c r="AM22" s="163">
        <v>51732964</v>
      </c>
      <c r="AN22" s="163">
        <v>57364804</v>
      </c>
      <c r="AO22" s="163">
        <v>4023230</v>
      </c>
      <c r="AP22" s="163">
        <v>7453187</v>
      </c>
      <c r="AQ22" s="163">
        <v>11538992</v>
      </c>
      <c r="AR22" s="163">
        <v>15744522</v>
      </c>
      <c r="AS22" s="163">
        <v>19123755</v>
      </c>
      <c r="AT22" s="163">
        <v>22455682</v>
      </c>
      <c r="AU22" s="163">
        <v>25744119</v>
      </c>
      <c r="AV22" s="163">
        <v>29983522</v>
      </c>
      <c r="AW22" s="163">
        <v>34130735</v>
      </c>
      <c r="AX22" s="163">
        <v>39206521</v>
      </c>
      <c r="AY22" s="163">
        <v>44708970</v>
      </c>
      <c r="AZ22" s="163">
        <v>51697841</v>
      </c>
      <c r="BA22" s="163">
        <v>4778202</v>
      </c>
      <c r="BB22" s="163">
        <v>13707914</v>
      </c>
      <c r="BC22" s="163">
        <v>17944818</v>
      </c>
      <c r="BD22" s="163">
        <v>22539896</v>
      </c>
      <c r="BE22" s="163">
        <v>25831696</v>
      </c>
      <c r="BF22" s="163">
        <v>29601839</v>
      </c>
      <c r="BG22" s="163">
        <v>33561720</v>
      </c>
      <c r="BH22" s="163">
        <v>37198514</v>
      </c>
      <c r="BI22" s="163">
        <v>43514836</v>
      </c>
      <c r="BJ22" s="163">
        <v>48932215</v>
      </c>
      <c r="BK22" s="163">
        <v>53874711</v>
      </c>
      <c r="BL22" s="163">
        <v>59636363</v>
      </c>
      <c r="BM22" s="163">
        <v>6522213</v>
      </c>
      <c r="BN22" s="163">
        <v>12796868</v>
      </c>
      <c r="BO22" s="163">
        <v>19634745</v>
      </c>
      <c r="BP22" s="163">
        <v>24231424</v>
      </c>
      <c r="BQ22" s="163">
        <v>28536085</v>
      </c>
      <c r="BR22" s="163">
        <v>33047742</v>
      </c>
      <c r="BS22" s="163">
        <v>38089051</v>
      </c>
    </row>
    <row r="23" spans="1:71" ht="13.5" hidden="1" customHeight="1">
      <c r="A23" s="101" t="s">
        <v>21</v>
      </c>
      <c r="B23" s="101" t="s">
        <v>24</v>
      </c>
      <c r="C23" s="101" t="str">
        <f t="shared" si="1"/>
        <v>F70</v>
      </c>
      <c r="D23" t="s">
        <v>111</v>
      </c>
      <c r="E23" s="163">
        <v>2868578</v>
      </c>
      <c r="F23" s="163">
        <v>9247258</v>
      </c>
      <c r="G23" s="163">
        <v>12275262</v>
      </c>
      <c r="H23" s="163">
        <v>17362773</v>
      </c>
      <c r="I23" s="163">
        <v>26069925</v>
      </c>
      <c r="J23" s="163">
        <v>30518749</v>
      </c>
      <c r="K23" s="163">
        <v>36222806</v>
      </c>
      <c r="L23" s="163">
        <v>44669100</v>
      </c>
      <c r="M23" s="163">
        <v>50801568</v>
      </c>
      <c r="N23" s="163">
        <v>57130816</v>
      </c>
      <c r="O23" s="163">
        <v>65886835</v>
      </c>
      <c r="P23" s="163">
        <v>71922135</v>
      </c>
      <c r="Q23" s="163">
        <v>29381548</v>
      </c>
      <c r="R23" s="163">
        <v>35669457</v>
      </c>
      <c r="S23" s="163">
        <v>38581827</v>
      </c>
      <c r="T23" s="163">
        <v>40617606</v>
      </c>
      <c r="U23" s="163">
        <v>48331031</v>
      </c>
      <c r="V23" s="163">
        <v>52548121</v>
      </c>
      <c r="W23" s="163">
        <v>57753902</v>
      </c>
      <c r="X23" s="163">
        <v>68674138</v>
      </c>
      <c r="Y23" s="163">
        <v>73244273</v>
      </c>
      <c r="Z23" s="163">
        <v>78774026</v>
      </c>
      <c r="AA23" s="163">
        <v>90538253</v>
      </c>
      <c r="AB23" s="163">
        <v>96809693</v>
      </c>
      <c r="AC23" s="163">
        <v>4719355</v>
      </c>
      <c r="AD23" s="163">
        <v>14397840</v>
      </c>
      <c r="AE23" s="163">
        <v>19011305</v>
      </c>
      <c r="AF23" s="163">
        <v>22142852</v>
      </c>
      <c r="AG23" s="163">
        <v>30053376</v>
      </c>
      <c r="AH23" s="163">
        <v>33927611</v>
      </c>
      <c r="AI23" s="163">
        <v>39323296</v>
      </c>
      <c r="AJ23" s="163">
        <v>45448329</v>
      </c>
      <c r="AK23" s="163">
        <v>53056158</v>
      </c>
      <c r="AL23" s="163">
        <v>62693530</v>
      </c>
      <c r="AM23" s="163">
        <v>74063843</v>
      </c>
      <c r="AN23" s="163">
        <v>81991049</v>
      </c>
      <c r="AO23" s="163">
        <v>9929969</v>
      </c>
      <c r="AP23" s="163">
        <v>21806824</v>
      </c>
      <c r="AQ23" s="163">
        <v>28080282</v>
      </c>
      <c r="AR23" s="163">
        <v>33184867</v>
      </c>
      <c r="AS23" s="163">
        <v>38222260</v>
      </c>
      <c r="AT23" s="163">
        <v>45443773</v>
      </c>
      <c r="AU23" s="163">
        <v>53445965</v>
      </c>
      <c r="AV23" s="163">
        <v>65797269</v>
      </c>
      <c r="AW23" s="163">
        <v>73919159</v>
      </c>
      <c r="AX23" s="163">
        <v>81050135</v>
      </c>
      <c r="AY23" s="163">
        <v>95068008</v>
      </c>
      <c r="AZ23" s="163">
        <v>105084890</v>
      </c>
      <c r="BA23" s="163">
        <v>14282209</v>
      </c>
      <c r="BB23" s="163">
        <v>22225577</v>
      </c>
      <c r="BC23" s="163">
        <v>30148630</v>
      </c>
      <c r="BD23" s="163">
        <v>36479718</v>
      </c>
      <c r="BE23" s="163">
        <v>42679876</v>
      </c>
      <c r="BF23" s="163">
        <v>45798654</v>
      </c>
      <c r="BG23" s="163">
        <v>57094079</v>
      </c>
      <c r="BH23" s="163">
        <v>82372060</v>
      </c>
      <c r="BI23" s="163">
        <v>93125409</v>
      </c>
      <c r="BJ23" s="163">
        <v>107927911</v>
      </c>
      <c r="BK23" s="163">
        <v>122401466</v>
      </c>
      <c r="BL23" s="163">
        <v>136048923</v>
      </c>
      <c r="BM23" s="163">
        <v>17613943</v>
      </c>
      <c r="BN23" s="163">
        <v>31464715</v>
      </c>
      <c r="BO23" s="163">
        <v>39107596</v>
      </c>
      <c r="BP23" s="163">
        <v>54497729</v>
      </c>
      <c r="BQ23" s="163">
        <v>72148218</v>
      </c>
      <c r="BR23" s="163">
        <v>81654292</v>
      </c>
      <c r="BS23" s="163">
        <v>102182301</v>
      </c>
    </row>
    <row r="24" spans="1:71" ht="13.5" hidden="1" customHeight="1">
      <c r="A24" s="101" t="s">
        <v>22</v>
      </c>
      <c r="B24" s="101" t="s">
        <v>23</v>
      </c>
      <c r="C24" s="101" t="str">
        <f t="shared" si="1"/>
        <v>F71</v>
      </c>
      <c r="D24" t="s">
        <v>112</v>
      </c>
      <c r="E24" s="163">
        <v>3222</v>
      </c>
      <c r="F24" s="163">
        <v>4959</v>
      </c>
      <c r="G24" s="163">
        <v>7908</v>
      </c>
      <c r="H24" s="163">
        <v>6040</v>
      </c>
      <c r="I24" s="163">
        <v>3324</v>
      </c>
      <c r="J24" s="163">
        <v>6258</v>
      </c>
      <c r="K24" s="163">
        <v>1266</v>
      </c>
      <c r="L24" s="163">
        <v>1893</v>
      </c>
      <c r="M24" s="163">
        <v>1342</v>
      </c>
      <c r="N24" s="163">
        <v>2632</v>
      </c>
      <c r="O24" s="163">
        <v>2079</v>
      </c>
      <c r="P24" s="163">
        <v>1648</v>
      </c>
      <c r="Q24" s="163">
        <v>1453</v>
      </c>
      <c r="R24" s="163">
        <v>479</v>
      </c>
      <c r="S24" s="163">
        <v>0</v>
      </c>
      <c r="T24" s="163">
        <v>0</v>
      </c>
      <c r="U24" s="163">
        <v>0</v>
      </c>
      <c r="V24" s="163">
        <v>238</v>
      </c>
      <c r="W24" s="163">
        <v>0</v>
      </c>
      <c r="X24" s="163">
        <v>0</v>
      </c>
      <c r="Y24" s="163">
        <v>0</v>
      </c>
      <c r="Z24" s="163">
        <v>429</v>
      </c>
      <c r="AA24" s="163">
        <v>120</v>
      </c>
      <c r="AB24" s="163">
        <v>0</v>
      </c>
      <c r="AC24" s="163">
        <v>120</v>
      </c>
      <c r="AD24" s="163">
        <v>268</v>
      </c>
      <c r="AE24" s="163">
        <v>0</v>
      </c>
      <c r="AF24" s="163">
        <v>0</v>
      </c>
      <c r="AG24" s="163">
        <v>150</v>
      </c>
      <c r="AH24" s="163">
        <v>598</v>
      </c>
      <c r="AI24" s="163">
        <v>3145</v>
      </c>
      <c r="AJ24" s="163">
        <v>296</v>
      </c>
      <c r="AK24" s="163">
        <v>0</v>
      </c>
      <c r="AL24" s="163">
        <v>500</v>
      </c>
      <c r="AM24" s="163">
        <v>41</v>
      </c>
      <c r="AN24" s="163">
        <v>148</v>
      </c>
      <c r="AO24" s="163">
        <v>244</v>
      </c>
      <c r="AP24" s="163">
        <v>335</v>
      </c>
      <c r="AQ24" s="163">
        <v>2373</v>
      </c>
      <c r="AR24" s="163">
        <v>10252</v>
      </c>
      <c r="AS24" s="163">
        <v>167</v>
      </c>
      <c r="AT24" s="163">
        <v>6860</v>
      </c>
      <c r="AU24" s="163">
        <v>7886</v>
      </c>
      <c r="AV24" s="163">
        <v>4298</v>
      </c>
      <c r="AW24" s="163">
        <v>502</v>
      </c>
      <c r="AX24" s="163">
        <v>0</v>
      </c>
      <c r="AY24" s="163">
        <v>1585</v>
      </c>
      <c r="AZ24" s="163">
        <v>0</v>
      </c>
      <c r="BA24" s="163">
        <v>5246</v>
      </c>
      <c r="BB24" s="163">
        <v>10275</v>
      </c>
      <c r="BC24" s="163">
        <v>325</v>
      </c>
      <c r="BD24" s="163">
        <v>177</v>
      </c>
      <c r="BE24" s="163">
        <v>177</v>
      </c>
      <c r="BF24" s="163">
        <v>177</v>
      </c>
      <c r="BG24" s="163">
        <v>177</v>
      </c>
      <c r="BH24" s="163">
        <v>1418</v>
      </c>
      <c r="BI24" s="163">
        <v>0</v>
      </c>
      <c r="BJ24" s="163">
        <v>177</v>
      </c>
      <c r="BK24" s="163">
        <v>454</v>
      </c>
      <c r="BL24" s="163">
        <v>0</v>
      </c>
      <c r="BM24" s="163">
        <v>2238</v>
      </c>
      <c r="BN24" s="163">
        <v>186</v>
      </c>
      <c r="BO24" s="163">
        <v>373</v>
      </c>
      <c r="BP24" s="163">
        <v>0</v>
      </c>
      <c r="BQ24" s="163">
        <v>387</v>
      </c>
      <c r="BR24" s="163">
        <v>364</v>
      </c>
      <c r="BS24" s="163">
        <v>1730</v>
      </c>
    </row>
    <row r="25" spans="1:71" ht="13.5" hidden="1" customHeight="1"/>
    <row r="26" spans="1:71" ht="13.5" hidden="1" customHeight="1"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</row>
    <row r="27" spans="1:71" ht="13.5" hidden="1" customHeight="1"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</row>
    <row r="28" spans="1:71" ht="13.5" hidden="1" customHeight="1">
      <c r="D28" s="101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1"/>
      <c r="AM28" s="101"/>
      <c r="AN28" s="101"/>
      <c r="AO28" s="101"/>
      <c r="AP28" s="101"/>
      <c r="AQ28" s="101"/>
      <c r="AR28" s="101"/>
      <c r="AS28" s="101"/>
      <c r="AT28" s="101"/>
    </row>
    <row r="29" spans="1:71" ht="13.5" hidden="1" customHeight="1">
      <c r="D29" s="101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1"/>
      <c r="AM29" s="101"/>
      <c r="AN29" s="101"/>
      <c r="AO29" s="101"/>
      <c r="AP29" s="101"/>
      <c r="AQ29" s="101"/>
      <c r="AR29" s="101"/>
      <c r="AS29" s="101"/>
      <c r="AT29" s="101"/>
    </row>
    <row r="30" spans="1:71" ht="13.5" hidden="1" customHeight="1">
      <c r="D30" s="101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1"/>
      <c r="AM30" s="101"/>
      <c r="AN30" s="101"/>
      <c r="AO30" s="101"/>
      <c r="AP30" s="101"/>
      <c r="AQ30" s="101"/>
      <c r="AR30" s="101"/>
      <c r="AS30" s="101"/>
      <c r="AT30" s="101"/>
    </row>
    <row r="31" spans="1:71" ht="13.5" hidden="1" customHeight="1">
      <c r="D31" s="101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1"/>
      <c r="AM31" s="101"/>
      <c r="AN31" s="101"/>
      <c r="AO31" s="101"/>
      <c r="AP31" s="101"/>
      <c r="AQ31" s="101"/>
      <c r="AR31" s="101"/>
      <c r="AS31" s="101"/>
      <c r="AT31" s="101"/>
    </row>
    <row r="32" spans="1:71" ht="13.5" hidden="1" customHeight="1"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1"/>
      <c r="AM32" s="101"/>
      <c r="AN32" s="101"/>
      <c r="AO32" s="101"/>
      <c r="AP32" s="101"/>
      <c r="AQ32" s="101"/>
      <c r="AR32" s="101"/>
      <c r="AS32" s="101"/>
      <c r="AT32" s="101"/>
    </row>
    <row r="33" spans="4:71" ht="13.5" hidden="1" customHeight="1"/>
    <row r="34" spans="4:71" ht="13.5" hidden="1" customHeight="1">
      <c r="D34" t="s">
        <v>57</v>
      </c>
      <c r="E34">
        <f ca="1">COUNTIF(Ikmēneša!C6:C17,"&gt;0")</f>
        <v>7</v>
      </c>
      <c r="AR34" s="10"/>
    </row>
    <row r="35" spans="4:71" ht="13.5" hidden="1" customHeight="1"/>
    <row r="36" spans="4:71" ht="13.5" hidden="1" customHeight="1">
      <c r="D36" s="101"/>
      <c r="E36" s="101"/>
      <c r="F36" s="101"/>
      <c r="G36" s="101"/>
      <c r="H36" s="101"/>
      <c r="I36" s="101"/>
      <c r="J36" s="101"/>
      <c r="K36" s="101"/>
    </row>
    <row r="37" spans="4:71" ht="13.5" hidden="1" customHeight="1">
      <c r="D37" s="101"/>
      <c r="E37" s="101"/>
      <c r="F37" s="103"/>
      <c r="G37" s="103"/>
      <c r="H37" s="103"/>
      <c r="I37" s="101"/>
      <c r="J37" s="101"/>
      <c r="K37" s="101"/>
    </row>
    <row r="38" spans="4:71" ht="13.5" hidden="1" customHeight="1"/>
    <row r="39" spans="4:71" ht="13.5" hidden="1" customHeight="1"/>
    <row r="40" spans="4:71" ht="13.5" customHeight="1">
      <c r="D40" s="12" t="str">
        <f>D1</f>
        <v>Konsolidētā kopbudžeta nodokļu un nenodokļu ieņēmumi pa veidiem</v>
      </c>
    </row>
    <row r="41" spans="4:71" ht="13.5" customHeight="1">
      <c r="D41" s="3" t="s">
        <v>2</v>
      </c>
    </row>
    <row r="42" spans="4:71" ht="13.2" customHeight="1">
      <c r="E42" s="4">
        <f t="shared" ref="E42:AX42" si="2">E3</f>
        <v>44197</v>
      </c>
      <c r="F42" s="4">
        <f t="shared" si="2"/>
        <v>44228</v>
      </c>
      <c r="G42" s="4">
        <f t="shared" si="2"/>
        <v>44256</v>
      </c>
      <c r="H42" s="4">
        <f t="shared" si="2"/>
        <v>44287</v>
      </c>
      <c r="I42" s="4">
        <f t="shared" si="2"/>
        <v>44317</v>
      </c>
      <c r="J42" s="4">
        <f t="shared" si="2"/>
        <v>44348</v>
      </c>
      <c r="K42" s="4">
        <f t="shared" si="2"/>
        <v>44378</v>
      </c>
      <c r="L42" s="4">
        <f t="shared" si="2"/>
        <v>44409</v>
      </c>
      <c r="M42" s="4">
        <f t="shared" si="2"/>
        <v>44440</v>
      </c>
      <c r="N42" s="4">
        <f t="shared" si="2"/>
        <v>44470</v>
      </c>
      <c r="O42" s="4">
        <f t="shared" si="2"/>
        <v>44501</v>
      </c>
      <c r="P42" s="4">
        <f t="shared" si="2"/>
        <v>44531</v>
      </c>
      <c r="Q42" s="4">
        <f t="shared" si="2"/>
        <v>44562</v>
      </c>
      <c r="R42" s="4">
        <f t="shared" si="2"/>
        <v>44593</v>
      </c>
      <c r="S42" s="4">
        <f t="shared" si="2"/>
        <v>44621</v>
      </c>
      <c r="T42" s="4">
        <f t="shared" si="2"/>
        <v>44652</v>
      </c>
      <c r="U42" s="4">
        <f t="shared" si="2"/>
        <v>44682</v>
      </c>
      <c r="V42" s="4">
        <f t="shared" si="2"/>
        <v>44713</v>
      </c>
      <c r="W42" s="4">
        <f t="shared" si="2"/>
        <v>44743</v>
      </c>
      <c r="X42" s="4">
        <f t="shared" si="2"/>
        <v>44774</v>
      </c>
      <c r="Y42" s="4">
        <f t="shared" si="2"/>
        <v>44805</v>
      </c>
      <c r="Z42" s="4">
        <f t="shared" si="2"/>
        <v>44835</v>
      </c>
      <c r="AA42" s="4">
        <f t="shared" si="2"/>
        <v>44866</v>
      </c>
      <c r="AB42" s="4">
        <f t="shared" si="2"/>
        <v>44896</v>
      </c>
      <c r="AC42" s="4">
        <f t="shared" si="2"/>
        <v>44927</v>
      </c>
      <c r="AD42" s="4">
        <f t="shared" si="2"/>
        <v>44958</v>
      </c>
      <c r="AE42" s="4">
        <f t="shared" si="2"/>
        <v>44986</v>
      </c>
      <c r="AF42" s="4">
        <f t="shared" si="2"/>
        <v>45017</v>
      </c>
      <c r="AG42" s="4">
        <f t="shared" si="2"/>
        <v>45047</v>
      </c>
      <c r="AH42" s="4">
        <f t="shared" si="2"/>
        <v>45078</v>
      </c>
      <c r="AI42" s="4">
        <f t="shared" si="2"/>
        <v>45108</v>
      </c>
      <c r="AJ42" s="4">
        <f t="shared" si="2"/>
        <v>45139</v>
      </c>
      <c r="AK42" s="4">
        <f t="shared" si="2"/>
        <v>45170</v>
      </c>
      <c r="AL42" s="4">
        <f t="shared" si="2"/>
        <v>45200</v>
      </c>
      <c r="AM42" s="4">
        <f t="shared" si="2"/>
        <v>45231</v>
      </c>
      <c r="AN42" s="4">
        <f t="shared" si="2"/>
        <v>45261</v>
      </c>
      <c r="AO42" s="4">
        <f t="shared" si="2"/>
        <v>45292</v>
      </c>
      <c r="AP42" s="4">
        <f t="shared" ref="AP42" si="3">AP3</f>
        <v>45323</v>
      </c>
      <c r="AQ42" s="4">
        <f t="shared" si="2"/>
        <v>45352</v>
      </c>
      <c r="AR42" s="4">
        <f t="shared" si="2"/>
        <v>45383</v>
      </c>
      <c r="AS42" s="4">
        <f t="shared" si="2"/>
        <v>45413</v>
      </c>
      <c r="AT42" s="4">
        <f t="shared" si="2"/>
        <v>45444</v>
      </c>
      <c r="AU42" s="4">
        <f t="shared" si="2"/>
        <v>45474</v>
      </c>
      <c r="AV42" s="4">
        <f t="shared" si="2"/>
        <v>45505</v>
      </c>
      <c r="AW42" s="4">
        <f t="shared" si="2"/>
        <v>45536</v>
      </c>
      <c r="AX42" s="4">
        <f t="shared" si="2"/>
        <v>45566</v>
      </c>
      <c r="AY42" s="4">
        <f t="shared" ref="AY42:BC42" si="4">AY3</f>
        <v>45597</v>
      </c>
      <c r="AZ42" s="4">
        <f t="shared" si="4"/>
        <v>45627</v>
      </c>
      <c r="BA42" s="4">
        <f t="shared" si="4"/>
        <v>45658</v>
      </c>
      <c r="BB42" s="4">
        <f t="shared" si="4"/>
        <v>45689</v>
      </c>
      <c r="BC42" s="4">
        <f t="shared" si="4"/>
        <v>45717</v>
      </c>
      <c r="BD42" s="4">
        <f t="shared" ref="BD42:BE42" si="5">BD3</f>
        <v>45748</v>
      </c>
      <c r="BE42" s="4">
        <f t="shared" si="5"/>
        <v>45778</v>
      </c>
      <c r="BF42" s="4">
        <f t="shared" ref="BF42:BI42" si="6">BF3</f>
        <v>45809</v>
      </c>
      <c r="BG42" s="4">
        <f t="shared" si="6"/>
        <v>45839</v>
      </c>
      <c r="BH42" s="4">
        <f t="shared" si="6"/>
        <v>45870</v>
      </c>
      <c r="BI42" s="4">
        <f t="shared" si="6"/>
        <v>45901</v>
      </c>
      <c r="BJ42" s="4">
        <f t="shared" ref="BJ42:BM42" si="7">BJ3</f>
        <v>45931</v>
      </c>
      <c r="BK42" s="4">
        <f t="shared" si="7"/>
        <v>45962</v>
      </c>
      <c r="BL42" s="4">
        <f t="shared" si="7"/>
        <v>45992</v>
      </c>
      <c r="BM42" s="4">
        <f t="shared" si="7"/>
        <v>46023</v>
      </c>
      <c r="BN42" s="4">
        <f t="shared" ref="BN42:BO42" si="8">BN3</f>
        <v>46054</v>
      </c>
      <c r="BO42" s="4">
        <f t="shared" si="8"/>
        <v>46082</v>
      </c>
      <c r="BP42" s="4">
        <f t="shared" ref="BP42:BQ42" si="9">BP3</f>
        <v>46113</v>
      </c>
      <c r="BQ42" s="4">
        <f t="shared" si="9"/>
        <v>46143</v>
      </c>
      <c r="BR42" s="4">
        <f t="shared" ref="BR42:BS42" si="10">BR3</f>
        <v>46174</v>
      </c>
      <c r="BS42" s="4">
        <f t="shared" si="10"/>
        <v>46204</v>
      </c>
    </row>
    <row r="43" spans="4:71" ht="13.2" customHeight="1">
      <c r="D43" s="12" t="str">
        <f t="shared" ref="D43:D54" si="11">D4</f>
        <v>1.0 Nodokļu ieņēmumi</v>
      </c>
      <c r="E43" s="141">
        <f t="shared" ref="E43:N43" si="12">E4/1000000</f>
        <v>782.98600099999999</v>
      </c>
      <c r="F43" s="141">
        <f t="shared" si="12"/>
        <v>1517.838066</v>
      </c>
      <c r="G43" s="141">
        <f t="shared" si="12"/>
        <v>2155.7295760000002</v>
      </c>
      <c r="H43" s="141">
        <f t="shared" si="12"/>
        <v>3020.079913</v>
      </c>
      <c r="I43" s="141">
        <f t="shared" si="12"/>
        <v>3870.3329910000002</v>
      </c>
      <c r="J43" s="141">
        <f t="shared" si="12"/>
        <v>4639.071379</v>
      </c>
      <c r="K43" s="141">
        <f t="shared" si="12"/>
        <v>5561.333635</v>
      </c>
      <c r="L43" s="141">
        <f t="shared" si="12"/>
        <v>6463.0078190000004</v>
      </c>
      <c r="M43" s="141">
        <f t="shared" si="12"/>
        <v>7315.7334049999999</v>
      </c>
      <c r="N43" s="141">
        <f t="shared" si="12"/>
        <v>8211.6070110000001</v>
      </c>
      <c r="O43" s="141">
        <f t="shared" ref="O43:P43" si="13">O4/1000000</f>
        <v>9068.0681089999998</v>
      </c>
      <c r="P43" s="141">
        <f t="shared" si="13"/>
        <v>10031.004143</v>
      </c>
      <c r="Q43" s="141">
        <f t="shared" ref="Q43:R43" si="14">Q4/1000000</f>
        <v>941.79193599999996</v>
      </c>
      <c r="R43" s="141">
        <f t="shared" si="14"/>
        <v>1812.606925</v>
      </c>
      <c r="S43" s="141">
        <f t="shared" ref="S43:T43" si="15">S4/1000000</f>
        <v>2581.6616100000001</v>
      </c>
      <c r="T43" s="141">
        <f t="shared" si="15"/>
        <v>3539.4967620000002</v>
      </c>
      <c r="U43" s="141">
        <f t="shared" ref="U43:V43" si="16">U4/1000000</f>
        <v>4518.1753209999997</v>
      </c>
      <c r="V43" s="141">
        <f t="shared" si="16"/>
        <v>5407.0915539999996</v>
      </c>
      <c r="W43" s="141">
        <f>W4/1000000</f>
        <v>6434.5484420000003</v>
      </c>
      <c r="X43" s="141">
        <f>X4/1000000</f>
        <v>7404.5425230000001</v>
      </c>
      <c r="Y43" s="141">
        <f t="shared" ref="Y43:AG43" si="17">Y4/1000000</f>
        <v>8389.978427</v>
      </c>
      <c r="Z43" s="141">
        <f t="shared" si="17"/>
        <v>9411.6409409999997</v>
      </c>
      <c r="AA43" s="141">
        <f t="shared" si="17"/>
        <v>10449.868614999999</v>
      </c>
      <c r="AB43" s="141">
        <f t="shared" si="17"/>
        <v>11557.277694</v>
      </c>
      <c r="AC43" s="141">
        <f t="shared" si="17"/>
        <v>1077.162761</v>
      </c>
      <c r="AD43" s="141">
        <f t="shared" si="17"/>
        <v>2060.6670049999998</v>
      </c>
      <c r="AE43" s="141">
        <f t="shared" si="17"/>
        <v>2899.1131949999999</v>
      </c>
      <c r="AF43" s="141">
        <f t="shared" si="17"/>
        <v>3962.980196</v>
      </c>
      <c r="AG43" s="141">
        <f t="shared" si="17"/>
        <v>5034.7754370000002</v>
      </c>
      <c r="AH43" s="141">
        <f t="shared" ref="AH43:AI43" si="18">AH4/1000000</f>
        <v>6057.9901129999998</v>
      </c>
      <c r="AI43" s="141">
        <f t="shared" si="18"/>
        <v>7166.6582440000002</v>
      </c>
      <c r="AJ43" s="141">
        <f t="shared" ref="AJ43:AL43" si="19">AJ4/1000000</f>
        <v>8241.5115519999999</v>
      </c>
      <c r="AK43" s="141">
        <f t="shared" si="19"/>
        <v>9316.3303209999995</v>
      </c>
      <c r="AL43" s="141">
        <f t="shared" si="19"/>
        <v>10408.732416000001</v>
      </c>
      <c r="AM43" s="141">
        <f t="shared" ref="AM43:AN43" si="20">AM4/1000000</f>
        <v>11427.806365</v>
      </c>
      <c r="AN43" s="141">
        <f t="shared" si="20"/>
        <v>12600.415595</v>
      </c>
      <c r="AO43" s="141">
        <f t="shared" ref="AO43:AP43" si="21">AO4/1000000</f>
        <v>1080.4541019999999</v>
      </c>
      <c r="AP43" s="141">
        <f t="shared" si="21"/>
        <v>2104.7379569999998</v>
      </c>
      <c r="AQ43" s="141">
        <f t="shared" ref="AQ43:AR43" si="22">AQ4/1000000</f>
        <v>3053.1045170000002</v>
      </c>
      <c r="AR43" s="141">
        <f t="shared" si="22"/>
        <v>4154.2528169999996</v>
      </c>
      <c r="AS43" s="141">
        <f t="shared" ref="AS43:AX43" si="23">AS4/1000000</f>
        <v>5338.8644430000004</v>
      </c>
      <c r="AT43" s="141">
        <f t="shared" si="23"/>
        <v>6514.4710729999997</v>
      </c>
      <c r="AU43" s="141">
        <f t="shared" si="23"/>
        <v>7683.3997390000004</v>
      </c>
      <c r="AV43" s="141">
        <f t="shared" si="23"/>
        <v>8847.2037249999994</v>
      </c>
      <c r="AW43" s="141">
        <f t="shared" si="23"/>
        <v>9991.6993230000007</v>
      </c>
      <c r="AX43" s="141">
        <f t="shared" si="23"/>
        <v>11135.224813000001</v>
      </c>
      <c r="AY43" s="141">
        <f t="shared" ref="AY43:BA43" si="24">AY4/1000000</f>
        <v>12269.515439000001</v>
      </c>
      <c r="AZ43" s="141">
        <f t="shared" si="24"/>
        <v>13583.513609</v>
      </c>
      <c r="BA43" s="141">
        <f t="shared" si="24"/>
        <v>1197.0998890000001</v>
      </c>
      <c r="BB43" s="141">
        <f t="shared" ref="BB43:BC43" si="25">BB4/1000000</f>
        <v>2272.6442320000001</v>
      </c>
      <c r="BC43" s="141">
        <f t="shared" si="25"/>
        <v>3255.3564580000002</v>
      </c>
      <c r="BD43" s="141">
        <f t="shared" ref="BD43:BE43" si="26">BD4/1000000</f>
        <v>4410.7265360000001</v>
      </c>
      <c r="BE43" s="141">
        <f t="shared" si="26"/>
        <v>5641.3736360000003</v>
      </c>
      <c r="BF43" s="141">
        <f t="shared" ref="BF43:BG43" si="27">BF4/1000000</f>
        <v>6895.2467290000004</v>
      </c>
      <c r="BG43" s="141">
        <f t="shared" si="27"/>
        <v>8133.7562740000003</v>
      </c>
      <c r="BH43" s="141">
        <f t="shared" ref="BH43:BI43" si="28">BH4/1000000</f>
        <v>9393.0041490000003</v>
      </c>
      <c r="BI43" s="141">
        <f t="shared" si="28"/>
        <v>10570.871793</v>
      </c>
      <c r="BJ43" s="141">
        <f t="shared" ref="BJ43:BK43" si="29">BJ4/1000000</f>
        <v>11808.512583</v>
      </c>
      <c r="BK43" s="141">
        <f t="shared" si="29"/>
        <v>13015.953979</v>
      </c>
      <c r="BL43" s="141">
        <f t="shared" ref="BL43:BM43" si="30">BL4/1000000</f>
        <v>14338.753334999999</v>
      </c>
      <c r="BM43" s="141">
        <f t="shared" si="30"/>
        <v>1245.064928</v>
      </c>
      <c r="BN43" s="141">
        <f t="shared" ref="BN43:BO43" si="31">BN4/1000000</f>
        <v>2414.0350149999999</v>
      </c>
      <c r="BO43" s="141">
        <f t="shared" si="31"/>
        <v>3465.7320399999999</v>
      </c>
      <c r="BP43" s="141">
        <f t="shared" ref="BP43:BQ43" si="32">BP4/1000000</f>
        <v>4720.4267259999997</v>
      </c>
      <c r="BQ43" s="141">
        <f t="shared" si="32"/>
        <v>5990.3116579999996</v>
      </c>
      <c r="BR43" s="141">
        <f t="shared" ref="BR43:BS43" si="33">BR4/1000000</f>
        <v>7284.4383950000001</v>
      </c>
      <c r="BS43" s="141">
        <f t="shared" si="33"/>
        <v>8642.876698</v>
      </c>
    </row>
    <row r="44" spans="4:71" ht="13.5" customHeight="1">
      <c r="D44" t="str">
        <f t="shared" si="11"/>
        <v>1.1 Ieņēmumi no iedzīvotāju ienākuma nodokļa un solidaritātes nodokļa</v>
      </c>
      <c r="E44" s="141">
        <f t="shared" ref="E44:N44" si="34">E5/1000000</f>
        <v>150.693296</v>
      </c>
      <c r="F44" s="141">
        <f t="shared" si="34"/>
        <v>304.25639100000001</v>
      </c>
      <c r="G44" s="141">
        <f t="shared" si="34"/>
        <v>349.91713299999998</v>
      </c>
      <c r="H44" s="141">
        <f t="shared" si="34"/>
        <v>478.26165300000002</v>
      </c>
      <c r="I44" s="141">
        <f t="shared" si="34"/>
        <v>606.81784400000004</v>
      </c>
      <c r="J44" s="141">
        <f t="shared" si="34"/>
        <v>741.80396499999995</v>
      </c>
      <c r="K44" s="141">
        <f t="shared" si="34"/>
        <v>930.05649800000003</v>
      </c>
      <c r="L44" s="141">
        <f t="shared" si="34"/>
        <v>1100.5613579999999</v>
      </c>
      <c r="M44" s="141">
        <f t="shared" si="34"/>
        <v>1269.2029660000001</v>
      </c>
      <c r="N44" s="141">
        <f t="shared" si="34"/>
        <v>1538.7781150000001</v>
      </c>
      <c r="O44" s="141">
        <f t="shared" ref="O44:P44" si="35">O5/1000000</f>
        <v>1706.412235</v>
      </c>
      <c r="P44" s="141">
        <f t="shared" si="35"/>
        <v>1927.2768040000001</v>
      </c>
      <c r="Q44" s="141">
        <f t="shared" ref="Q44:R44" si="36">Q5/1000000</f>
        <v>230.248965</v>
      </c>
      <c r="R44" s="141">
        <f t="shared" si="36"/>
        <v>414.807861</v>
      </c>
      <c r="S44" s="141">
        <f t="shared" ref="S44:T44" si="37">S5/1000000</f>
        <v>479.81007199999999</v>
      </c>
      <c r="T44" s="141">
        <f t="shared" si="37"/>
        <v>645.11704499999996</v>
      </c>
      <c r="U44" s="141">
        <f t="shared" ref="U44:V44" si="38">U5/1000000</f>
        <v>820.36049200000002</v>
      </c>
      <c r="V44" s="141">
        <f t="shared" si="38"/>
        <v>1013.832151</v>
      </c>
      <c r="W44" s="141">
        <f t="shared" ref="W44:AG44" si="39">W5/1000000</f>
        <v>1234.795738</v>
      </c>
      <c r="X44" s="141">
        <f t="shared" ref="X44" si="40">X5/1000000</f>
        <v>1436.81305</v>
      </c>
      <c r="Y44" s="141">
        <f t="shared" si="39"/>
        <v>1645.202957</v>
      </c>
      <c r="Z44" s="141">
        <f t="shared" si="39"/>
        <v>1862.2937690000001</v>
      </c>
      <c r="AA44" s="141">
        <f t="shared" si="39"/>
        <v>2062.5792339999998</v>
      </c>
      <c r="AB44" s="141">
        <f t="shared" si="39"/>
        <v>2262.4769980000001</v>
      </c>
      <c r="AC44" s="141">
        <f t="shared" si="39"/>
        <v>239.533996</v>
      </c>
      <c r="AD44" s="141">
        <f t="shared" si="39"/>
        <v>443.47898800000002</v>
      </c>
      <c r="AE44" s="141">
        <f t="shared" si="39"/>
        <v>512.689302</v>
      </c>
      <c r="AF44" s="141">
        <f t="shared" si="39"/>
        <v>689.63680899999997</v>
      </c>
      <c r="AG44" s="141">
        <f t="shared" si="39"/>
        <v>870.70953799999995</v>
      </c>
      <c r="AH44" s="141">
        <f t="shared" ref="AH44:AI44" si="41">AH5/1000000</f>
        <v>1092.1445389999999</v>
      </c>
      <c r="AI44" s="141">
        <f t="shared" si="41"/>
        <v>1346.012007</v>
      </c>
      <c r="AJ44" s="141">
        <f t="shared" ref="AJ44:AL44" si="42">AJ5/1000000</f>
        <v>1580.1439700000001</v>
      </c>
      <c r="AK44" s="141">
        <f t="shared" si="42"/>
        <v>1805.262461</v>
      </c>
      <c r="AL44" s="141">
        <f t="shared" si="42"/>
        <v>2038.308702</v>
      </c>
      <c r="AM44" s="141">
        <f t="shared" ref="AM44:AN44" si="43">AM5/1000000</f>
        <v>2268.292015</v>
      </c>
      <c r="AN44" s="141">
        <f t="shared" si="43"/>
        <v>2500.7322509999999</v>
      </c>
      <c r="AO44" s="141">
        <f t="shared" ref="AO44:AP44" si="44">AO5/1000000</f>
        <v>270.15186399999999</v>
      </c>
      <c r="AP44" s="141">
        <f t="shared" si="44"/>
        <v>511.549488</v>
      </c>
      <c r="AQ44" s="141">
        <f t="shared" ref="AQ44:AR44" si="45">AQ5/1000000</f>
        <v>574.04287899999997</v>
      </c>
      <c r="AR44" s="141">
        <f t="shared" si="45"/>
        <v>792.81255399999998</v>
      </c>
      <c r="AS44" s="141">
        <f t="shared" ref="AS44:AT54" si="46">AS5/1000000</f>
        <v>1008.102762</v>
      </c>
      <c r="AT44" s="141">
        <f t="shared" si="46"/>
        <v>1226.964716</v>
      </c>
      <c r="AU44" s="141">
        <f t="shared" ref="AU44:AV44" si="47">AU5/1000000</f>
        <v>1519.5701799999999</v>
      </c>
      <c r="AV44" s="141">
        <f t="shared" si="47"/>
        <v>1783.93452</v>
      </c>
      <c r="AW44" s="141">
        <f t="shared" ref="AW44:AX44" si="48">AW5/1000000</f>
        <v>2033.150713</v>
      </c>
      <c r="AX44" s="141">
        <f t="shared" si="48"/>
        <v>2296.0570750000002</v>
      </c>
      <c r="AY44" s="141">
        <f t="shared" ref="AY44:BA44" si="49">AY5/1000000</f>
        <v>2552.5430230000002</v>
      </c>
      <c r="AZ44" s="141">
        <f t="shared" si="49"/>
        <v>2810.9895999999999</v>
      </c>
      <c r="BA44" s="141">
        <f t="shared" si="49"/>
        <v>316.81269900000001</v>
      </c>
      <c r="BB44" s="141">
        <f t="shared" ref="BB44:BC44" si="50">BB5/1000000</f>
        <v>558.24890500000004</v>
      </c>
      <c r="BC44" s="141">
        <f t="shared" si="50"/>
        <v>623.72463200000004</v>
      </c>
      <c r="BD44" s="141">
        <f t="shared" ref="BD44:BE44" si="51">BD5/1000000</f>
        <v>816.56360400000005</v>
      </c>
      <c r="BE44" s="141">
        <f t="shared" si="51"/>
        <v>1023.594323</v>
      </c>
      <c r="BF44" s="141">
        <f t="shared" ref="BF44:BG44" si="52">BF5/1000000</f>
        <v>1256.989482</v>
      </c>
      <c r="BG44" s="141">
        <f t="shared" si="52"/>
        <v>1536.173628</v>
      </c>
      <c r="BH44" s="141">
        <f t="shared" ref="BH44:BI44" si="53">BH5/1000000</f>
        <v>1793.9278380000001</v>
      </c>
      <c r="BI44" s="141">
        <f t="shared" si="53"/>
        <v>2033.0736489999999</v>
      </c>
      <c r="BJ44" s="141">
        <f t="shared" ref="BJ44:BK44" si="54">BJ5/1000000</f>
        <v>2290.3855309999999</v>
      </c>
      <c r="BK44" s="141">
        <f t="shared" si="54"/>
        <v>2531.4765299999999</v>
      </c>
      <c r="BL44" s="141">
        <f t="shared" ref="BL44:BM44" si="55">BL5/1000000</f>
        <v>2767.7622529999999</v>
      </c>
      <c r="BM44" s="141">
        <f t="shared" si="55"/>
        <v>288.64350300000001</v>
      </c>
      <c r="BN44" s="141">
        <f t="shared" ref="BN44:BO44" si="56">BN5/1000000</f>
        <v>524.47758999999996</v>
      </c>
      <c r="BO44" s="141">
        <f t="shared" si="56"/>
        <v>623.70771400000001</v>
      </c>
      <c r="BP44" s="141">
        <f t="shared" ref="BP44:BQ44" si="57">BP5/1000000</f>
        <v>841.11294599999997</v>
      </c>
      <c r="BQ44" s="141">
        <f t="shared" si="57"/>
        <v>1060.5848759999999</v>
      </c>
      <c r="BR44" s="141">
        <f t="shared" ref="BR44:BS44" si="58">BR5/1000000</f>
        <v>1300.2932109999999</v>
      </c>
      <c r="BS44" s="141">
        <f t="shared" si="58"/>
        <v>1602.901468</v>
      </c>
    </row>
    <row r="45" spans="4:71" ht="13.5" customHeight="1">
      <c r="D45" t="str">
        <f t="shared" si="11"/>
        <v>1.2.0.0 Ieņēmumi no uzņēmumu ienākuma nodokļa</v>
      </c>
      <c r="E45" s="141">
        <f t="shared" ref="E45:N45" si="59">E6/1000000</f>
        <v>21.150621999999998</v>
      </c>
      <c r="F45" s="141">
        <f t="shared" si="59"/>
        <v>29.341221000000001</v>
      </c>
      <c r="G45" s="141">
        <f t="shared" si="59"/>
        <v>44.894486999999998</v>
      </c>
      <c r="H45" s="141">
        <f t="shared" si="59"/>
        <v>92.441084000000004</v>
      </c>
      <c r="I45" s="141">
        <f t="shared" si="59"/>
        <v>129.25693799999999</v>
      </c>
      <c r="J45" s="141">
        <f t="shared" si="59"/>
        <v>170.516356</v>
      </c>
      <c r="K45" s="141">
        <f t="shared" si="59"/>
        <v>197.19371100000001</v>
      </c>
      <c r="L45" s="141">
        <f t="shared" si="59"/>
        <v>223.27400700000001</v>
      </c>
      <c r="M45" s="141">
        <f t="shared" si="59"/>
        <v>237.78690499999999</v>
      </c>
      <c r="N45" s="141">
        <f t="shared" si="59"/>
        <v>261.171494</v>
      </c>
      <c r="O45" s="141">
        <f t="shared" ref="O45:P45" si="60">O6/1000000</f>
        <v>289.92271499999998</v>
      </c>
      <c r="P45" s="141">
        <f t="shared" si="60"/>
        <v>281.079384</v>
      </c>
      <c r="Q45" s="141">
        <f t="shared" ref="Q45:R45" si="61">Q6/1000000</f>
        <v>36.645933999999997</v>
      </c>
      <c r="R45" s="141">
        <f t="shared" si="61"/>
        <v>65.453490000000002</v>
      </c>
      <c r="S45" s="141">
        <f t="shared" ref="S45:T45" si="62">S6/1000000</f>
        <v>84.329571999999999</v>
      </c>
      <c r="T45" s="141">
        <f t="shared" si="62"/>
        <v>118.77217</v>
      </c>
      <c r="U45" s="141">
        <f t="shared" ref="U45:V45" si="63">U6/1000000</f>
        <v>168.239634</v>
      </c>
      <c r="V45" s="141">
        <f t="shared" si="63"/>
        <v>212.50274899999999</v>
      </c>
      <c r="W45" s="141">
        <f t="shared" ref="W45:AG45" si="64">W6/1000000</f>
        <v>240.362866</v>
      </c>
      <c r="X45" s="141">
        <f t="shared" ref="X45" si="65">X6/1000000</f>
        <v>271.60386499999998</v>
      </c>
      <c r="Y45" s="141">
        <f t="shared" si="64"/>
        <v>296.77290599999998</v>
      </c>
      <c r="Z45" s="141">
        <f t="shared" si="64"/>
        <v>326.11881699999998</v>
      </c>
      <c r="AA45" s="141">
        <f t="shared" si="64"/>
        <v>350.37795299999999</v>
      </c>
      <c r="AB45" s="141">
        <f t="shared" si="64"/>
        <v>378.75044600000001</v>
      </c>
      <c r="AC45" s="141">
        <f t="shared" si="64"/>
        <v>61.791103</v>
      </c>
      <c r="AD45" s="141">
        <f t="shared" si="64"/>
        <v>81.114180000000005</v>
      </c>
      <c r="AE45" s="141">
        <f t="shared" si="64"/>
        <v>112.121906</v>
      </c>
      <c r="AF45" s="141">
        <f t="shared" si="64"/>
        <v>159.99788799999999</v>
      </c>
      <c r="AG45" s="141">
        <f t="shared" si="64"/>
        <v>210.342434</v>
      </c>
      <c r="AH45" s="141">
        <f t="shared" ref="AH45:AI45" si="66">AH6/1000000</f>
        <v>331.845642</v>
      </c>
      <c r="AI45" s="141">
        <f t="shared" si="66"/>
        <v>367.98935699999998</v>
      </c>
      <c r="AJ45" s="141">
        <f t="shared" ref="AJ45:AL45" si="67">AJ6/1000000</f>
        <v>400.96498300000002</v>
      </c>
      <c r="AK45" s="141">
        <f t="shared" si="67"/>
        <v>454.186668</v>
      </c>
      <c r="AL45" s="141">
        <f t="shared" si="67"/>
        <v>482.096317</v>
      </c>
      <c r="AM45" s="141">
        <f t="shared" ref="AM45:AN45" si="68">AM6/1000000</f>
        <v>517.95108400000004</v>
      </c>
      <c r="AN45" s="141">
        <f t="shared" si="68"/>
        <v>544.80806900000005</v>
      </c>
      <c r="AO45" s="141">
        <f t="shared" ref="AO45:AP45" si="69">AO6/1000000</f>
        <v>66.341426999999996</v>
      </c>
      <c r="AP45" s="141">
        <f t="shared" si="69"/>
        <v>87.229276999999996</v>
      </c>
      <c r="AQ45" s="141">
        <f t="shared" ref="AQ45:AR45" si="70">AQ6/1000000</f>
        <v>111.509989</v>
      </c>
      <c r="AR45" s="141">
        <f t="shared" si="70"/>
        <v>217.20562100000001</v>
      </c>
      <c r="AS45" s="141">
        <f t="shared" si="46"/>
        <v>304.89181000000002</v>
      </c>
      <c r="AT45" s="141">
        <f t="shared" si="46"/>
        <v>450.27051299999999</v>
      </c>
      <c r="AU45" s="141">
        <f t="shared" ref="AU45:AV45" si="71">AU6/1000000</f>
        <v>496.64315699999997</v>
      </c>
      <c r="AV45" s="141">
        <f t="shared" si="71"/>
        <v>533.79000599999995</v>
      </c>
      <c r="AW45" s="141">
        <f t="shared" ref="AW45:AX45" si="72">AW6/1000000</f>
        <v>604.80662500000005</v>
      </c>
      <c r="AX45" s="141">
        <f t="shared" si="72"/>
        <v>644.67616399999997</v>
      </c>
      <c r="AY45" s="141">
        <f t="shared" ref="AY45:BA45" si="73">AY6/1000000</f>
        <v>673.16668200000004</v>
      </c>
      <c r="AZ45" s="141">
        <f t="shared" si="73"/>
        <v>719.42123100000003</v>
      </c>
      <c r="BA45" s="141">
        <f t="shared" si="73"/>
        <v>137.08453299999999</v>
      </c>
      <c r="BB45" s="141">
        <f t="shared" ref="BB45:BC45" si="74">BB6/1000000</f>
        <v>157.12775300000001</v>
      </c>
      <c r="BC45" s="141">
        <f t="shared" si="74"/>
        <v>177.854646</v>
      </c>
      <c r="BD45" s="141">
        <f t="shared" ref="BD45" si="75">BD6/1000000</f>
        <v>298.04160000000002</v>
      </c>
      <c r="BE45" s="141">
        <f t="shared" ref="BE45:BJ45" si="76">BE6/1000000</f>
        <v>379.71438999999998</v>
      </c>
      <c r="BF45" s="141">
        <f t="shared" si="76"/>
        <v>495.01897300000002</v>
      </c>
      <c r="BG45" s="141">
        <f t="shared" si="76"/>
        <v>548.41658199999995</v>
      </c>
      <c r="BH45" s="141">
        <f t="shared" si="76"/>
        <v>580.08382099999994</v>
      </c>
      <c r="BI45" s="141">
        <f t="shared" si="76"/>
        <v>684.06010700000002</v>
      </c>
      <c r="BJ45" s="141">
        <f t="shared" si="76"/>
        <v>718.846407</v>
      </c>
      <c r="BK45" s="141">
        <f t="shared" ref="BK45:BL45" si="77">BK6/1000000</f>
        <v>746.98199199999999</v>
      </c>
      <c r="BL45" s="141">
        <f t="shared" si="77"/>
        <v>787.55924200000004</v>
      </c>
      <c r="BM45" s="141">
        <f t="shared" ref="BM45:BN45" si="78">BM6/1000000</f>
        <v>106.24033799999999</v>
      </c>
      <c r="BN45" s="141">
        <f t="shared" si="78"/>
        <v>129.20910900000001</v>
      </c>
      <c r="BO45" s="141">
        <f t="shared" ref="BO45:BP45" si="79">BO6/1000000</f>
        <v>153.37859700000001</v>
      </c>
      <c r="BP45" s="141">
        <f t="shared" si="79"/>
        <v>233.98315500000001</v>
      </c>
      <c r="BQ45" s="141">
        <f t="shared" ref="BQ45:BR45" si="80">BQ6/1000000</f>
        <v>331.88928900000002</v>
      </c>
      <c r="BR45" s="141">
        <f t="shared" si="80"/>
        <v>454.249146</v>
      </c>
      <c r="BS45" s="141">
        <f t="shared" ref="BS45" si="81">BS6/1000000</f>
        <v>505.77171399999997</v>
      </c>
    </row>
    <row r="46" spans="4:71" ht="13.5" customHeight="1">
      <c r="D46" t="str">
        <f t="shared" si="11"/>
        <v>1.3 Sociālās apdrošināšanas iemaksas</v>
      </c>
      <c r="E46" s="141">
        <f t="shared" ref="E46:N46" si="82">E7/1000000</f>
        <v>164.800017</v>
      </c>
      <c r="F46" s="141">
        <f t="shared" si="82"/>
        <v>382.891032</v>
      </c>
      <c r="G46" s="141">
        <f t="shared" si="82"/>
        <v>603.84105499999998</v>
      </c>
      <c r="H46" s="141">
        <f t="shared" si="82"/>
        <v>859.09830399999998</v>
      </c>
      <c r="I46" s="141">
        <f t="shared" si="82"/>
        <v>1113.4244140000001</v>
      </c>
      <c r="J46" s="141">
        <f t="shared" si="82"/>
        <v>1366.50747</v>
      </c>
      <c r="K46" s="141">
        <f t="shared" si="82"/>
        <v>1651.0167329999999</v>
      </c>
      <c r="L46" s="141">
        <f t="shared" si="82"/>
        <v>1930.5016419999999</v>
      </c>
      <c r="M46" s="141">
        <f t="shared" si="82"/>
        <v>2204.40164</v>
      </c>
      <c r="N46" s="141">
        <f t="shared" si="82"/>
        <v>2468.1658750000001</v>
      </c>
      <c r="O46" s="141">
        <f t="shared" ref="O46:P46" si="83">O7/1000000</f>
        <v>2706.8330190000001</v>
      </c>
      <c r="P46" s="141">
        <f t="shared" si="83"/>
        <v>3121.0655360000001</v>
      </c>
      <c r="Q46" s="141">
        <f t="shared" ref="Q46:R46" si="84">Q7/1000000</f>
        <v>333.47692799999999</v>
      </c>
      <c r="R46" s="141">
        <f t="shared" si="84"/>
        <v>605.95433600000001</v>
      </c>
      <c r="S46" s="141">
        <f t="shared" ref="S46:T46" si="85">S7/1000000</f>
        <v>883.04834900000003</v>
      </c>
      <c r="T46" s="141">
        <f t="shared" si="85"/>
        <v>1178.6191940000001</v>
      </c>
      <c r="U46" s="141">
        <f t="shared" ref="U46:V46" si="86">U7/1000000</f>
        <v>1492.4650799999999</v>
      </c>
      <c r="V46" s="141">
        <f t="shared" si="86"/>
        <v>1811.446412</v>
      </c>
      <c r="W46" s="141">
        <f t="shared" ref="W46:AG46" si="87">W7/1000000</f>
        <v>2119.686796</v>
      </c>
      <c r="X46" s="141">
        <f t="shared" ref="X46" si="88">X7/1000000</f>
        <v>2423.5306059999998</v>
      </c>
      <c r="Y46" s="141">
        <f t="shared" si="87"/>
        <v>2747.916952</v>
      </c>
      <c r="Z46" s="141">
        <f t="shared" si="87"/>
        <v>3083.1232850000001</v>
      </c>
      <c r="AA46" s="141">
        <f t="shared" si="87"/>
        <v>3385.0533519999999</v>
      </c>
      <c r="AB46" s="141">
        <f t="shared" si="87"/>
        <v>3667.2161449999999</v>
      </c>
      <c r="AC46" s="141">
        <f t="shared" si="87"/>
        <v>371.69686000000002</v>
      </c>
      <c r="AD46" s="141">
        <f t="shared" si="87"/>
        <v>676.35620900000004</v>
      </c>
      <c r="AE46" s="141">
        <f t="shared" si="87"/>
        <v>928.00547099999994</v>
      </c>
      <c r="AF46" s="141">
        <f t="shared" si="87"/>
        <v>1272.9111780000001</v>
      </c>
      <c r="AG46" s="141">
        <f t="shared" si="87"/>
        <v>1604.277924</v>
      </c>
      <c r="AH46" s="141">
        <f t="shared" ref="AH46:AI46" si="89">AH7/1000000</f>
        <v>1955.184735</v>
      </c>
      <c r="AI46" s="141">
        <f t="shared" si="89"/>
        <v>2315.259462</v>
      </c>
      <c r="AJ46" s="141">
        <f t="shared" ref="AJ46:AL46" si="90">AJ7/1000000</f>
        <v>2665.2042980000001</v>
      </c>
      <c r="AK46" s="141">
        <f t="shared" si="90"/>
        <v>3017.4868540000002</v>
      </c>
      <c r="AL46" s="141">
        <f t="shared" si="90"/>
        <v>3349.1863060000001</v>
      </c>
      <c r="AM46" s="141">
        <f t="shared" ref="AM46:AN46" si="91">AM7/1000000</f>
        <v>3688.2528189999998</v>
      </c>
      <c r="AN46" s="141">
        <f t="shared" si="91"/>
        <v>4023.525795</v>
      </c>
      <c r="AO46" s="141">
        <f t="shared" ref="AO46:AP46" si="92">AO7/1000000</f>
        <v>397.664264</v>
      </c>
      <c r="AP46" s="141">
        <f t="shared" si="92"/>
        <v>749.37683200000004</v>
      </c>
      <c r="AQ46" s="141">
        <f t="shared" ref="AQ46:AR46" si="93">AQ7/1000000</f>
        <v>1085.6459990000001</v>
      </c>
      <c r="AR46" s="141">
        <f t="shared" si="93"/>
        <v>1488.256028</v>
      </c>
      <c r="AS46" s="141">
        <f t="shared" si="46"/>
        <v>1852.3343890000001</v>
      </c>
      <c r="AT46" s="141">
        <f t="shared" si="46"/>
        <v>2183.6552539999998</v>
      </c>
      <c r="AU46" s="141">
        <f t="shared" ref="AU46:AV46" si="94">AU7/1000000</f>
        <v>2579.4588250000002</v>
      </c>
      <c r="AV46" s="141">
        <f t="shared" si="94"/>
        <v>2957.4113910000001</v>
      </c>
      <c r="AW46" s="141">
        <f t="shared" ref="AW46:AX46" si="95">AW7/1000000</f>
        <v>3307.0110209999998</v>
      </c>
      <c r="AX46" s="141">
        <f t="shared" si="95"/>
        <v>3682.7749050000002</v>
      </c>
      <c r="AY46" s="141">
        <f t="shared" ref="AY46:BA46" si="96">AY7/1000000</f>
        <v>4040.5173890000001</v>
      </c>
      <c r="AZ46" s="141">
        <f t="shared" si="96"/>
        <v>4398.1963729999998</v>
      </c>
      <c r="BA46" s="141">
        <f t="shared" si="96"/>
        <v>431.29412200000002</v>
      </c>
      <c r="BB46" s="141">
        <f t="shared" ref="BB46:BC46" si="97">BB7/1000000</f>
        <v>790.00146199999995</v>
      </c>
      <c r="BC46" s="141">
        <f t="shared" si="97"/>
        <v>1153.550939</v>
      </c>
      <c r="BD46" s="141">
        <f t="shared" ref="BD46:BE46" si="98">BD7/1000000</f>
        <v>1545.3443139999999</v>
      </c>
      <c r="BE46" s="141">
        <f t="shared" si="98"/>
        <v>1949.12023</v>
      </c>
      <c r="BF46" s="141">
        <f t="shared" ref="BF46:BG46" si="99">BF7/1000000</f>
        <v>2347.9569259999998</v>
      </c>
      <c r="BG46" s="141">
        <f t="shared" si="99"/>
        <v>2783.2812699999999</v>
      </c>
      <c r="BH46" s="141">
        <f t="shared" ref="BH46:BI46" si="100">BH7/1000000</f>
        <v>3201.8939030000001</v>
      </c>
      <c r="BI46" s="141">
        <f t="shared" si="100"/>
        <v>3590.2205079999999</v>
      </c>
      <c r="BJ46" s="141">
        <f t="shared" ref="BJ46:BK46" si="101">BJ7/1000000</f>
        <v>4018.9827959999998</v>
      </c>
      <c r="BK46" s="141">
        <f t="shared" si="101"/>
        <v>4420.3895869999997</v>
      </c>
      <c r="BL46" s="141">
        <f t="shared" ref="BL46:BM46" si="102">BL7/1000000</f>
        <v>4814.1845819999999</v>
      </c>
      <c r="BM46" s="141">
        <f t="shared" si="102"/>
        <v>458.19183199999998</v>
      </c>
      <c r="BN46" s="141">
        <f t="shared" ref="BN46:BO46" si="103">BN7/1000000</f>
        <v>845.09954100000004</v>
      </c>
      <c r="BO46" s="141">
        <f t="shared" si="103"/>
        <v>1232.9042199999999</v>
      </c>
      <c r="BP46" s="141">
        <f t="shared" ref="BP46:BQ46" si="104">BP7/1000000</f>
        <v>1664.120561</v>
      </c>
      <c r="BQ46" s="141">
        <f t="shared" si="104"/>
        <v>2095.4594040000002</v>
      </c>
      <c r="BR46" s="141">
        <f t="shared" ref="BR46:BS46" si="105">BR7/1000000</f>
        <v>2515.2271919999998</v>
      </c>
      <c r="BS46" s="141">
        <f t="shared" si="105"/>
        <v>2978.9716290000001</v>
      </c>
    </row>
    <row r="47" spans="4:71" ht="13.5" customHeight="1">
      <c r="D47" t="str">
        <f t="shared" si="11"/>
        <v>3.0.0.0 Ieņēmumi, kas iemaksāti vienotajā nodokļu kontā</v>
      </c>
      <c r="E47" s="141">
        <f t="shared" ref="E47:N47" si="106">E8/1000000</f>
        <v>108.444799</v>
      </c>
      <c r="F47" s="141">
        <f t="shared" si="106"/>
        <v>124.455696</v>
      </c>
      <c r="G47" s="141">
        <f t="shared" si="106"/>
        <v>171.109036</v>
      </c>
      <c r="H47" s="141">
        <f t="shared" si="106"/>
        <v>228.39417800000001</v>
      </c>
      <c r="I47" s="141">
        <f t="shared" si="106"/>
        <v>302.43912499999999</v>
      </c>
      <c r="J47" s="141">
        <f t="shared" si="106"/>
        <v>264.41714200000001</v>
      </c>
      <c r="K47" s="141">
        <f t="shared" si="106"/>
        <v>271.28411299999999</v>
      </c>
      <c r="L47" s="141">
        <f t="shared" si="106"/>
        <v>275.44890299999997</v>
      </c>
      <c r="M47" s="141">
        <f t="shared" si="106"/>
        <v>290.62356999999997</v>
      </c>
      <c r="N47" s="141">
        <f t="shared" si="106"/>
        <v>212.56162699999999</v>
      </c>
      <c r="O47" s="141">
        <f t="shared" ref="O47:P47" si="107">O8/1000000</f>
        <v>256.48104799999999</v>
      </c>
      <c r="P47" s="141">
        <f t="shared" si="107"/>
        <v>346.03446200000002</v>
      </c>
      <c r="Q47" s="141">
        <f t="shared" ref="Q47:R47" si="108">Q8/1000000</f>
        <v>-100.505827</v>
      </c>
      <c r="R47" s="141">
        <f t="shared" si="108"/>
        <v>-100.411264</v>
      </c>
      <c r="S47" s="141">
        <f t="shared" ref="S47:T47" si="109">S8/1000000</f>
        <v>-61.376024999999998</v>
      </c>
      <c r="T47" s="141">
        <f t="shared" si="109"/>
        <v>-56.576597999999997</v>
      </c>
      <c r="U47" s="141">
        <f t="shared" ref="U47:V47" si="110">U8/1000000</f>
        <v>3.1946859999999999</v>
      </c>
      <c r="V47" s="141">
        <f t="shared" si="110"/>
        <v>-103.79105199999999</v>
      </c>
      <c r="W47" s="141">
        <f t="shared" ref="W47:AG47" si="111">W8/1000000</f>
        <v>-93.668868000000003</v>
      </c>
      <c r="X47" s="141">
        <f t="shared" ref="X47" si="112">X8/1000000</f>
        <v>-116.406907</v>
      </c>
      <c r="Y47" s="141">
        <f t="shared" si="111"/>
        <v>-100.194211</v>
      </c>
      <c r="Z47" s="141">
        <f t="shared" si="111"/>
        <v>-127.125536</v>
      </c>
      <c r="AA47" s="141">
        <f t="shared" si="111"/>
        <v>-121.98609</v>
      </c>
      <c r="AB47" s="141">
        <f t="shared" si="111"/>
        <v>17.856287999999999</v>
      </c>
      <c r="AC47" s="141">
        <f t="shared" si="111"/>
        <v>-129.655012</v>
      </c>
      <c r="AD47" s="141">
        <f t="shared" si="111"/>
        <v>-123.223229</v>
      </c>
      <c r="AE47" s="141">
        <f t="shared" si="111"/>
        <v>-135.14744099999999</v>
      </c>
      <c r="AF47" s="141">
        <f t="shared" si="111"/>
        <v>-116.876411</v>
      </c>
      <c r="AG47" s="141">
        <f t="shared" si="111"/>
        <v>-43.388911</v>
      </c>
      <c r="AH47" s="141">
        <f t="shared" ref="AH47:AI47" si="113">AH8/1000000</f>
        <v>-151.48997800000001</v>
      </c>
      <c r="AI47" s="141">
        <f t="shared" si="113"/>
        <v>-157.878826</v>
      </c>
      <c r="AJ47" s="141">
        <f t="shared" ref="AJ47:AL47" si="114">AJ8/1000000</f>
        <v>-164.65606199999999</v>
      </c>
      <c r="AK47" s="141">
        <f t="shared" si="114"/>
        <v>-180.269406</v>
      </c>
      <c r="AL47" s="141">
        <f t="shared" si="114"/>
        <v>-154.223669</v>
      </c>
      <c r="AM47" s="141">
        <f t="shared" ref="AM47:AN47" si="115">AM8/1000000</f>
        <v>-172.89618200000001</v>
      </c>
      <c r="AN47" s="141">
        <f t="shared" si="115"/>
        <v>-38.813068999999999</v>
      </c>
      <c r="AO47" s="141">
        <f t="shared" ref="AO47:AP47" si="116">AO8/1000000</f>
        <v>-144.84002699999999</v>
      </c>
      <c r="AP47" s="141">
        <f t="shared" si="116"/>
        <v>-152.69292799999999</v>
      </c>
      <c r="AQ47" s="141">
        <f t="shared" ref="AQ47:AR47" si="117">AQ8/1000000</f>
        <v>-72.596006000000003</v>
      </c>
      <c r="AR47" s="141">
        <f t="shared" si="117"/>
        <v>-116.08569</v>
      </c>
      <c r="AS47" s="141">
        <f t="shared" si="46"/>
        <v>-62.163811000000003</v>
      </c>
      <c r="AT47" s="141">
        <f t="shared" si="46"/>
        <v>-101.077945</v>
      </c>
      <c r="AU47" s="141">
        <f t="shared" ref="AU47:AV47" si="118">AU8/1000000</f>
        <v>-104.44547900000001</v>
      </c>
      <c r="AV47" s="141">
        <f t="shared" si="118"/>
        <v>-115.686764</v>
      </c>
      <c r="AW47" s="141">
        <f t="shared" ref="AW47:AX47" si="119">AW8/1000000</f>
        <v>-122.31858</v>
      </c>
      <c r="AX47" s="141">
        <f t="shared" si="119"/>
        <v>-132.71708799999999</v>
      </c>
      <c r="AY47" s="141">
        <f t="shared" ref="AY47:BA47" si="120">AY8/1000000</f>
        <v>-124.472719</v>
      </c>
      <c r="AZ47" s="141">
        <f t="shared" si="120"/>
        <v>25.896975000000001</v>
      </c>
      <c r="BA47" s="141">
        <f t="shared" si="120"/>
        <v>-167.333765</v>
      </c>
      <c r="BB47" s="141">
        <f t="shared" ref="BB47:BC47" si="121">BB8/1000000</f>
        <v>-173.170851</v>
      </c>
      <c r="BC47" s="141">
        <f t="shared" si="121"/>
        <v>-100.43104599999999</v>
      </c>
      <c r="BD47" s="141">
        <f t="shared" ref="BD47:BE47" si="122">BD8/1000000</f>
        <v>-127.53353300000001</v>
      </c>
      <c r="BE47" s="141">
        <f t="shared" si="122"/>
        <v>-128.851383</v>
      </c>
      <c r="BF47" s="141">
        <f t="shared" ref="BF47:BG47" si="123">BF8/1000000</f>
        <v>-102.387601</v>
      </c>
      <c r="BG47" s="141">
        <f t="shared" si="123"/>
        <v>-106.327277</v>
      </c>
      <c r="BH47" s="141">
        <f t="shared" ref="BH47:BI47" si="124">BH8/1000000</f>
        <v>-107.621803</v>
      </c>
      <c r="BI47" s="141">
        <f t="shared" si="124"/>
        <v>-150.02247700000001</v>
      </c>
      <c r="BJ47" s="141">
        <f t="shared" ref="BJ47:BK47" si="125">BJ8/1000000</f>
        <v>-150.705488</v>
      </c>
      <c r="BK47" s="141">
        <f t="shared" si="125"/>
        <v>-153.072678</v>
      </c>
      <c r="BL47" s="141">
        <f t="shared" ref="BL47:BM47" si="126">BL8/1000000</f>
        <v>-30.651382999999999</v>
      </c>
      <c r="BM47" s="141">
        <f t="shared" si="126"/>
        <v>-131.969887</v>
      </c>
      <c r="BN47" s="141">
        <f t="shared" ref="BN47:BO47" si="127">BN8/1000000</f>
        <v>-122.012608</v>
      </c>
      <c r="BO47" s="141">
        <f t="shared" si="127"/>
        <v>-54.296481</v>
      </c>
      <c r="BP47" s="141">
        <f t="shared" ref="BP47:BQ47" si="128">BP8/1000000</f>
        <v>-81.994452999999993</v>
      </c>
      <c r="BQ47" s="141">
        <f t="shared" si="128"/>
        <v>-56.646836999999998</v>
      </c>
      <c r="BR47" s="141">
        <f t="shared" ref="BR47:BS47" si="129">BR8/1000000</f>
        <v>-40.437821999999997</v>
      </c>
      <c r="BS47" s="141">
        <f t="shared" si="129"/>
        <v>-33.242727000000002</v>
      </c>
    </row>
    <row r="48" spans="4:71" ht="13.5" customHeight="1">
      <c r="D48" t="str">
        <f t="shared" si="11"/>
        <v>1.4 Nekustamā īpašuma nodoklis</v>
      </c>
      <c r="E48" s="141">
        <f t="shared" ref="E48:N48" si="130">E9/1000000</f>
        <v>6.1581289999999997</v>
      </c>
      <c r="F48" s="141">
        <f t="shared" si="130"/>
        <v>45.930053999999998</v>
      </c>
      <c r="G48" s="141">
        <f t="shared" si="130"/>
        <v>92.168993</v>
      </c>
      <c r="H48" s="141">
        <f t="shared" si="130"/>
        <v>103.120321</v>
      </c>
      <c r="I48" s="141">
        <f t="shared" si="130"/>
        <v>126.44720599999999</v>
      </c>
      <c r="J48" s="141">
        <f t="shared" si="130"/>
        <v>140.605334</v>
      </c>
      <c r="K48" s="141">
        <f t="shared" si="130"/>
        <v>148.47184899999999</v>
      </c>
      <c r="L48" s="141">
        <f t="shared" si="130"/>
        <v>177.18731700000001</v>
      </c>
      <c r="M48" s="141">
        <f t="shared" si="130"/>
        <v>183.91031899999999</v>
      </c>
      <c r="N48" s="141">
        <f t="shared" si="130"/>
        <v>191.97862499999999</v>
      </c>
      <c r="O48" s="141">
        <f t="shared" ref="O48:P48" si="131">O9/1000000</f>
        <v>218.69549599999999</v>
      </c>
      <c r="P48" s="141">
        <f t="shared" si="131"/>
        <v>226.177887</v>
      </c>
      <c r="Q48" s="141">
        <f t="shared" ref="Q48:R48" si="132">Q9/1000000</f>
        <v>4.8988370000000003</v>
      </c>
      <c r="R48" s="141">
        <f t="shared" si="132"/>
        <v>44.486477000000001</v>
      </c>
      <c r="S48" s="141">
        <f t="shared" ref="S48:T48" si="133">S9/1000000</f>
        <v>94.795333999999997</v>
      </c>
      <c r="T48" s="141">
        <f t="shared" si="133"/>
        <v>107.55192599999999</v>
      </c>
      <c r="U48" s="141">
        <f t="shared" ref="U48:V48" si="134">U9/1000000</f>
        <v>131.999717</v>
      </c>
      <c r="V48" s="141">
        <f t="shared" si="134"/>
        <v>141.170119</v>
      </c>
      <c r="W48" s="141">
        <f t="shared" ref="W48:AG48" si="135">W9/1000000</f>
        <v>150.43131700000001</v>
      </c>
      <c r="X48" s="141">
        <f t="shared" ref="X48" si="136">X9/1000000</f>
        <v>182.24871300000001</v>
      </c>
      <c r="Y48" s="141">
        <f t="shared" si="135"/>
        <v>189.34796</v>
      </c>
      <c r="Z48" s="141">
        <f t="shared" si="135"/>
        <v>197.64714900000001</v>
      </c>
      <c r="AA48" s="141">
        <f t="shared" si="135"/>
        <v>223.31783200000001</v>
      </c>
      <c r="AB48" s="141">
        <f t="shared" si="135"/>
        <v>230.60750400000001</v>
      </c>
      <c r="AC48" s="141">
        <f t="shared" si="135"/>
        <v>7.5754549999999998</v>
      </c>
      <c r="AD48" s="141">
        <f t="shared" si="135"/>
        <v>49.241672999999999</v>
      </c>
      <c r="AE48" s="141">
        <f t="shared" si="135"/>
        <v>106.437275</v>
      </c>
      <c r="AF48" s="141">
        <f t="shared" si="135"/>
        <v>118.372069</v>
      </c>
      <c r="AG48" s="141">
        <f t="shared" si="135"/>
        <v>149.65099000000001</v>
      </c>
      <c r="AH48" s="141">
        <f t="shared" ref="AH48:AI48" si="137">AH9/1000000</f>
        <v>156.149945</v>
      </c>
      <c r="AI48" s="141">
        <f t="shared" si="137"/>
        <v>162.95251400000001</v>
      </c>
      <c r="AJ48" s="141">
        <f t="shared" ref="AJ48:AL48" si="138">AJ9/1000000</f>
        <v>192.22373099999999</v>
      </c>
      <c r="AK48" s="141">
        <f t="shared" si="138"/>
        <v>197.264588</v>
      </c>
      <c r="AL48" s="141">
        <f t="shared" si="138"/>
        <v>203.722149</v>
      </c>
      <c r="AM48" s="141">
        <f t="shared" ref="AM48:AN48" si="139">AM9/1000000</f>
        <v>230.60021</v>
      </c>
      <c r="AN48" s="141">
        <f t="shared" si="139"/>
        <v>236.52073300000001</v>
      </c>
      <c r="AO48" s="141">
        <f t="shared" ref="AO48:AP48" si="140">AO9/1000000</f>
        <v>9.0385550000000006</v>
      </c>
      <c r="AP48" s="141">
        <f t="shared" si="140"/>
        <v>49.777124999999998</v>
      </c>
      <c r="AQ48" s="141">
        <f t="shared" ref="AQ48:AR48" si="141">AQ9/1000000</f>
        <v>93.743371999999994</v>
      </c>
      <c r="AR48" s="141">
        <f t="shared" si="141"/>
        <v>118.672282</v>
      </c>
      <c r="AS48" s="141">
        <f t="shared" si="46"/>
        <v>150.26290800000001</v>
      </c>
      <c r="AT48" s="141">
        <f t="shared" si="46"/>
        <v>156.23701800000001</v>
      </c>
      <c r="AU48" s="141">
        <f t="shared" ref="AU48:AV48" si="142">AU9/1000000</f>
        <v>163.18479099999999</v>
      </c>
      <c r="AV48" s="141">
        <f t="shared" si="142"/>
        <v>192.76770999999999</v>
      </c>
      <c r="AW48" s="141">
        <f t="shared" ref="AW48:AX48" si="143">AW9/1000000</f>
        <v>198.042788</v>
      </c>
      <c r="AX48" s="141">
        <f t="shared" si="143"/>
        <v>205.30596700000001</v>
      </c>
      <c r="AY48" s="141">
        <f t="shared" ref="AY48:BA48" si="144">AY9/1000000</f>
        <v>231.23066900000001</v>
      </c>
      <c r="AZ48" s="141">
        <f t="shared" si="144"/>
        <v>237.33859899999999</v>
      </c>
      <c r="BA48" s="141">
        <f t="shared" si="144"/>
        <v>7.478021</v>
      </c>
      <c r="BB48" s="141">
        <f t="shared" ref="BB48:BC48" si="145">BB9/1000000</f>
        <v>51.779989999999998</v>
      </c>
      <c r="BC48" s="141">
        <f t="shared" si="145"/>
        <v>110.030438</v>
      </c>
      <c r="BD48" s="141">
        <f t="shared" ref="BD48:BE48" si="146">BD9/1000000</f>
        <v>123.41104799999999</v>
      </c>
      <c r="BE48" s="141">
        <f t="shared" si="146"/>
        <v>155.163175</v>
      </c>
      <c r="BF48" s="141">
        <f t="shared" ref="BF48:BG48" si="147">BF9/1000000</f>
        <v>160.985241</v>
      </c>
      <c r="BG48" s="141">
        <f t="shared" si="147"/>
        <v>167.792</v>
      </c>
      <c r="BH48" s="141">
        <f t="shared" ref="BH48:BI48" si="148">BH9/1000000</f>
        <v>197.14842400000001</v>
      </c>
      <c r="BI48" s="141">
        <f t="shared" si="148"/>
        <v>201.99238600000001</v>
      </c>
      <c r="BJ48" s="141">
        <f t="shared" ref="BJ48:BK48" si="149">BJ9/1000000</f>
        <v>209.635955</v>
      </c>
      <c r="BK48" s="141">
        <f t="shared" si="149"/>
        <v>235.919715</v>
      </c>
      <c r="BL48" s="141">
        <f t="shared" ref="BL48:BM48" si="150">BL9/1000000</f>
        <v>241.06340800000001</v>
      </c>
      <c r="BM48" s="141">
        <f t="shared" si="150"/>
        <v>5.7290159999999997</v>
      </c>
      <c r="BN48" s="141">
        <f t="shared" ref="BN48:BO48" si="151">BN9/1000000</f>
        <v>48.703881000000003</v>
      </c>
      <c r="BO48" s="141">
        <f t="shared" si="151"/>
        <v>106.792002</v>
      </c>
      <c r="BP48" s="141">
        <f t="shared" ref="BP48:BQ48" si="152">BP9/1000000</f>
        <v>119.551242</v>
      </c>
      <c r="BQ48" s="141">
        <f t="shared" si="152"/>
        <v>151.00425100000001</v>
      </c>
      <c r="BR48" s="141">
        <f t="shared" ref="BR48:BS48" si="153">BR9/1000000</f>
        <v>156.68982199999999</v>
      </c>
      <c r="BS48" s="141">
        <f t="shared" si="153"/>
        <v>162.168655</v>
      </c>
    </row>
    <row r="49" spans="4:71" ht="13.5" customHeight="1">
      <c r="D49" t="str">
        <f t="shared" si="11"/>
        <v>1.7 Muitas nodoklis</v>
      </c>
      <c r="E49" s="141">
        <f t="shared" ref="E49:N49" si="154">E10/1000000</f>
        <v>4.4934029999999998</v>
      </c>
      <c r="F49" s="141">
        <f t="shared" si="154"/>
        <v>8.3891200000000001</v>
      </c>
      <c r="G49" s="141">
        <f t="shared" si="154"/>
        <v>13.049462</v>
      </c>
      <c r="H49" s="141">
        <f t="shared" si="154"/>
        <v>18.85351</v>
      </c>
      <c r="I49" s="141">
        <f t="shared" si="154"/>
        <v>23.860588</v>
      </c>
      <c r="J49" s="141">
        <f t="shared" si="154"/>
        <v>29.057912000000002</v>
      </c>
      <c r="K49" s="141">
        <f t="shared" si="154"/>
        <v>34.810983</v>
      </c>
      <c r="L49" s="141">
        <f t="shared" si="154"/>
        <v>40.629244999999997</v>
      </c>
      <c r="M49" s="141">
        <f t="shared" si="154"/>
        <v>47.053365999999997</v>
      </c>
      <c r="N49" s="141">
        <f t="shared" si="154"/>
        <v>54.661473999999998</v>
      </c>
      <c r="O49" s="141">
        <f t="shared" ref="O49:P49" si="155">O10/1000000</f>
        <v>62.410758000000001</v>
      </c>
      <c r="P49" s="141">
        <f t="shared" si="155"/>
        <v>70.732686000000001</v>
      </c>
      <c r="Q49" s="141">
        <f t="shared" ref="Q49:R49" si="156">Q10/1000000</f>
        <v>10.190892</v>
      </c>
      <c r="R49" s="141">
        <f t="shared" si="156"/>
        <v>16.273137999999999</v>
      </c>
      <c r="S49" s="141">
        <f t="shared" ref="S49:T49" si="157">S10/1000000</f>
        <v>23.892378999999998</v>
      </c>
      <c r="T49" s="141">
        <f t="shared" si="157"/>
        <v>31.499103000000002</v>
      </c>
      <c r="U49" s="141">
        <f t="shared" ref="U49:V49" si="158">U10/1000000</f>
        <v>40.281014999999996</v>
      </c>
      <c r="V49" s="141">
        <f t="shared" si="158"/>
        <v>48.728394999999999</v>
      </c>
      <c r="W49" s="141">
        <f t="shared" ref="W49:AG49" si="159">W10/1000000</f>
        <v>55.246982000000003</v>
      </c>
      <c r="X49" s="141">
        <f t="shared" ref="X49" si="160">X10/1000000</f>
        <v>61.078741000000001</v>
      </c>
      <c r="Y49" s="141">
        <f t="shared" si="159"/>
        <v>66.946858000000006</v>
      </c>
      <c r="Z49" s="141">
        <f t="shared" si="159"/>
        <v>72.747319000000005</v>
      </c>
      <c r="AA49" s="141">
        <f t="shared" si="159"/>
        <v>79.035132000000004</v>
      </c>
      <c r="AB49" s="141">
        <f t="shared" si="159"/>
        <v>87.860052999999994</v>
      </c>
      <c r="AC49" s="141">
        <f t="shared" si="159"/>
        <v>5.6276849999999996</v>
      </c>
      <c r="AD49" s="141">
        <f t="shared" si="159"/>
        <v>10.594569</v>
      </c>
      <c r="AE49" s="141">
        <f t="shared" si="159"/>
        <v>16.978587000000001</v>
      </c>
      <c r="AF49" s="141">
        <f t="shared" si="159"/>
        <v>20.653251999999998</v>
      </c>
      <c r="AG49" s="141">
        <f t="shared" si="159"/>
        <v>24.678028000000001</v>
      </c>
      <c r="AH49" s="141">
        <f t="shared" ref="AH49:AI49" si="161">AH10/1000000</f>
        <v>29.077414000000001</v>
      </c>
      <c r="AI49" s="141">
        <f t="shared" si="161"/>
        <v>33.356872000000003</v>
      </c>
      <c r="AJ49" s="141">
        <f t="shared" ref="AJ49:AL49" si="162">AJ10/1000000</f>
        <v>38.287064000000001</v>
      </c>
      <c r="AK49" s="141">
        <f t="shared" si="162"/>
        <v>42.432915999999999</v>
      </c>
      <c r="AL49" s="141">
        <f t="shared" si="162"/>
        <v>47.525821999999998</v>
      </c>
      <c r="AM49" s="141">
        <f t="shared" ref="AM49:AN49" si="163">AM10/1000000</f>
        <v>52.398902999999997</v>
      </c>
      <c r="AN49" s="141">
        <f t="shared" si="163"/>
        <v>56.889358999999999</v>
      </c>
      <c r="AO49" s="141">
        <f t="shared" ref="AO49:AP49" si="164">AO10/1000000</f>
        <v>4.5778780000000001</v>
      </c>
      <c r="AP49" s="141">
        <f t="shared" si="164"/>
        <v>9.3953220000000002</v>
      </c>
      <c r="AQ49" s="141">
        <f t="shared" ref="AQ49:AR49" si="165">AQ10/1000000</f>
        <v>15.552419</v>
      </c>
      <c r="AR49" s="141">
        <f t="shared" si="165"/>
        <v>21.385684999999999</v>
      </c>
      <c r="AS49" s="141">
        <f t="shared" si="46"/>
        <v>26.593758999999999</v>
      </c>
      <c r="AT49" s="141">
        <f t="shared" si="46"/>
        <v>30.991630000000001</v>
      </c>
      <c r="AU49" s="141">
        <f t="shared" ref="AU49:AV49" si="166">AU10/1000000</f>
        <v>35.829196000000003</v>
      </c>
      <c r="AV49" s="141">
        <f t="shared" si="166"/>
        <v>40.389212000000001</v>
      </c>
      <c r="AW49" s="141">
        <f t="shared" ref="AW49:AX49" si="167">AW10/1000000</f>
        <v>44.932487000000002</v>
      </c>
      <c r="AX49" s="141">
        <f t="shared" si="167"/>
        <v>51.001472999999997</v>
      </c>
      <c r="AY49" s="141">
        <f t="shared" ref="AY49:BA49" si="168">AY10/1000000</f>
        <v>56.699244</v>
      </c>
      <c r="AZ49" s="141">
        <f t="shared" si="168"/>
        <v>62.254075</v>
      </c>
      <c r="BA49" s="141">
        <f t="shared" si="168"/>
        <v>8.3573240000000002</v>
      </c>
      <c r="BB49" s="141">
        <f t="shared" ref="BB49:BC49" si="169">BB10/1000000</f>
        <v>13.73705</v>
      </c>
      <c r="BC49" s="141">
        <f t="shared" si="169"/>
        <v>18.975978000000001</v>
      </c>
      <c r="BD49" s="141">
        <f t="shared" ref="BD49:BE49" si="170">BD10/1000000</f>
        <v>25.504892999999999</v>
      </c>
      <c r="BE49" s="141">
        <f t="shared" si="170"/>
        <v>30.592983</v>
      </c>
      <c r="BF49" s="141">
        <f t="shared" ref="BF49:BG49" si="171">BF10/1000000</f>
        <v>35.101044999999999</v>
      </c>
      <c r="BG49" s="141">
        <f t="shared" si="171"/>
        <v>41.366148000000003</v>
      </c>
      <c r="BH49" s="141">
        <f t="shared" ref="BH49:BI49" si="172">BH10/1000000</f>
        <v>45.423699999999997</v>
      </c>
      <c r="BI49" s="141">
        <f t="shared" si="172"/>
        <v>50.198973000000002</v>
      </c>
      <c r="BJ49" s="141">
        <f t="shared" ref="BJ49:BK49" si="173">BJ10/1000000</f>
        <v>55.658532999999998</v>
      </c>
      <c r="BK49" s="141">
        <f t="shared" si="173"/>
        <v>62.125008999999999</v>
      </c>
      <c r="BL49" s="141">
        <f t="shared" ref="BL49:BM49" si="174">BL10/1000000</f>
        <v>75.588142000000005</v>
      </c>
      <c r="BM49" s="141">
        <f t="shared" si="174"/>
        <v>6.1609489999999996</v>
      </c>
      <c r="BN49" s="141">
        <f t="shared" ref="BN49:BO49" si="175">BN10/1000000</f>
        <v>12.235014</v>
      </c>
      <c r="BO49" s="141">
        <f t="shared" si="175"/>
        <v>17.012014000000001</v>
      </c>
      <c r="BP49" s="141">
        <f t="shared" ref="BP49:BQ49" si="176">BP10/1000000</f>
        <v>23.242408000000001</v>
      </c>
      <c r="BQ49" s="141">
        <f t="shared" si="176"/>
        <v>30.986374999999999</v>
      </c>
      <c r="BR49" s="141">
        <f t="shared" ref="BR49:BS49" si="177">BR10/1000000</f>
        <v>38.570172999999997</v>
      </c>
      <c r="BS49" s="141">
        <f t="shared" si="177"/>
        <v>48.63015</v>
      </c>
    </row>
    <row r="50" spans="4:71" ht="13.5" customHeight="1">
      <c r="D50" t="str">
        <f t="shared" si="11"/>
        <v>1.5 Pievienotās vērtības nodoklis</v>
      </c>
      <c r="E50" s="141">
        <f t="shared" ref="E50:N50" si="178">E11/1000000</f>
        <v>218.35477900000001</v>
      </c>
      <c r="F50" s="141">
        <f t="shared" si="178"/>
        <v>427.39786700000002</v>
      </c>
      <c r="G50" s="141">
        <f t="shared" si="178"/>
        <v>595.43814599999996</v>
      </c>
      <c r="H50" s="141">
        <f t="shared" si="178"/>
        <v>836.05941700000005</v>
      </c>
      <c r="I50" s="141">
        <f t="shared" si="178"/>
        <v>1070.000149</v>
      </c>
      <c r="J50" s="141">
        <f t="shared" si="178"/>
        <v>1321.118117</v>
      </c>
      <c r="K50" s="141">
        <f t="shared" si="178"/>
        <v>1593.5658559999999</v>
      </c>
      <c r="L50" s="141">
        <f t="shared" si="178"/>
        <v>1860.2095670000001</v>
      </c>
      <c r="M50" s="141">
        <f t="shared" si="178"/>
        <v>2115.7228639999998</v>
      </c>
      <c r="N50" s="141">
        <f t="shared" si="178"/>
        <v>2397.5067979999999</v>
      </c>
      <c r="O50" s="141">
        <f t="shared" ref="O50:P50" si="179">O11/1000000</f>
        <v>2641.6024130000001</v>
      </c>
      <c r="P50" s="141">
        <f t="shared" si="179"/>
        <v>2762.4929609999999</v>
      </c>
      <c r="Q50" s="141">
        <f t="shared" ref="Q50:R50" si="180">Q11/1000000</f>
        <v>305.15682800000002</v>
      </c>
      <c r="R50" s="141">
        <f t="shared" si="180"/>
        <v>546.38134600000001</v>
      </c>
      <c r="S50" s="141">
        <f t="shared" ref="S50:T50" si="181">S11/1000000</f>
        <v>759.65136700000005</v>
      </c>
      <c r="T50" s="141">
        <f t="shared" si="181"/>
        <v>1077.1617020000001</v>
      </c>
      <c r="U50" s="141">
        <f t="shared" ref="U50:V50" si="182">U11/1000000</f>
        <v>1319.037687</v>
      </c>
      <c r="V50" s="141">
        <f t="shared" si="182"/>
        <v>1626.4167729999999</v>
      </c>
      <c r="W50" s="141">
        <f t="shared" ref="W50:AG50" si="183">W11/1000000</f>
        <v>1944.80708</v>
      </c>
      <c r="X50" s="141">
        <f t="shared" ref="X50" si="184">X11/1000000</f>
        <v>2247.531641</v>
      </c>
      <c r="Y50" s="141">
        <f t="shared" si="183"/>
        <v>2522.9629289999998</v>
      </c>
      <c r="Z50" s="141">
        <f t="shared" si="183"/>
        <v>2852.105693</v>
      </c>
      <c r="AA50" s="141">
        <f t="shared" si="183"/>
        <v>3216.5824889999999</v>
      </c>
      <c r="AB50" s="141">
        <f t="shared" si="183"/>
        <v>3558.6709609999998</v>
      </c>
      <c r="AC50" s="141">
        <f t="shared" si="183"/>
        <v>386.10967099999999</v>
      </c>
      <c r="AD50" s="141">
        <f t="shared" si="183"/>
        <v>687.91581299999996</v>
      </c>
      <c r="AE50" s="141">
        <f t="shared" si="183"/>
        <v>1013.348041</v>
      </c>
      <c r="AF50" s="141">
        <f t="shared" si="183"/>
        <v>1351.846955</v>
      </c>
      <c r="AG50" s="141">
        <f t="shared" si="183"/>
        <v>1641.5802630000001</v>
      </c>
      <c r="AH50" s="141">
        <f t="shared" ref="AH50:AI50" si="185">AH11/1000000</f>
        <v>1946.6711640000001</v>
      </c>
      <c r="AI50" s="141">
        <f t="shared" si="185"/>
        <v>2269.95507</v>
      </c>
      <c r="AJ50" s="141">
        <f t="shared" ref="AJ50:AL50" si="186">AJ11/1000000</f>
        <v>2582.8907859999999</v>
      </c>
      <c r="AK50" s="141">
        <f t="shared" si="186"/>
        <v>2912.1564749999998</v>
      </c>
      <c r="AL50" s="141">
        <f t="shared" si="186"/>
        <v>3253.9674709999999</v>
      </c>
      <c r="AM50" s="141">
        <f t="shared" ref="AM50:AN50" si="187">AM11/1000000</f>
        <v>3548.715987</v>
      </c>
      <c r="AN50" s="141">
        <f t="shared" si="187"/>
        <v>3879.514725</v>
      </c>
      <c r="AO50" s="141">
        <f t="shared" ref="AO50:AP50" si="188">AO11/1000000</f>
        <v>342.50642599999998</v>
      </c>
      <c r="AP50" s="141">
        <f t="shared" si="188"/>
        <v>606.73940500000003</v>
      </c>
      <c r="AQ50" s="141">
        <f t="shared" ref="AQ50:AR50" si="189">AQ11/1000000</f>
        <v>901.76440300000002</v>
      </c>
      <c r="AR50" s="141">
        <f t="shared" si="189"/>
        <v>1159.7409950000001</v>
      </c>
      <c r="AS50" s="141">
        <f t="shared" si="46"/>
        <v>1471.1615469999999</v>
      </c>
      <c r="AT50" s="141">
        <f t="shared" si="46"/>
        <v>1856.425307</v>
      </c>
      <c r="AU50" s="141">
        <f t="shared" ref="AU50:AV50" si="190">AU11/1000000</f>
        <v>2148.3505070000001</v>
      </c>
      <c r="AV50" s="141">
        <f t="shared" si="190"/>
        <v>2483.6145799999999</v>
      </c>
      <c r="AW50" s="141">
        <f t="shared" ref="AW50:AX50" si="191">AW11/1000000</f>
        <v>2832.120351</v>
      </c>
      <c r="AX50" s="141">
        <f t="shared" si="191"/>
        <v>3162.7941430000001</v>
      </c>
      <c r="AY50" s="141">
        <f t="shared" ref="AY50:BA50" si="192">AY11/1000000</f>
        <v>3499.1126220000001</v>
      </c>
      <c r="AZ50" s="141">
        <f t="shared" si="192"/>
        <v>3882.3620270000001</v>
      </c>
      <c r="BA50" s="141">
        <f t="shared" si="192"/>
        <v>327.39997799999998</v>
      </c>
      <c r="BB50" s="141">
        <f t="shared" ref="BB50:BC50" si="193">BB11/1000000</f>
        <v>626.44542000000001</v>
      </c>
      <c r="BC50" s="141">
        <f t="shared" si="193"/>
        <v>913.42182400000002</v>
      </c>
      <c r="BD50" s="141">
        <f t="shared" ref="BD50:BE50" si="194">BD11/1000000</f>
        <v>1237.5052029999999</v>
      </c>
      <c r="BE50" s="141">
        <f t="shared" si="194"/>
        <v>1579.403198</v>
      </c>
      <c r="BF50" s="141">
        <f t="shared" ref="BF50:BG50" si="195">BF11/1000000</f>
        <v>1932.5465899999999</v>
      </c>
      <c r="BG50" s="141">
        <f t="shared" si="195"/>
        <v>2254.7882989999998</v>
      </c>
      <c r="BH50" s="141">
        <f t="shared" ref="BH50:BI50" si="196">BH11/1000000</f>
        <v>2616.996259</v>
      </c>
      <c r="BI50" s="141">
        <f t="shared" si="196"/>
        <v>2968.6299359999998</v>
      </c>
      <c r="BJ50" s="141">
        <f t="shared" ref="BJ50:BK50" si="197">BJ11/1000000</f>
        <v>3334.2169239999998</v>
      </c>
      <c r="BK50" s="141">
        <f t="shared" si="197"/>
        <v>3702.581185</v>
      </c>
      <c r="BL50" s="141">
        <f t="shared" ref="BL50:BM50" si="198">BL11/1000000</f>
        <v>4099.7396060000001</v>
      </c>
      <c r="BM50" s="141">
        <f t="shared" si="198"/>
        <v>365.46684800000003</v>
      </c>
      <c r="BN50" s="141">
        <f t="shared" ref="BN50:BO50" si="199">BN11/1000000</f>
        <v>691.26777900000002</v>
      </c>
      <c r="BO50" s="141">
        <f t="shared" si="199"/>
        <v>981.21131800000001</v>
      </c>
      <c r="BP50" s="141">
        <f t="shared" ref="BP50:BQ50" si="200">BP11/1000000</f>
        <v>1370.1713179999999</v>
      </c>
      <c r="BQ50" s="141">
        <f t="shared" si="200"/>
        <v>1687.236756</v>
      </c>
      <c r="BR50" s="141">
        <f t="shared" ref="BR50:BS50" si="201">BR11/1000000</f>
        <v>2053.270497</v>
      </c>
      <c r="BS50" s="141">
        <f t="shared" si="201"/>
        <v>2433.6325189999998</v>
      </c>
    </row>
    <row r="51" spans="4:71" ht="13.5" customHeight="1">
      <c r="D51" t="str">
        <f t="shared" si="11"/>
        <v>1.6 Akcīzes nodoklis</v>
      </c>
      <c r="E51" s="141">
        <f t="shared" ref="E51:N51" si="202">E12/1000000</f>
        <v>88.145899</v>
      </c>
      <c r="F51" s="141">
        <f t="shared" si="202"/>
        <v>163.46326999999999</v>
      </c>
      <c r="G51" s="141">
        <f t="shared" si="202"/>
        <v>239.10284300000001</v>
      </c>
      <c r="H51" s="141">
        <f t="shared" si="202"/>
        <v>336.23315500000001</v>
      </c>
      <c r="I51" s="141">
        <f t="shared" si="202"/>
        <v>418.37323700000002</v>
      </c>
      <c r="J51" s="141">
        <f t="shared" si="202"/>
        <v>512.76509199999998</v>
      </c>
      <c r="K51" s="141">
        <f t="shared" si="202"/>
        <v>618.10742000000005</v>
      </c>
      <c r="L51" s="141">
        <f t="shared" si="202"/>
        <v>724.22276499999998</v>
      </c>
      <c r="M51" s="141">
        <f t="shared" si="202"/>
        <v>822.33678299999997</v>
      </c>
      <c r="N51" s="141">
        <f t="shared" si="202"/>
        <v>919.15909199999999</v>
      </c>
      <c r="O51" s="141">
        <f t="shared" ref="O51:P51" si="203">O12/1000000</f>
        <v>1006.717926</v>
      </c>
      <c r="P51" s="141">
        <f t="shared" si="203"/>
        <v>1104.8404660000001</v>
      </c>
      <c r="Q51" s="141">
        <f t="shared" ref="Q51:R51" si="204">Q12/1000000</f>
        <v>94.489587</v>
      </c>
      <c r="R51" s="141">
        <f t="shared" si="204"/>
        <v>179.92167599999999</v>
      </c>
      <c r="S51" s="141">
        <f t="shared" ref="S51:T51" si="205">S12/1000000</f>
        <v>263.389093</v>
      </c>
      <c r="T51" s="141">
        <f t="shared" si="205"/>
        <v>358.151207</v>
      </c>
      <c r="U51" s="141">
        <f t="shared" ref="U51:V51" si="206">U12/1000000</f>
        <v>447.85999600000002</v>
      </c>
      <c r="V51" s="141">
        <f t="shared" si="206"/>
        <v>547.15578800000003</v>
      </c>
      <c r="W51" s="141">
        <f t="shared" ref="W51:AG51" si="207">W12/1000000</f>
        <v>644.76245100000006</v>
      </c>
      <c r="X51" s="141">
        <f t="shared" ref="X51" si="208">X12/1000000</f>
        <v>744.08203700000001</v>
      </c>
      <c r="Y51" s="141">
        <f t="shared" si="207"/>
        <v>852.451549</v>
      </c>
      <c r="Z51" s="141">
        <f t="shared" si="207"/>
        <v>949.40297199999998</v>
      </c>
      <c r="AA51" s="141">
        <f t="shared" si="207"/>
        <v>1045.6472269999999</v>
      </c>
      <c r="AB51" s="141">
        <f t="shared" si="207"/>
        <v>1131.033281</v>
      </c>
      <c r="AC51" s="141">
        <f t="shared" si="207"/>
        <v>101.657421</v>
      </c>
      <c r="AD51" s="141">
        <f t="shared" si="207"/>
        <v>186.85750899999999</v>
      </c>
      <c r="AE51" s="141">
        <f t="shared" si="207"/>
        <v>279.09683000000001</v>
      </c>
      <c r="AF51" s="141">
        <f t="shared" si="207"/>
        <v>372.240452</v>
      </c>
      <c r="AG51" s="141">
        <f t="shared" si="207"/>
        <v>466.82236699999999</v>
      </c>
      <c r="AH51" s="141">
        <f t="shared" ref="AH51:AI51" si="209">AH12/1000000</f>
        <v>572.52786900000001</v>
      </c>
      <c r="AI51" s="141">
        <f t="shared" si="209"/>
        <v>673.35132899999996</v>
      </c>
      <c r="AJ51" s="141">
        <f t="shared" ref="AJ51:AL51" si="210">AJ12/1000000</f>
        <v>774.36085700000001</v>
      </c>
      <c r="AK51" s="141">
        <f t="shared" si="210"/>
        <v>881.25852199999997</v>
      </c>
      <c r="AL51" s="141">
        <f t="shared" si="210"/>
        <v>972.91604600000005</v>
      </c>
      <c r="AM51" s="141">
        <f t="shared" ref="AM51:AN51" si="211">AM12/1000000</f>
        <v>1065.5295590000001</v>
      </c>
      <c r="AN51" s="141">
        <f t="shared" si="211"/>
        <v>1154.768818</v>
      </c>
      <c r="AO51" s="141">
        <f t="shared" ref="AO51:AP51" si="212">AO12/1000000</f>
        <v>100.78356599999999</v>
      </c>
      <c r="AP51" s="141">
        <f t="shared" si="212"/>
        <v>191.81646599999999</v>
      </c>
      <c r="AQ51" s="141">
        <f t="shared" ref="AQ51:AR51" si="213">AQ12/1000000</f>
        <v>275.08880900000003</v>
      </c>
      <c r="AR51" s="141">
        <f t="shared" si="213"/>
        <v>373.26743399999998</v>
      </c>
      <c r="AS51" s="141">
        <f t="shared" si="46"/>
        <v>471.02967000000001</v>
      </c>
      <c r="AT51" s="141">
        <f t="shared" si="46"/>
        <v>578.31890499999997</v>
      </c>
      <c r="AU51" s="141">
        <f t="shared" ref="AU51:AV51" si="214">AU12/1000000</f>
        <v>680.30026399999997</v>
      </c>
      <c r="AV51" s="141">
        <f t="shared" si="214"/>
        <v>789.84219399999995</v>
      </c>
      <c r="AW51" s="141">
        <f t="shared" ref="AW51:AX51" si="215">AW12/1000000</f>
        <v>897.00078699999995</v>
      </c>
      <c r="AX51" s="141">
        <f t="shared" si="215"/>
        <v>998.30028600000003</v>
      </c>
      <c r="AY51" s="141">
        <f t="shared" ref="AY51:BA51" si="216">AY12/1000000</f>
        <v>1098.9669690000001</v>
      </c>
      <c r="AZ51" s="141">
        <f t="shared" si="216"/>
        <v>1190.7976450000001</v>
      </c>
      <c r="BA51" s="141">
        <f t="shared" si="216"/>
        <v>99.860339999999994</v>
      </c>
      <c r="BB51" s="141">
        <f t="shared" ref="BB51:BC51" si="217">BB12/1000000</f>
        <v>194.96359200000001</v>
      </c>
      <c r="BC51" s="141">
        <f t="shared" si="217"/>
        <v>285.78214200000002</v>
      </c>
      <c r="BD51" s="141">
        <f t="shared" ref="BD51:BE51" si="218">BD12/1000000</f>
        <v>390.69524799999999</v>
      </c>
      <c r="BE51" s="141">
        <f t="shared" si="218"/>
        <v>503.007563</v>
      </c>
      <c r="BF51" s="141">
        <f t="shared" ref="BF51:BG51" si="219">BF12/1000000</f>
        <v>602.44727399999999</v>
      </c>
      <c r="BG51" s="141">
        <f t="shared" si="219"/>
        <v>710.15731100000005</v>
      </c>
      <c r="BH51" s="141">
        <f t="shared" ref="BH51:BI51" si="220">BH12/1000000</f>
        <v>824.73344599999996</v>
      </c>
      <c r="BI51" s="141">
        <f t="shared" si="220"/>
        <v>934.87094000000002</v>
      </c>
      <c r="BJ51" s="141">
        <f t="shared" ref="BJ51:BK51" si="221">BJ12/1000000</f>
        <v>1041.831645</v>
      </c>
      <c r="BK51" s="141">
        <f t="shared" si="221"/>
        <v>1145.8968789999999</v>
      </c>
      <c r="BL51" s="141">
        <f t="shared" ref="BL51:BM51" si="222">BL12/1000000</f>
        <v>1244.7833089999999</v>
      </c>
      <c r="BM51" s="141">
        <f t="shared" si="222"/>
        <v>107.479645</v>
      </c>
      <c r="BN51" s="141">
        <f t="shared" ref="BN51:BO51" si="223">BN12/1000000</f>
        <v>211.51644999999999</v>
      </c>
      <c r="BO51" s="141">
        <f t="shared" si="223"/>
        <v>312.71072500000002</v>
      </c>
      <c r="BP51" s="141">
        <f t="shared" ref="BP51:BQ51" si="224">BP12/1000000</f>
        <v>429.83594599999998</v>
      </c>
      <c r="BQ51" s="141">
        <f t="shared" si="224"/>
        <v>530.17715799999996</v>
      </c>
      <c r="BR51" s="141">
        <f t="shared" ref="BR51:BS51" si="225">BR12/1000000</f>
        <v>629.68322499999999</v>
      </c>
      <c r="BS51" s="141">
        <f t="shared" si="225"/>
        <v>735.38784799999996</v>
      </c>
    </row>
    <row r="52" spans="4:71" ht="13.5" customHeight="1">
      <c r="D52" t="str">
        <f t="shared" si="11"/>
        <v>1.8 Nodokļi atsevišķām precēm un pakalpojumu veidiem</v>
      </c>
      <c r="E52" s="141">
        <f t="shared" ref="E52:N52" si="226">E13/1000000</f>
        <v>12.891030000000001</v>
      </c>
      <c r="F52" s="141">
        <f t="shared" si="226"/>
        <v>23.523499999999999</v>
      </c>
      <c r="G52" s="141">
        <f t="shared" si="226"/>
        <v>36.960140000000003</v>
      </c>
      <c r="H52" s="141">
        <f t="shared" si="226"/>
        <v>49.263326999999997</v>
      </c>
      <c r="I52" s="141">
        <f t="shared" si="226"/>
        <v>60.847772999999997</v>
      </c>
      <c r="J52" s="141">
        <f t="shared" si="226"/>
        <v>72.955927000000003</v>
      </c>
      <c r="K52" s="141">
        <f t="shared" si="226"/>
        <v>85.960891000000004</v>
      </c>
      <c r="L52" s="141">
        <f t="shared" si="226"/>
        <v>99.677976000000001</v>
      </c>
      <c r="M52" s="141">
        <f t="shared" si="226"/>
        <v>113.002262</v>
      </c>
      <c r="N52" s="141">
        <f t="shared" si="226"/>
        <v>125.69522600000001</v>
      </c>
      <c r="O52" s="141">
        <f t="shared" ref="O52:P52" si="227">O13/1000000</f>
        <v>136.55025599999999</v>
      </c>
      <c r="P52" s="141">
        <f t="shared" si="227"/>
        <v>147.74015199999999</v>
      </c>
      <c r="Q52" s="141">
        <f t="shared" ref="Q52:R52" si="228">Q13/1000000</f>
        <v>14.748863999999999</v>
      </c>
      <c r="R52" s="141">
        <f t="shared" si="228"/>
        <v>26.568750999999999</v>
      </c>
      <c r="S52" s="141">
        <f t="shared" ref="S52:T52" si="229">S13/1000000</f>
        <v>40.396445999999997</v>
      </c>
      <c r="T52" s="141">
        <f t="shared" si="229"/>
        <v>54.033748000000003</v>
      </c>
      <c r="U52" s="141">
        <f t="shared" ref="U52:V52" si="230">U13/1000000</f>
        <v>69.081631999999999</v>
      </c>
      <c r="V52" s="141">
        <f t="shared" si="230"/>
        <v>83.598359000000002</v>
      </c>
      <c r="W52" s="141">
        <f t="shared" ref="W52:AG52" si="231">W13/1000000</f>
        <v>98.603516999999997</v>
      </c>
      <c r="X52" s="141">
        <f t="shared" ref="X52" si="232">X13/1000000</f>
        <v>113.952877</v>
      </c>
      <c r="Y52" s="141">
        <f t="shared" si="231"/>
        <v>128.077428</v>
      </c>
      <c r="Z52" s="141">
        <f t="shared" si="231"/>
        <v>141.64609200000001</v>
      </c>
      <c r="AA52" s="141">
        <f t="shared" si="231"/>
        <v>155.08214599999999</v>
      </c>
      <c r="AB52" s="141">
        <f t="shared" si="231"/>
        <v>168.39973599999999</v>
      </c>
      <c r="AC52" s="141">
        <f t="shared" si="231"/>
        <v>18.154273</v>
      </c>
      <c r="AD52" s="141">
        <f t="shared" si="231"/>
        <v>32.664174000000003</v>
      </c>
      <c r="AE52" s="141">
        <f t="shared" si="231"/>
        <v>49.547328999999998</v>
      </c>
      <c r="AF52" s="141">
        <f t="shared" si="231"/>
        <v>64.009015000000005</v>
      </c>
      <c r="AG52" s="141">
        <f t="shared" si="231"/>
        <v>79.511166000000003</v>
      </c>
      <c r="AH52" s="141">
        <f t="shared" ref="AH52:AI52" si="233">AH13/1000000</f>
        <v>94.730222999999995</v>
      </c>
      <c r="AI52" s="141">
        <f t="shared" si="233"/>
        <v>110.098814</v>
      </c>
      <c r="AJ52" s="141">
        <f t="shared" ref="AJ52:AL52" si="234">AJ13/1000000</f>
        <v>125.92832</v>
      </c>
      <c r="AK52" s="141">
        <f t="shared" si="234"/>
        <v>140.01861700000001</v>
      </c>
      <c r="AL52" s="141">
        <f t="shared" si="234"/>
        <v>154.39176499999999</v>
      </c>
      <c r="AM52" s="141">
        <f t="shared" ref="AM52:AN52" si="235">AM13/1000000</f>
        <v>167.493707</v>
      </c>
      <c r="AN52" s="141">
        <f t="shared" si="235"/>
        <v>180.58309399999999</v>
      </c>
      <c r="AO52" s="141">
        <f t="shared" ref="AO52:AP52" si="236">AO13/1000000</f>
        <v>18.735063</v>
      </c>
      <c r="AP52" s="141">
        <f t="shared" si="236"/>
        <v>34.585706999999999</v>
      </c>
      <c r="AQ52" s="141">
        <f t="shared" ref="AQ52:AR52" si="237">AQ13/1000000</f>
        <v>50.605454999999999</v>
      </c>
      <c r="AR52" s="141">
        <f t="shared" si="237"/>
        <v>67.141802999999996</v>
      </c>
      <c r="AS52" s="141">
        <f t="shared" si="46"/>
        <v>83.429068000000001</v>
      </c>
      <c r="AT52" s="141">
        <f t="shared" si="46"/>
        <v>98.771985999999998</v>
      </c>
      <c r="AU52" s="141">
        <f t="shared" ref="AU52:AV52" si="238">AU13/1000000</f>
        <v>116.08059</v>
      </c>
      <c r="AV52" s="141">
        <f t="shared" si="238"/>
        <v>131.60351900000001</v>
      </c>
      <c r="AW52" s="141">
        <f t="shared" ref="AW52:AX52" si="239">AW13/1000000</f>
        <v>146.563063</v>
      </c>
      <c r="AX52" s="141">
        <f t="shared" si="239"/>
        <v>162.37698399999999</v>
      </c>
      <c r="AY52" s="141">
        <f t="shared" ref="AY52:BA52" si="240">AY13/1000000</f>
        <v>176.27371500000001</v>
      </c>
      <c r="AZ52" s="141">
        <f t="shared" si="240"/>
        <v>190.145465</v>
      </c>
      <c r="BA52" s="141">
        <f t="shared" si="240"/>
        <v>21.599731999999999</v>
      </c>
      <c r="BB52" s="141">
        <f t="shared" ref="BB52:BC52" si="241">BB13/1000000</f>
        <v>37.586376000000001</v>
      </c>
      <c r="BC52" s="141">
        <f t="shared" si="241"/>
        <v>55.494262999999997</v>
      </c>
      <c r="BD52" s="141">
        <f t="shared" ref="BD52:BE52" si="242">BD13/1000000</f>
        <v>72.396264000000002</v>
      </c>
      <c r="BE52" s="141">
        <f t="shared" si="242"/>
        <v>89.294601999999998</v>
      </c>
      <c r="BF52" s="141">
        <f t="shared" ref="BF52:BG52" si="243">BF13/1000000</f>
        <v>105.543744</v>
      </c>
      <c r="BG52" s="141">
        <f t="shared" si="243"/>
        <v>124.072351</v>
      </c>
      <c r="BH52" s="141">
        <f t="shared" ref="BH52:BI52" si="244">BH13/1000000</f>
        <v>140.816699</v>
      </c>
      <c r="BI52" s="141">
        <f t="shared" si="244"/>
        <v>157.519373</v>
      </c>
      <c r="BJ52" s="141">
        <f t="shared" ref="BJ52:BK52" si="245">BJ13/1000000</f>
        <v>174.388544</v>
      </c>
      <c r="BK52" s="141">
        <f t="shared" si="245"/>
        <v>188.845282</v>
      </c>
      <c r="BL52" s="141">
        <f t="shared" ref="BL52:BM52" si="246">BL13/1000000</f>
        <v>203.352395</v>
      </c>
      <c r="BM52" s="141">
        <f t="shared" si="246"/>
        <v>24.024965999999999</v>
      </c>
      <c r="BN52" s="141">
        <f t="shared" ref="BN52:BO52" si="247">BN13/1000000</f>
        <v>39.961610999999998</v>
      </c>
      <c r="BO52" s="141">
        <f t="shared" si="247"/>
        <v>57.906297000000002</v>
      </c>
      <c r="BP52" s="141">
        <f t="shared" ref="BP52:BQ52" si="248">BP13/1000000</f>
        <v>75.034869999999998</v>
      </c>
      <c r="BQ52" s="141">
        <f t="shared" si="248"/>
        <v>91.100037</v>
      </c>
      <c r="BR52" s="141">
        <f t="shared" ref="BR52:BS52" si="249">BR13/1000000</f>
        <v>107.518682</v>
      </c>
      <c r="BS52" s="141">
        <f t="shared" si="249"/>
        <v>125.23266700000001</v>
      </c>
    </row>
    <row r="53" spans="4:71" ht="13.5" customHeight="1">
      <c r="D53" t="str">
        <f t="shared" si="11"/>
        <v>1.9 Nodokļi un maksājumi par tiesībām lietot atsevišķas preces</v>
      </c>
      <c r="E53" s="141">
        <f t="shared" ref="E53:N53" si="250">E14/1000000</f>
        <v>7.7728840000000003</v>
      </c>
      <c r="F53" s="141">
        <f t="shared" si="250"/>
        <v>8.1746180000000006</v>
      </c>
      <c r="G53" s="141">
        <f t="shared" si="250"/>
        <v>9.2762329999999995</v>
      </c>
      <c r="H53" s="141">
        <f t="shared" si="250"/>
        <v>18.386433</v>
      </c>
      <c r="I53" s="141">
        <f t="shared" si="250"/>
        <v>18.897884999999999</v>
      </c>
      <c r="J53" s="141">
        <f t="shared" si="250"/>
        <v>19.355979999999999</v>
      </c>
      <c r="K53" s="141">
        <f t="shared" si="250"/>
        <v>30.898468000000001</v>
      </c>
      <c r="L53" s="141">
        <f t="shared" si="250"/>
        <v>31.377108</v>
      </c>
      <c r="M53" s="141">
        <f t="shared" si="250"/>
        <v>31.780715000000001</v>
      </c>
      <c r="N53" s="141">
        <f t="shared" si="250"/>
        <v>42.019258000000001</v>
      </c>
      <c r="O53" s="141">
        <f t="shared" ref="O53:P53" si="251">O14/1000000</f>
        <v>42.536332999999999</v>
      </c>
      <c r="P53" s="141">
        <f t="shared" si="251"/>
        <v>43.639816000000003</v>
      </c>
      <c r="Q53" s="141">
        <f t="shared" ref="Q53:R53" si="252">Q14/1000000</f>
        <v>12.438751</v>
      </c>
      <c r="R53" s="141">
        <f t="shared" si="252"/>
        <v>13.167695999999999</v>
      </c>
      <c r="S53" s="141">
        <f t="shared" ref="S53:T53" si="253">S14/1000000</f>
        <v>13.720912</v>
      </c>
      <c r="T53" s="141">
        <f t="shared" si="253"/>
        <v>25.040143</v>
      </c>
      <c r="U53" s="141">
        <f t="shared" ref="U53:V53" si="254">U14/1000000</f>
        <v>25.64986</v>
      </c>
      <c r="V53" s="141">
        <f t="shared" si="254"/>
        <v>26.026192000000002</v>
      </c>
      <c r="W53" s="141">
        <f t="shared" ref="W53:AG53" si="255">W14/1000000</f>
        <v>39.514921000000001</v>
      </c>
      <c r="X53" s="141">
        <f t="shared" ref="X53" si="256">X14/1000000</f>
        <v>40.101981000000002</v>
      </c>
      <c r="Y53" s="141">
        <f t="shared" si="255"/>
        <v>40.486806000000001</v>
      </c>
      <c r="Z53" s="141">
        <f t="shared" si="255"/>
        <v>53.674875999999998</v>
      </c>
      <c r="AA53" s="141">
        <f t="shared" si="255"/>
        <v>54.170572</v>
      </c>
      <c r="AB53" s="141">
        <f t="shared" si="255"/>
        <v>54.393112000000002</v>
      </c>
      <c r="AC53" s="141">
        <f t="shared" si="255"/>
        <v>14.662791</v>
      </c>
      <c r="AD53" s="141">
        <f t="shared" si="255"/>
        <v>15.657266999999999</v>
      </c>
      <c r="AE53" s="141">
        <f t="shared" si="255"/>
        <v>16.025136</v>
      </c>
      <c r="AF53" s="141">
        <f t="shared" si="255"/>
        <v>30.177935999999999</v>
      </c>
      <c r="AG53" s="141">
        <f t="shared" si="255"/>
        <v>30.580514000000001</v>
      </c>
      <c r="AH53" s="141">
        <f t="shared" ref="AH53:AI53" si="257">AH14/1000000</f>
        <v>31.137533000000001</v>
      </c>
      <c r="AI53" s="141">
        <f t="shared" si="257"/>
        <v>45.550375000000003</v>
      </c>
      <c r="AJ53" s="141">
        <f t="shared" ref="AJ53:AL53" si="258">AJ14/1000000</f>
        <v>46.152172999999998</v>
      </c>
      <c r="AK53" s="141">
        <f t="shared" si="258"/>
        <v>46.520989999999998</v>
      </c>
      <c r="AL53" s="141">
        <f t="shared" si="258"/>
        <v>60.829264999999999</v>
      </c>
      <c r="AM53" s="141">
        <f t="shared" ref="AM53:AN53" si="259">AM14/1000000</f>
        <v>61.454304</v>
      </c>
      <c r="AN53" s="141">
        <f t="shared" si="259"/>
        <v>61.862403999999998</v>
      </c>
      <c r="AO53" s="141">
        <f t="shared" ref="AO53:AP53" si="260">AO14/1000000</f>
        <v>15.492367</v>
      </c>
      <c r="AP53" s="141">
        <f t="shared" si="260"/>
        <v>16.957045000000001</v>
      </c>
      <c r="AQ53" s="141">
        <f t="shared" ref="AQ53:AR53" si="261">AQ14/1000000</f>
        <v>17.741987999999999</v>
      </c>
      <c r="AR53" s="141">
        <f t="shared" si="261"/>
        <v>31.851376999999999</v>
      </c>
      <c r="AS53" s="141">
        <f t="shared" si="46"/>
        <v>33.217087999999997</v>
      </c>
      <c r="AT53" s="141">
        <f t="shared" si="46"/>
        <v>33.957828999999997</v>
      </c>
      <c r="AU53" s="141">
        <f t="shared" ref="AU53:AV53" si="262">AU14/1000000</f>
        <v>48.419677</v>
      </c>
      <c r="AV53" s="141">
        <f t="shared" si="262"/>
        <v>49.529172000000003</v>
      </c>
      <c r="AW53" s="141">
        <f t="shared" ref="AW53:AX53" si="263">AW14/1000000</f>
        <v>50.381557000000001</v>
      </c>
      <c r="AX53" s="141">
        <f t="shared" si="263"/>
        <v>64.646105000000006</v>
      </c>
      <c r="AY53" s="141">
        <f t="shared" ref="AY53:BA53" si="264">AY14/1000000</f>
        <v>65.467074999999994</v>
      </c>
      <c r="AZ53" s="141">
        <f t="shared" si="264"/>
        <v>66.091087000000002</v>
      </c>
      <c r="BA53" s="141">
        <f t="shared" si="264"/>
        <v>14.544301000000001</v>
      </c>
      <c r="BB53" s="141">
        <f t="shared" ref="BB53:BC53" si="265">BB14/1000000</f>
        <v>15.921129000000001</v>
      </c>
      <c r="BC53" s="141">
        <f t="shared" si="265"/>
        <v>16.948412000000001</v>
      </c>
      <c r="BD53" s="141">
        <f t="shared" ref="BD53:BE53" si="266">BD14/1000000</f>
        <v>28.793199000000001</v>
      </c>
      <c r="BE53" s="141">
        <f t="shared" si="266"/>
        <v>29.652106</v>
      </c>
      <c r="BF53" s="141">
        <f t="shared" ref="BF53:BG53" si="267">BF14/1000000</f>
        <v>30.361965000000001</v>
      </c>
      <c r="BG53" s="141">
        <f t="shared" si="267"/>
        <v>43.351917999999998</v>
      </c>
      <c r="BH53" s="141">
        <f t="shared" ref="BH53:BI53" si="268">BH14/1000000</f>
        <v>44.157972999999998</v>
      </c>
      <c r="BI53" s="141">
        <f t="shared" si="268"/>
        <v>44.884483000000003</v>
      </c>
      <c r="BJ53" s="141">
        <f t="shared" ref="BJ53:BK53" si="269">BJ14/1000000</f>
        <v>59.827055999999999</v>
      </c>
      <c r="BK53" s="141">
        <f t="shared" si="269"/>
        <v>60.706950999999997</v>
      </c>
      <c r="BL53" s="141">
        <f t="shared" ref="BL53:BM53" si="270">BL14/1000000</f>
        <v>61.270065000000002</v>
      </c>
      <c r="BM53" s="141">
        <f t="shared" si="270"/>
        <v>15.100082</v>
      </c>
      <c r="BN53" s="141">
        <f t="shared" ref="BN53:BO53" si="271">BN14/1000000</f>
        <v>16.271768000000002</v>
      </c>
      <c r="BO53" s="141">
        <f t="shared" si="271"/>
        <v>17.093544999999999</v>
      </c>
      <c r="BP53" s="141">
        <f t="shared" ref="BP53:BQ53" si="272">BP14/1000000</f>
        <v>28.056197999999998</v>
      </c>
      <c r="BQ53" s="141">
        <f t="shared" si="272"/>
        <v>29.050132000000001</v>
      </c>
      <c r="BR53" s="141">
        <f t="shared" ref="BR53:BS53" si="273">BR14/1000000</f>
        <v>29.903645999999998</v>
      </c>
      <c r="BS53" s="141">
        <f t="shared" si="273"/>
        <v>43.951911000000003</v>
      </c>
    </row>
    <row r="54" spans="4:71" ht="13.5" customHeight="1">
      <c r="D54" t="str">
        <f t="shared" si="11"/>
        <v>7.0.0.0 Ieņēmumi no speciālajiem nodokļu režīmiem</v>
      </c>
      <c r="E54" s="141">
        <f t="shared" ref="E54:N54" si="274">E15/1000000</f>
        <v>8.1143000000000007E-2</v>
      </c>
      <c r="F54" s="141">
        <f t="shared" si="274"/>
        <v>1.5297E-2</v>
      </c>
      <c r="G54" s="141">
        <f t="shared" si="274"/>
        <v>-2.7952000000000001E-2</v>
      </c>
      <c r="H54" s="141">
        <f t="shared" si="274"/>
        <v>-3.1468999999999997E-2</v>
      </c>
      <c r="I54" s="141">
        <f t="shared" si="274"/>
        <v>-3.2168000000000002E-2</v>
      </c>
      <c r="J54" s="141">
        <f t="shared" si="274"/>
        <v>-3.1916E-2</v>
      </c>
      <c r="K54" s="141">
        <f t="shared" si="274"/>
        <v>-3.2887E-2</v>
      </c>
      <c r="L54" s="141">
        <f t="shared" si="274"/>
        <v>-8.2069000000000003E-2</v>
      </c>
      <c r="M54" s="141">
        <f t="shared" si="274"/>
        <v>-8.7984999999999994E-2</v>
      </c>
      <c r="N54" s="141">
        <f t="shared" si="274"/>
        <v>-9.0573000000000001E-2</v>
      </c>
      <c r="O54" s="141">
        <f t="shared" ref="O54:P54" si="275">O15/1000000</f>
        <v>-9.4089999999999993E-2</v>
      </c>
      <c r="P54" s="141">
        <f t="shared" si="275"/>
        <v>-7.6010999999999995E-2</v>
      </c>
      <c r="Q54" s="141">
        <f t="shared" ref="Q54:R54" si="276">Q15/1000000</f>
        <v>2.1770000000000001E-3</v>
      </c>
      <c r="R54" s="141">
        <f t="shared" si="276"/>
        <v>3.418E-3</v>
      </c>
      <c r="S54" s="141">
        <f t="shared" ref="S54:T54" si="277">S15/1000000</f>
        <v>4.1110000000000001E-3</v>
      </c>
      <c r="T54" s="141">
        <f t="shared" si="277"/>
        <v>0.12712200000000001</v>
      </c>
      <c r="U54" s="141">
        <f t="shared" ref="U54:V54" si="278">U15/1000000</f>
        <v>5.522E-3</v>
      </c>
      <c r="V54" s="141">
        <f t="shared" si="278"/>
        <v>5.6680000000000003E-3</v>
      </c>
      <c r="W54" s="141">
        <f t="shared" ref="W54:AG54" si="279">W15/1000000</f>
        <v>5.6420000000000003E-3</v>
      </c>
      <c r="X54" s="141">
        <f t="shared" ref="X54" si="280">X15/1000000</f>
        <v>5.9189999999999998E-3</v>
      </c>
      <c r="Y54" s="141">
        <f t="shared" si="279"/>
        <v>6.293E-3</v>
      </c>
      <c r="Z54" s="141">
        <f t="shared" si="279"/>
        <v>6.5050000000000004E-3</v>
      </c>
      <c r="AA54" s="141">
        <f t="shared" si="279"/>
        <v>8.7679999999999998E-3</v>
      </c>
      <c r="AB54" s="141">
        <f t="shared" si="279"/>
        <v>1.3169999999999999E-2</v>
      </c>
      <c r="AC54" s="141">
        <f t="shared" si="279"/>
        <v>8.5179999999999995E-3</v>
      </c>
      <c r="AD54" s="141">
        <f t="shared" si="279"/>
        <v>9.8519999999999996E-3</v>
      </c>
      <c r="AE54" s="141">
        <f t="shared" si="279"/>
        <v>1.0758999999999999E-2</v>
      </c>
      <c r="AF54" s="141">
        <f t="shared" si="279"/>
        <v>1.1053E-2</v>
      </c>
      <c r="AG54" s="141">
        <f t="shared" si="279"/>
        <v>1.1124E-2</v>
      </c>
      <c r="AH54" s="141">
        <f t="shared" ref="AH54:AI54" si="281">AH15/1000000</f>
        <v>1.1027E-2</v>
      </c>
      <c r="AI54" s="141">
        <f t="shared" si="281"/>
        <v>1.1270000000000001E-2</v>
      </c>
      <c r="AJ54" s="141">
        <f t="shared" ref="AJ54:AL54" si="282">AJ15/1000000</f>
        <v>1.1431999999999999E-2</v>
      </c>
      <c r="AK54" s="141">
        <f t="shared" si="282"/>
        <v>1.1636000000000001E-2</v>
      </c>
      <c r="AL54" s="141">
        <f t="shared" si="282"/>
        <v>1.2241999999999999E-2</v>
      </c>
      <c r="AM54" s="141">
        <f t="shared" ref="AM54:AN54" si="283">AM15/1000000</f>
        <v>1.3958999999999999E-2</v>
      </c>
      <c r="AN54" s="141">
        <f t="shared" si="283"/>
        <v>2.3415999999999999E-2</v>
      </c>
      <c r="AO54" s="141">
        <f t="shared" ref="AO54:AP54" si="284">AO15/1000000</f>
        <v>2.7190000000000001E-3</v>
      </c>
      <c r="AP54" s="141">
        <f t="shared" si="284"/>
        <v>4.2180000000000004E-3</v>
      </c>
      <c r="AQ54" s="141">
        <f t="shared" ref="AQ54:AR54" si="285">AQ15/1000000</f>
        <v>5.2100000000000002E-3</v>
      </c>
      <c r="AR54" s="141">
        <f t="shared" si="285"/>
        <v>4.7280000000000004E-3</v>
      </c>
      <c r="AS54" s="141">
        <f t="shared" si="46"/>
        <v>5.2529999999999999E-3</v>
      </c>
      <c r="AT54" s="141">
        <f t="shared" si="46"/>
        <v>-4.4139999999999999E-2</v>
      </c>
      <c r="AU54" s="141">
        <f t="shared" ref="AU54:AV54" si="286">AU15/1000000</f>
        <v>8.0309999999999999E-3</v>
      </c>
      <c r="AV54" s="141">
        <f t="shared" si="286"/>
        <v>8.1849999999999996E-3</v>
      </c>
      <c r="AW54" s="141">
        <f t="shared" ref="AW54:AX54" si="287">AW15/1000000</f>
        <v>8.5109999999999995E-3</v>
      </c>
      <c r="AX54" s="141">
        <f t="shared" si="287"/>
        <v>8.7989999999999995E-3</v>
      </c>
      <c r="AY54" s="141">
        <f t="shared" ref="AY54:BA54" si="288">AY15/1000000</f>
        <v>1.077E-2</v>
      </c>
      <c r="AZ54" s="141">
        <f t="shared" si="288"/>
        <v>2.0532000000000002E-2</v>
      </c>
      <c r="BA54" s="141">
        <f t="shared" si="288"/>
        <v>2.604E-3</v>
      </c>
      <c r="BB54" s="141">
        <f t="shared" ref="BB54:BC54" si="289">BB15/1000000</f>
        <v>3.4060000000000002E-3</v>
      </c>
      <c r="BC54" s="141">
        <f t="shared" si="289"/>
        <v>4.2300000000000003E-3</v>
      </c>
      <c r="BD54" s="141">
        <f t="shared" ref="BD54:BE54" si="290">BD15/1000000</f>
        <v>4.6959999999999997E-3</v>
      </c>
      <c r="BE54" s="141">
        <f t="shared" si="290"/>
        <v>4.6959999999999997E-3</v>
      </c>
      <c r="BF54" s="141">
        <f t="shared" ref="BF54:BG54" si="291">BF15/1000000</f>
        <v>5.3369999999999997E-3</v>
      </c>
      <c r="BG54" s="141">
        <f t="shared" si="291"/>
        <v>5.7479999999999996E-3</v>
      </c>
      <c r="BH54" s="141">
        <f t="shared" ref="BH54:BI54" si="292">BH15/1000000</f>
        <v>6.0429999999999998E-3</v>
      </c>
      <c r="BI54" s="141">
        <f t="shared" si="292"/>
        <v>5.9909999999999998E-3</v>
      </c>
      <c r="BJ54" s="141">
        <f t="shared" ref="BJ54:BK54" si="293">BJ15/1000000</f>
        <v>6.7559999999999999E-3</v>
      </c>
      <c r="BK54" s="141">
        <f t="shared" si="293"/>
        <v>8.5900000000000004E-3</v>
      </c>
      <c r="BL54" s="141">
        <f t="shared" ref="BL54:BM54" si="294">BL15/1000000</f>
        <v>1.7582E-2</v>
      </c>
      <c r="BM54" s="141">
        <f t="shared" si="294"/>
        <v>-3.173E-3</v>
      </c>
      <c r="BN54" s="141">
        <f t="shared" ref="BN54:BO54" si="295">BN15/1000000</f>
        <v>3.189E-3</v>
      </c>
      <c r="BO54" s="141">
        <f t="shared" si="295"/>
        <v>3.7659999999999998E-3</v>
      </c>
      <c r="BP54" s="141">
        <f t="shared" ref="BP54:BQ54" si="296">BP15/1000000</f>
        <v>4.2119999999999996E-3</v>
      </c>
      <c r="BQ54" s="141">
        <f t="shared" si="296"/>
        <v>4.4990000000000004E-3</v>
      </c>
      <c r="BR54" s="141">
        <f t="shared" ref="BR54:BS54" si="297">BR15/1000000</f>
        <v>4.9049999999999996E-3</v>
      </c>
      <c r="BS54" s="141">
        <f t="shared" si="297"/>
        <v>5.1460000000000004E-3</v>
      </c>
    </row>
    <row r="55" spans="4:71" ht="13.5" customHeight="1">
      <c r="D55" t="s">
        <v>209</v>
      </c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>
        <f t="shared" ref="BA55:BF55" si="298">BA16/1000000</f>
        <v>0</v>
      </c>
      <c r="BB55" s="141">
        <f t="shared" si="298"/>
        <v>0</v>
      </c>
      <c r="BC55" s="141">
        <f t="shared" si="298"/>
        <v>0</v>
      </c>
      <c r="BD55" s="141">
        <f t="shared" si="298"/>
        <v>0</v>
      </c>
      <c r="BE55" s="141">
        <f t="shared" si="298"/>
        <v>30.677752999999999</v>
      </c>
      <c r="BF55" s="141">
        <f t="shared" si="298"/>
        <v>30.677752999999999</v>
      </c>
      <c r="BG55" s="141">
        <f t="shared" ref="BG55:BH55" si="299">BG16/1000000</f>
        <v>30.678296</v>
      </c>
      <c r="BH55" s="141">
        <f t="shared" si="299"/>
        <v>55.437846</v>
      </c>
      <c r="BI55" s="141">
        <f t="shared" ref="BI55:BJ55" si="300">BI16/1000000</f>
        <v>55.437924000000002</v>
      </c>
      <c r="BJ55" s="141">
        <f t="shared" si="300"/>
        <v>55.437924000000002</v>
      </c>
      <c r="BK55" s="141">
        <f t="shared" ref="BK55:BL55" si="301">BK16/1000000</f>
        <v>74.094937000000002</v>
      </c>
      <c r="BL55" s="141">
        <f t="shared" si="301"/>
        <v>74.084134000000006</v>
      </c>
      <c r="BM55" s="141">
        <f t="shared" ref="BM55:BN55" si="302">BM16/1000000</f>
        <v>8.0900000000000004E-4</v>
      </c>
      <c r="BN55" s="141">
        <f t="shared" si="302"/>
        <v>17.301691000000002</v>
      </c>
      <c r="BO55" s="141">
        <f t="shared" ref="BO55:BP55" si="303">BO16/1000000</f>
        <v>17.308323000000001</v>
      </c>
      <c r="BP55" s="141">
        <f t="shared" si="303"/>
        <v>17.308323000000001</v>
      </c>
      <c r="BQ55" s="141">
        <f t="shared" ref="BQ55:BR55" si="304">BQ16/1000000</f>
        <v>39.465718000000003</v>
      </c>
      <c r="BR55" s="141">
        <f t="shared" si="304"/>
        <v>39.465718000000003</v>
      </c>
      <c r="BS55" s="141">
        <f t="shared" ref="BS55" si="305">BS16/1000000</f>
        <v>39.465718000000003</v>
      </c>
    </row>
    <row r="56" spans="4:71" ht="13.5" hidden="1" customHeight="1">
      <c r="D56" s="12" t="str">
        <f t="shared" ref="D56:D63" si="306">D17</f>
        <v>2.0 Nenodokļu ieņēmumi</v>
      </c>
      <c r="E56" s="141">
        <f t="shared" ref="E56:N56" si="307">E17/1000000</f>
        <v>31.370888000000001</v>
      </c>
      <c r="F56" s="141">
        <f t="shared" si="307"/>
        <v>76.491956000000002</v>
      </c>
      <c r="G56" s="141">
        <f t="shared" si="307"/>
        <v>111.756725</v>
      </c>
      <c r="H56" s="141">
        <f t="shared" si="307"/>
        <v>159.08785499999999</v>
      </c>
      <c r="I56" s="141">
        <f t="shared" si="307"/>
        <v>353.21859999999998</v>
      </c>
      <c r="J56" s="141">
        <f t="shared" si="307"/>
        <v>491.12183599999997</v>
      </c>
      <c r="K56" s="141">
        <f t="shared" si="307"/>
        <v>534.69181900000001</v>
      </c>
      <c r="L56" s="141">
        <f t="shared" si="307"/>
        <v>577.84869100000003</v>
      </c>
      <c r="M56" s="141">
        <f t="shared" si="307"/>
        <v>634.91949099999999</v>
      </c>
      <c r="N56" s="141">
        <f t="shared" si="307"/>
        <v>683.40651400000002</v>
      </c>
      <c r="O56" s="141">
        <f t="shared" ref="O56:P56" si="308">O17/1000000</f>
        <v>723.67441199999996</v>
      </c>
      <c r="P56" s="141">
        <f t="shared" si="308"/>
        <v>774.009995</v>
      </c>
      <c r="Q56" s="141">
        <f t="shared" ref="Q56:R56" si="309">Q17/1000000</f>
        <v>57.283079000000001</v>
      </c>
      <c r="R56" s="141">
        <f t="shared" si="309"/>
        <v>103.48774400000001</v>
      </c>
      <c r="S56" s="141">
        <f t="shared" ref="S56:T56" si="310">S17/1000000</f>
        <v>168.95218199999999</v>
      </c>
      <c r="T56" s="141">
        <f t="shared" si="310"/>
        <v>236.00095300000001</v>
      </c>
      <c r="U56" s="141">
        <f t="shared" ref="U56:V56" si="311">U17/1000000</f>
        <v>324.41566899999998</v>
      </c>
      <c r="V56" s="141">
        <f t="shared" si="311"/>
        <v>452.66543200000001</v>
      </c>
      <c r="W56" s="141">
        <f t="shared" ref="W56:AG56" si="312">W17/1000000</f>
        <v>585.77778999999998</v>
      </c>
      <c r="X56" s="141">
        <f t="shared" ref="X56" si="313">X17/1000000</f>
        <v>645.41641200000004</v>
      </c>
      <c r="Y56" s="141">
        <f t="shared" si="312"/>
        <v>687.03886</v>
      </c>
      <c r="Z56" s="141">
        <f t="shared" si="312"/>
        <v>736.74143000000004</v>
      </c>
      <c r="AA56" s="141">
        <f t="shared" si="312"/>
        <v>796.41268700000001</v>
      </c>
      <c r="AB56" s="141">
        <f t="shared" si="312"/>
        <v>847.58404599999994</v>
      </c>
      <c r="AC56" s="141">
        <f t="shared" si="312"/>
        <v>46.895817000000001</v>
      </c>
      <c r="AD56" s="141">
        <f t="shared" si="312"/>
        <v>102.340745</v>
      </c>
      <c r="AE56" s="141">
        <f t="shared" si="312"/>
        <v>156.12235899999999</v>
      </c>
      <c r="AF56" s="141">
        <f t="shared" si="312"/>
        <v>233.35944799999999</v>
      </c>
      <c r="AG56" s="141">
        <f t="shared" si="312"/>
        <v>425.45166799999998</v>
      </c>
      <c r="AH56" s="141">
        <f t="shared" ref="AH56:AI56" si="314">AH17/1000000</f>
        <v>662.77392499999996</v>
      </c>
      <c r="AI56" s="141">
        <f t="shared" si="314"/>
        <v>749.28048899999999</v>
      </c>
      <c r="AJ56" s="141">
        <f t="shared" ref="AJ56:AL56" si="315">AJ17/1000000</f>
        <v>803.69262800000001</v>
      </c>
      <c r="AK56" s="141">
        <f t="shared" si="315"/>
        <v>858.33051599999999</v>
      </c>
      <c r="AL56" s="141">
        <f t="shared" si="315"/>
        <v>920.69716600000004</v>
      </c>
      <c r="AM56" s="141">
        <f t="shared" ref="AM56:AN56" si="316">AM17/1000000</f>
        <v>1005.853704</v>
      </c>
      <c r="AN56" s="141">
        <f t="shared" si="316"/>
        <v>1064.2598069999999</v>
      </c>
      <c r="AO56" s="141">
        <f t="shared" ref="AO56:AP56" si="317">AO17/1000000</f>
        <v>91.673743000000002</v>
      </c>
      <c r="AP56" s="141">
        <f t="shared" si="317"/>
        <v>154.60977800000001</v>
      </c>
      <c r="AQ56" s="141">
        <f t="shared" ref="AQ56:AR56" si="318">AQ17/1000000</f>
        <v>202.737978</v>
      </c>
      <c r="AR56" s="141">
        <f t="shared" si="318"/>
        <v>280.62245100000001</v>
      </c>
      <c r="AS56" s="141">
        <f t="shared" ref="AS56:AT63" si="319">AS17/1000000</f>
        <v>385.44093500000002</v>
      </c>
      <c r="AT56" s="141">
        <f t="shared" si="319"/>
        <v>828.688537</v>
      </c>
      <c r="AU56" s="141">
        <f t="shared" ref="AU56:AV56" si="320">AU17/1000000</f>
        <v>905.926424</v>
      </c>
      <c r="AV56" s="141">
        <f t="shared" si="320"/>
        <v>962.66280500000005</v>
      </c>
      <c r="AW56" s="141">
        <f t="shared" ref="AW56:AX56" si="321">AW17/1000000</f>
        <v>1018.204732</v>
      </c>
      <c r="AX56" s="141">
        <f t="shared" si="321"/>
        <v>1098.4804019999999</v>
      </c>
      <c r="AY56" s="141">
        <f t="shared" ref="AY56:BA56" si="322">AY17/1000000</f>
        <v>1172.1822219999999</v>
      </c>
      <c r="AZ56" s="141">
        <f t="shared" si="322"/>
        <v>1220.0062359999999</v>
      </c>
      <c r="BA56" s="141">
        <f t="shared" si="322"/>
        <v>72.897604999999999</v>
      </c>
      <c r="BB56" s="141">
        <f t="shared" ref="BB56:BC56" si="323">BB17/1000000</f>
        <v>135.88407000000001</v>
      </c>
      <c r="BC56" s="141">
        <f t="shared" si="323"/>
        <v>184.48111599999999</v>
      </c>
      <c r="BD56" s="141">
        <f t="shared" ref="BD56:BE56" si="324">BD17/1000000</f>
        <v>238.97704300000001</v>
      </c>
      <c r="BE56" s="141">
        <f t="shared" si="324"/>
        <v>301.82495799999998</v>
      </c>
      <c r="BF56" s="141">
        <f t="shared" ref="BF56:BG56" si="325">BF17/1000000</f>
        <v>668.35635300000001</v>
      </c>
      <c r="BG56" s="141">
        <f t="shared" si="325"/>
        <v>799.98934599999995</v>
      </c>
      <c r="BH56" s="141">
        <f t="shared" ref="BH56:BI56" si="326">BH17/1000000</f>
        <v>891.34734700000001</v>
      </c>
      <c r="BI56" s="141">
        <f t="shared" si="326"/>
        <v>950.61595199999999</v>
      </c>
      <c r="BJ56" s="141">
        <f t="shared" ref="BJ56:BK56" si="327">BJ17/1000000</f>
        <v>1016.419773</v>
      </c>
      <c r="BK56" s="141">
        <f t="shared" si="327"/>
        <v>1078.9184090000001</v>
      </c>
      <c r="BL56" s="141">
        <f t="shared" ref="BL56:BM56" si="328">BL17/1000000</f>
        <v>1143.537047</v>
      </c>
      <c r="BM56" s="141">
        <f t="shared" si="328"/>
        <v>69.185706999999994</v>
      </c>
      <c r="BN56" s="141">
        <f t="shared" ref="BN56:BO56" si="329">BN17/1000000</f>
        <v>141.59905699999999</v>
      </c>
      <c r="BO56" s="141">
        <f t="shared" si="329"/>
        <v>193.44332499999999</v>
      </c>
      <c r="BP56" s="141">
        <f t="shared" ref="BP56:BQ56" si="330">BP17/1000000</f>
        <v>274.09424799999999</v>
      </c>
      <c r="BQ56" s="141">
        <f t="shared" si="330"/>
        <v>370.67900600000002</v>
      </c>
      <c r="BR56" s="141">
        <f t="shared" ref="BR56:BS56" si="331">BR17/1000000</f>
        <v>708.40975400000002</v>
      </c>
      <c r="BS56" s="141">
        <f t="shared" si="331"/>
        <v>833.76293299999998</v>
      </c>
    </row>
    <row r="57" spans="4:71" ht="13.5" hidden="1" customHeight="1">
      <c r="D57" t="str">
        <f t="shared" si="306"/>
        <v>8.0.0.0 Ieņēmumi no valsts uzņēmējdarbības un īpašuma</v>
      </c>
      <c r="E57" s="141">
        <f t="shared" ref="E57:N57" si="332">E18/1000000</f>
        <v>8.5820709999999991</v>
      </c>
      <c r="F57" s="141">
        <f t="shared" si="332"/>
        <v>21.359939000000001</v>
      </c>
      <c r="G57" s="141">
        <f t="shared" si="332"/>
        <v>27.534808999999999</v>
      </c>
      <c r="H57" s="141">
        <f t="shared" si="332"/>
        <v>36.554461000000003</v>
      </c>
      <c r="I57" s="141">
        <f t="shared" si="332"/>
        <v>189.23026300000001</v>
      </c>
      <c r="J57" s="141">
        <f t="shared" si="332"/>
        <v>288.63330200000001</v>
      </c>
      <c r="K57" s="141">
        <f t="shared" si="332"/>
        <v>297.35710799999998</v>
      </c>
      <c r="L57" s="141">
        <f t="shared" si="332"/>
        <v>301.17535600000002</v>
      </c>
      <c r="M57" s="141">
        <f t="shared" si="332"/>
        <v>312.14423799999997</v>
      </c>
      <c r="N57" s="141">
        <f t="shared" si="332"/>
        <v>320.15025800000001</v>
      </c>
      <c r="O57" s="141">
        <f t="shared" ref="O57:P57" si="333">O18/1000000</f>
        <v>330.45098000000002</v>
      </c>
      <c r="P57" s="141">
        <f t="shared" si="333"/>
        <v>342.14727599999998</v>
      </c>
      <c r="Q57" s="141">
        <f t="shared" ref="Q57:R57" si="334">Q18/1000000</f>
        <v>7.1279599999999999</v>
      </c>
      <c r="R57" s="141">
        <f t="shared" si="334"/>
        <v>16.122277</v>
      </c>
      <c r="S57" s="141">
        <f t="shared" ref="S57:T57" si="335">S18/1000000</f>
        <v>49.649720000000002</v>
      </c>
      <c r="T57" s="141">
        <f t="shared" si="335"/>
        <v>89.784705000000002</v>
      </c>
      <c r="U57" s="141">
        <f t="shared" ref="U57:V57" si="336">U18/1000000</f>
        <v>133.902074</v>
      </c>
      <c r="V57" s="141">
        <f t="shared" si="336"/>
        <v>227.14603500000001</v>
      </c>
      <c r="W57" s="141">
        <f t="shared" ref="W57:AG57" si="337">W18/1000000</f>
        <v>307.33553899999998</v>
      </c>
      <c r="X57" s="141">
        <f t="shared" ref="X57" si="338">X18/1000000</f>
        <v>314.00021800000002</v>
      </c>
      <c r="Y57" s="141">
        <f t="shared" si="337"/>
        <v>321.55837500000001</v>
      </c>
      <c r="Z57" s="141">
        <f t="shared" si="337"/>
        <v>330.39710000000002</v>
      </c>
      <c r="AA57" s="141">
        <f t="shared" si="337"/>
        <v>343.73839299999997</v>
      </c>
      <c r="AB57" s="141">
        <f t="shared" si="337"/>
        <v>353.44409899999999</v>
      </c>
      <c r="AC57" s="141">
        <f t="shared" si="337"/>
        <v>14.596113000000001</v>
      </c>
      <c r="AD57" s="141">
        <f t="shared" si="337"/>
        <v>29.940042999999999</v>
      </c>
      <c r="AE57" s="141">
        <f t="shared" si="337"/>
        <v>44.925001000000002</v>
      </c>
      <c r="AF57" s="141">
        <f t="shared" si="337"/>
        <v>78.197046</v>
      </c>
      <c r="AG57" s="141">
        <f t="shared" si="337"/>
        <v>233.26923199999999</v>
      </c>
      <c r="AH57" s="141">
        <f t="shared" ref="AH57:AI57" si="339">AH18/1000000</f>
        <v>438.05060900000001</v>
      </c>
      <c r="AI57" s="141">
        <f t="shared" si="339"/>
        <v>454.14881000000003</v>
      </c>
      <c r="AJ57" s="141">
        <f t="shared" ref="AJ57:AL57" si="340">AJ18/1000000</f>
        <v>469.58981</v>
      </c>
      <c r="AK57" s="141">
        <f t="shared" si="340"/>
        <v>486.00598500000001</v>
      </c>
      <c r="AL57" s="141">
        <f t="shared" si="340"/>
        <v>507.33382499999999</v>
      </c>
      <c r="AM57" s="141">
        <f t="shared" ref="AM57:AN57" si="341">AM18/1000000</f>
        <v>548.02919099999997</v>
      </c>
      <c r="AN57" s="141">
        <f t="shared" si="341"/>
        <v>564.39885900000002</v>
      </c>
      <c r="AO57" s="141">
        <f t="shared" ref="AO57:AP57" si="342">AO18/1000000</f>
        <v>23.505492</v>
      </c>
      <c r="AP57" s="141">
        <f t="shared" si="342"/>
        <v>42.308982</v>
      </c>
      <c r="AQ57" s="141">
        <f t="shared" ref="AQ57:AR57" si="343">AQ18/1000000</f>
        <v>61.558588999999998</v>
      </c>
      <c r="AR57" s="141">
        <f t="shared" si="343"/>
        <v>85.469076000000001</v>
      </c>
      <c r="AS57" s="141">
        <f t="shared" si="319"/>
        <v>125.98556600000001</v>
      </c>
      <c r="AT57" s="141">
        <f t="shared" si="319"/>
        <v>540.12008800000001</v>
      </c>
      <c r="AU57" s="141">
        <f t="shared" ref="AU57:AV57" si="344">AU18/1000000</f>
        <v>557.44158300000004</v>
      </c>
      <c r="AV57" s="141">
        <f t="shared" si="344"/>
        <v>577.63550899999996</v>
      </c>
      <c r="AW57" s="141">
        <f t="shared" ref="AW57:AX57" si="345">AW18/1000000</f>
        <v>601.26610900000003</v>
      </c>
      <c r="AX57" s="141">
        <f t="shared" si="345"/>
        <v>621.71880199999998</v>
      </c>
      <c r="AY57" s="141">
        <f t="shared" ref="AY57:BA57" si="346">AY18/1000000</f>
        <v>645.32569699999999</v>
      </c>
      <c r="AZ57" s="141">
        <f t="shared" si="346"/>
        <v>658.19208700000001</v>
      </c>
      <c r="BA57" s="141">
        <f t="shared" si="346"/>
        <v>28.399954999999999</v>
      </c>
      <c r="BB57" s="141">
        <f t="shared" ref="BB57:BC57" si="347">BB18/1000000</f>
        <v>49.271143000000002</v>
      </c>
      <c r="BC57" s="141">
        <f t="shared" si="347"/>
        <v>64.551455000000004</v>
      </c>
      <c r="BD57" s="141">
        <f t="shared" ref="BD57:BE57" si="348">BD18/1000000</f>
        <v>84.174577999999997</v>
      </c>
      <c r="BE57" s="141">
        <f t="shared" si="348"/>
        <v>115.714033</v>
      </c>
      <c r="BF57" s="141">
        <f t="shared" ref="BF57:BG57" si="349">BF18/1000000</f>
        <v>450.70885099999998</v>
      </c>
      <c r="BG57" s="141">
        <f t="shared" si="349"/>
        <v>534.19696699999997</v>
      </c>
      <c r="BH57" s="141">
        <f t="shared" ref="BH57:BI57" si="350">BH18/1000000</f>
        <v>551.52266199999997</v>
      </c>
      <c r="BI57" s="141">
        <f t="shared" si="350"/>
        <v>571.81271400000003</v>
      </c>
      <c r="BJ57" s="141">
        <f t="shared" ref="BJ57:BK57" si="351">BJ18/1000000</f>
        <v>589.75566000000003</v>
      </c>
      <c r="BK57" s="141">
        <f t="shared" si="351"/>
        <v>607.12395000000004</v>
      </c>
      <c r="BL57" s="141">
        <f t="shared" ref="BL57:BM57" si="352">BL18/1000000</f>
        <v>619.17699100000004</v>
      </c>
      <c r="BM57" s="141">
        <f t="shared" si="352"/>
        <v>19.27373</v>
      </c>
      <c r="BN57" s="141">
        <f t="shared" ref="BN57:BO57" si="353">BN18/1000000</f>
        <v>35.242345</v>
      </c>
      <c r="BO57" s="141">
        <f t="shared" si="353"/>
        <v>42.944315000000003</v>
      </c>
      <c r="BP57" s="141">
        <f t="shared" ref="BP57:BQ57" si="354">BP18/1000000</f>
        <v>57.955447999999997</v>
      </c>
      <c r="BQ57" s="141">
        <f t="shared" si="354"/>
        <v>99.376598000000001</v>
      </c>
      <c r="BR57" s="141">
        <f t="shared" ref="BR57:BS57" si="355">BR18/1000000</f>
        <v>398.551087</v>
      </c>
      <c r="BS57" s="141">
        <f t="shared" si="355"/>
        <v>463.70531099999999</v>
      </c>
    </row>
    <row r="58" spans="4:71" ht="13.5" hidden="1" customHeight="1">
      <c r="D58" t="str">
        <f t="shared" si="306"/>
        <v>9.0.0.0 Valsts (pašvaldību) nodevas un kancelejas nodevas</v>
      </c>
      <c r="E58" s="141">
        <f t="shared" ref="E58:N58" si="356">E19/1000000</f>
        <v>12.152003000000001</v>
      </c>
      <c r="F58" s="141">
        <f t="shared" si="356"/>
        <v>22.638877999999998</v>
      </c>
      <c r="G58" s="141">
        <f t="shared" si="356"/>
        <v>35.045977000000001</v>
      </c>
      <c r="H58" s="141">
        <f t="shared" si="356"/>
        <v>50.09552</v>
      </c>
      <c r="I58" s="141">
        <f t="shared" si="356"/>
        <v>62.665219999999998</v>
      </c>
      <c r="J58" s="141">
        <f t="shared" si="356"/>
        <v>75.487313</v>
      </c>
      <c r="K58" s="141">
        <f t="shared" si="356"/>
        <v>91.062603999999993</v>
      </c>
      <c r="L58" s="141">
        <f t="shared" si="356"/>
        <v>105.769437</v>
      </c>
      <c r="M58" s="141">
        <f t="shared" si="356"/>
        <v>119.823076</v>
      </c>
      <c r="N58" s="141">
        <f t="shared" si="356"/>
        <v>133.91307699999999</v>
      </c>
      <c r="O58" s="141">
        <f t="shared" ref="O58:P58" si="357">O19/1000000</f>
        <v>147.29786200000001</v>
      </c>
      <c r="P58" s="141">
        <f t="shared" si="357"/>
        <v>162.030034</v>
      </c>
      <c r="Q58" s="141">
        <f t="shared" ref="Q58:R58" si="358">Q19/1000000</f>
        <v>12.354480000000001</v>
      </c>
      <c r="R58" s="141">
        <f t="shared" si="358"/>
        <v>24.421441999999999</v>
      </c>
      <c r="S58" s="141">
        <f t="shared" ref="S58:T58" si="359">S19/1000000</f>
        <v>38.764260999999998</v>
      </c>
      <c r="T58" s="141">
        <f t="shared" si="359"/>
        <v>55.049461999999998</v>
      </c>
      <c r="U58" s="141">
        <f t="shared" ref="U58:V58" si="360">U19/1000000</f>
        <v>68.141452999999998</v>
      </c>
      <c r="V58" s="141">
        <f t="shared" si="360"/>
        <v>82.135859999999994</v>
      </c>
      <c r="W58" s="141">
        <f t="shared" ref="W58:AG58" si="361">W19/1000000</f>
        <v>98.498223999999993</v>
      </c>
      <c r="X58" s="141">
        <f t="shared" ref="X58" si="362">X19/1000000</f>
        <v>115.694064</v>
      </c>
      <c r="Y58" s="141">
        <f t="shared" si="361"/>
        <v>131.01799500000001</v>
      </c>
      <c r="Z58" s="141">
        <f t="shared" si="361"/>
        <v>146.41254799999999</v>
      </c>
      <c r="AA58" s="141">
        <f t="shared" si="361"/>
        <v>162.10023000000001</v>
      </c>
      <c r="AB58" s="141">
        <f t="shared" si="361"/>
        <v>175.795569</v>
      </c>
      <c r="AC58" s="141">
        <f t="shared" si="361"/>
        <v>13.999089</v>
      </c>
      <c r="AD58" s="141">
        <f t="shared" si="361"/>
        <v>30.19867</v>
      </c>
      <c r="AE58" s="141">
        <f t="shared" si="361"/>
        <v>48.820338999999997</v>
      </c>
      <c r="AF58" s="141">
        <f t="shared" si="361"/>
        <v>68.900637000000003</v>
      </c>
      <c r="AG58" s="141">
        <f t="shared" si="361"/>
        <v>86.048821000000004</v>
      </c>
      <c r="AH58" s="141">
        <f t="shared" ref="AH58:AI58" si="363">AH19/1000000</f>
        <v>103.83392000000001</v>
      </c>
      <c r="AI58" s="141">
        <f t="shared" si="363"/>
        <v>123.335396</v>
      </c>
      <c r="AJ58" s="141">
        <f t="shared" ref="AJ58:AL58" si="364">AJ19/1000000</f>
        <v>145.12853200000001</v>
      </c>
      <c r="AK58" s="141">
        <f t="shared" si="364"/>
        <v>165.09006099999999</v>
      </c>
      <c r="AL58" s="141">
        <f t="shared" si="364"/>
        <v>187.13887</v>
      </c>
      <c r="AM58" s="141">
        <f t="shared" ref="AM58:AN58" si="365">AM19/1000000</f>
        <v>206.04588100000001</v>
      </c>
      <c r="AN58" s="141">
        <f t="shared" si="365"/>
        <v>225.15932799999999</v>
      </c>
      <c r="AO58" s="141">
        <f t="shared" ref="AO58:AP58" si="366">AO19/1000000</f>
        <v>44.49897</v>
      </c>
      <c r="AP58" s="141">
        <f t="shared" si="366"/>
        <v>56.675327000000003</v>
      </c>
      <c r="AQ58" s="141">
        <f t="shared" ref="AQ58:AR58" si="367">AQ19/1000000</f>
        <v>67.954566</v>
      </c>
      <c r="AR58" s="141">
        <f t="shared" si="367"/>
        <v>106.894874</v>
      </c>
      <c r="AS58" s="141">
        <f t="shared" si="319"/>
        <v>119.51294300000001</v>
      </c>
      <c r="AT58" s="141">
        <f t="shared" si="319"/>
        <v>131.16719399999999</v>
      </c>
      <c r="AU58" s="141">
        <f t="shared" ref="AU58:AV58" si="368">AU19/1000000</f>
        <v>171.86388199999999</v>
      </c>
      <c r="AV58" s="141">
        <f t="shared" si="368"/>
        <v>183.98514299999999</v>
      </c>
      <c r="AW58" s="141">
        <f t="shared" ref="AW58:AX58" si="369">AW19/1000000</f>
        <v>196.125463</v>
      </c>
      <c r="AX58" s="141">
        <f t="shared" si="369"/>
        <v>236.54145299999999</v>
      </c>
      <c r="AY58" s="141">
        <f t="shared" ref="AY58:BA58" si="370">AY19/1000000</f>
        <v>250.22546399999999</v>
      </c>
      <c r="AZ58" s="141">
        <f t="shared" si="370"/>
        <v>263.92077499999999</v>
      </c>
      <c r="BA58" s="141">
        <f t="shared" si="370"/>
        <v>16.792760000000001</v>
      </c>
      <c r="BB58" s="141">
        <f t="shared" ref="BB58:BC58" si="371">BB19/1000000</f>
        <v>30.221897999999999</v>
      </c>
      <c r="BC58" s="141">
        <f t="shared" si="371"/>
        <v>43.485526</v>
      </c>
      <c r="BD58" s="141">
        <f t="shared" ref="BD58:BE58" si="372">BD19/1000000</f>
        <v>61.018166999999998</v>
      </c>
      <c r="BE58" s="141">
        <f t="shared" si="372"/>
        <v>74.649793000000003</v>
      </c>
      <c r="BF58" s="141">
        <f t="shared" ref="BF58:BG58" si="373">BF19/1000000</f>
        <v>88.752086000000006</v>
      </c>
      <c r="BG58" s="141">
        <f t="shared" si="373"/>
        <v>107.07111399999999</v>
      </c>
      <c r="BH58" s="141">
        <f t="shared" ref="BH58:BI58" si="374">BH19/1000000</f>
        <v>122.582598</v>
      </c>
      <c r="BI58" s="141">
        <f t="shared" si="374"/>
        <v>137.203001</v>
      </c>
      <c r="BJ58" s="141">
        <f t="shared" ref="BJ58:BK58" si="375">BJ19/1000000</f>
        <v>155.15009900000001</v>
      </c>
      <c r="BK58" s="141">
        <f t="shared" si="375"/>
        <v>171.22998200000001</v>
      </c>
      <c r="BL58" s="141">
        <f t="shared" ref="BL58:BM58" si="376">BL19/1000000</f>
        <v>188.09727799999999</v>
      </c>
      <c r="BM58" s="141">
        <f t="shared" si="376"/>
        <v>16.738261999999999</v>
      </c>
      <c r="BN58" s="141">
        <f t="shared" ref="BN58:BO58" si="377">BN19/1000000</f>
        <v>30.823888</v>
      </c>
      <c r="BO58" s="141">
        <f t="shared" si="377"/>
        <v>46.584809999999997</v>
      </c>
      <c r="BP58" s="141">
        <f t="shared" ref="BP58:BQ58" si="378">BP19/1000000</f>
        <v>65.47869</v>
      </c>
      <c r="BQ58" s="141">
        <f t="shared" si="378"/>
        <v>80.120709000000005</v>
      </c>
      <c r="BR58" s="141">
        <f t="shared" ref="BR58:BS58" si="379">BR19/1000000</f>
        <v>97.508713999999998</v>
      </c>
      <c r="BS58" s="141">
        <f t="shared" si="379"/>
        <v>117.804565</v>
      </c>
    </row>
    <row r="59" spans="4:71" ht="13.5" hidden="1" customHeight="1">
      <c r="D59" t="str">
        <f t="shared" si="306"/>
        <v>10.0.0.0 Naudas sodi un sankcijas</v>
      </c>
      <c r="E59" s="141">
        <f t="shared" ref="E59:N59" si="380">E20/1000000</f>
        <v>2.8099280000000002</v>
      </c>
      <c r="F59" s="141">
        <f t="shared" si="380"/>
        <v>5.1544920000000003</v>
      </c>
      <c r="G59" s="141">
        <f t="shared" si="380"/>
        <v>8.8237269999999999</v>
      </c>
      <c r="H59" s="141">
        <f t="shared" si="380"/>
        <v>14.173508999999999</v>
      </c>
      <c r="I59" s="141">
        <f t="shared" si="380"/>
        <v>16.849133999999999</v>
      </c>
      <c r="J59" s="141">
        <f t="shared" si="380"/>
        <v>19.562213</v>
      </c>
      <c r="K59" s="141">
        <f t="shared" si="380"/>
        <v>23.141128999999999</v>
      </c>
      <c r="L59" s="141">
        <f t="shared" si="380"/>
        <v>27.294900999999999</v>
      </c>
      <c r="M59" s="141">
        <f t="shared" si="380"/>
        <v>31.504137</v>
      </c>
      <c r="N59" s="141">
        <f t="shared" si="380"/>
        <v>35.186619</v>
      </c>
      <c r="O59" s="141">
        <f t="shared" ref="O59:P59" si="381">O20/1000000</f>
        <v>38.357754</v>
      </c>
      <c r="P59" s="141">
        <f t="shared" si="381"/>
        <v>41.770923000000003</v>
      </c>
      <c r="Q59" s="141">
        <f t="shared" ref="Q59:R59" si="382">Q20/1000000</f>
        <v>2.7620490000000002</v>
      </c>
      <c r="R59" s="141">
        <f t="shared" si="382"/>
        <v>5.5268759999999997</v>
      </c>
      <c r="S59" s="141">
        <f t="shared" ref="S59:T59" si="383">S20/1000000</f>
        <v>9.0980109999999996</v>
      </c>
      <c r="T59" s="141">
        <f t="shared" si="383"/>
        <v>12.051612</v>
      </c>
      <c r="U59" s="141">
        <f t="shared" ref="U59:V59" si="384">U20/1000000</f>
        <v>18.549693999999999</v>
      </c>
      <c r="V59" s="141">
        <f t="shared" si="384"/>
        <v>22.042076000000002</v>
      </c>
      <c r="W59" s="141">
        <f t="shared" ref="W59:AG59" si="385">W20/1000000</f>
        <v>25.426189999999998</v>
      </c>
      <c r="X59" s="141">
        <f t="shared" ref="X59" si="386">X20/1000000</f>
        <v>36.995283999999998</v>
      </c>
      <c r="Y59" s="141">
        <f t="shared" si="385"/>
        <v>40.733105000000002</v>
      </c>
      <c r="Z59" s="141">
        <f t="shared" si="385"/>
        <v>44.158456000000001</v>
      </c>
      <c r="AA59" s="141">
        <f t="shared" si="385"/>
        <v>47.985680000000002</v>
      </c>
      <c r="AB59" s="141">
        <f t="shared" si="385"/>
        <v>50.600745000000003</v>
      </c>
      <c r="AC59" s="141">
        <f t="shared" si="385"/>
        <v>2.7800250000000002</v>
      </c>
      <c r="AD59" s="141">
        <f t="shared" si="385"/>
        <v>5.5599939999999997</v>
      </c>
      <c r="AE59" s="141">
        <f t="shared" si="385"/>
        <v>9.2386300000000006</v>
      </c>
      <c r="AF59" s="141">
        <f t="shared" si="385"/>
        <v>12.094542000000001</v>
      </c>
      <c r="AG59" s="141">
        <f t="shared" si="385"/>
        <v>15.820231</v>
      </c>
      <c r="AH59" s="141">
        <f t="shared" ref="AH59:AI59" si="387">AH20/1000000</f>
        <v>19.205691000000002</v>
      </c>
      <c r="AI59" s="141">
        <f t="shared" si="387"/>
        <v>23.444126000000001</v>
      </c>
      <c r="AJ59" s="141">
        <f t="shared" ref="AJ59:AL59" si="388">AJ20/1000000</f>
        <v>27.060077</v>
      </c>
      <c r="AK59" s="141">
        <f t="shared" si="388"/>
        <v>30.512107</v>
      </c>
      <c r="AL59" s="141">
        <f t="shared" si="388"/>
        <v>34.781902000000002</v>
      </c>
      <c r="AM59" s="141">
        <f t="shared" ref="AM59:AN59" si="389">AM20/1000000</f>
        <v>39.256495000000001</v>
      </c>
      <c r="AN59" s="141">
        <f t="shared" si="389"/>
        <v>44.565354999999997</v>
      </c>
      <c r="AO59" s="141">
        <f t="shared" ref="AO59:AP59" si="390">AO20/1000000</f>
        <v>3.1883469999999998</v>
      </c>
      <c r="AP59" s="141">
        <f t="shared" si="390"/>
        <v>10.021302</v>
      </c>
      <c r="AQ59" s="141">
        <f t="shared" ref="AQ59:AR59" si="391">AQ20/1000000</f>
        <v>13.64202</v>
      </c>
      <c r="AR59" s="141">
        <f t="shared" si="391"/>
        <v>17.854317000000002</v>
      </c>
      <c r="AS59" s="141">
        <f t="shared" si="319"/>
        <v>21.734947999999999</v>
      </c>
      <c r="AT59" s="141">
        <f t="shared" si="319"/>
        <v>25.501901</v>
      </c>
      <c r="AU59" s="141">
        <f t="shared" ref="AU59:AV59" si="392">AU20/1000000</f>
        <v>31.277663</v>
      </c>
      <c r="AV59" s="141">
        <f t="shared" si="392"/>
        <v>35.559544000000002</v>
      </c>
      <c r="AW59" s="141">
        <f t="shared" ref="AW59:AX59" si="393">AW20/1000000</f>
        <v>40.137056999999999</v>
      </c>
      <c r="AX59" s="141">
        <f t="shared" si="393"/>
        <v>45.031377999999997</v>
      </c>
      <c r="AY59" s="141">
        <f t="shared" ref="AY59:BA59" si="394">AY20/1000000</f>
        <v>51.288662000000002</v>
      </c>
      <c r="AZ59" s="141">
        <f t="shared" si="394"/>
        <v>55.728321999999999</v>
      </c>
      <c r="BA59" s="141">
        <f t="shared" si="394"/>
        <v>4.2360959999999999</v>
      </c>
      <c r="BB59" s="141">
        <f t="shared" ref="BB59:BC59" si="395">BB20/1000000</f>
        <v>7.4891920000000001</v>
      </c>
      <c r="BC59" s="141">
        <f t="shared" si="395"/>
        <v>11.268837</v>
      </c>
      <c r="BD59" s="141">
        <f t="shared" ref="BD59:BE59" si="396">BD20/1000000</f>
        <v>15.541553</v>
      </c>
      <c r="BE59" s="141">
        <f t="shared" si="396"/>
        <v>19.488851</v>
      </c>
      <c r="BF59" s="141">
        <f t="shared" ref="BF59:BG59" si="397">BF20/1000000</f>
        <v>22.984144000000001</v>
      </c>
      <c r="BG59" s="141">
        <f t="shared" si="397"/>
        <v>27.100867999999998</v>
      </c>
      <c r="BH59" s="141">
        <f t="shared" ref="BH59:BI59" si="398">BH20/1000000</f>
        <v>30.891760000000001</v>
      </c>
      <c r="BI59" s="141">
        <f t="shared" si="398"/>
        <v>35.186197999999997</v>
      </c>
      <c r="BJ59" s="141">
        <f t="shared" ref="BJ59:BK59" si="399">BJ20/1000000</f>
        <v>39.738309000000001</v>
      </c>
      <c r="BK59" s="141">
        <f t="shared" si="399"/>
        <v>43.658368000000003</v>
      </c>
      <c r="BL59" s="141">
        <f t="shared" ref="BL59:BM59" si="400">BL20/1000000</f>
        <v>48.080463000000002</v>
      </c>
      <c r="BM59" s="141">
        <f t="shared" si="400"/>
        <v>3.0758779999999999</v>
      </c>
      <c r="BN59" s="141">
        <f t="shared" ref="BN59:BO59" si="401">BN20/1000000</f>
        <v>6.453894</v>
      </c>
      <c r="BO59" s="141">
        <f t="shared" si="401"/>
        <v>11.060489</v>
      </c>
      <c r="BP59" s="141">
        <f t="shared" ref="BP59:BQ59" si="402">BP20/1000000</f>
        <v>14.648631999999999</v>
      </c>
      <c r="BQ59" s="141">
        <f t="shared" si="402"/>
        <v>18.725743000000001</v>
      </c>
      <c r="BR59" s="141">
        <f t="shared" ref="BR59:BS59" si="403">BR20/1000000</f>
        <v>23.31887</v>
      </c>
      <c r="BS59" s="141">
        <f t="shared" si="403"/>
        <v>29.039178</v>
      </c>
    </row>
    <row r="60" spans="4:71" ht="13.5" hidden="1" customHeight="1">
      <c r="D60" t="str">
        <f t="shared" si="306"/>
        <v>12.0.0.0 Pārējie nenodokļu ieņēmumi</v>
      </c>
      <c r="E60" s="141">
        <f t="shared" ref="E60:N60" si="404">E21/1000000</f>
        <v>1.4605969999999999</v>
      </c>
      <c r="F60" s="141">
        <f t="shared" si="404"/>
        <v>9.5657060000000005</v>
      </c>
      <c r="G60" s="141">
        <f t="shared" si="404"/>
        <v>12.689671000000001</v>
      </c>
      <c r="H60" s="141">
        <f t="shared" si="404"/>
        <v>18.124760999999999</v>
      </c>
      <c r="I60" s="141">
        <f t="shared" si="404"/>
        <v>29.429092000000001</v>
      </c>
      <c r="J60" s="141">
        <f t="shared" si="404"/>
        <v>37.261400000000002</v>
      </c>
      <c r="K60" s="141">
        <f t="shared" si="404"/>
        <v>45.132956</v>
      </c>
      <c r="L60" s="141">
        <f t="shared" si="404"/>
        <v>53.192813999999998</v>
      </c>
      <c r="M60" s="141">
        <f t="shared" si="404"/>
        <v>70.367225000000005</v>
      </c>
      <c r="N60" s="141">
        <f t="shared" si="404"/>
        <v>82.902294999999995</v>
      </c>
      <c r="O60" s="141">
        <f t="shared" ref="O60:P60" si="405">O21/1000000</f>
        <v>84.348555000000005</v>
      </c>
      <c r="P60" s="141">
        <f t="shared" si="405"/>
        <v>94.300366999999994</v>
      </c>
      <c r="Q60" s="141">
        <f t="shared" ref="Q60:R60" si="406">Q21/1000000</f>
        <v>2.2809680000000001</v>
      </c>
      <c r="R60" s="141">
        <f t="shared" si="406"/>
        <v>15.564564000000001</v>
      </c>
      <c r="S60" s="141">
        <f t="shared" ref="S60:T60" si="407">S21/1000000</f>
        <v>23.313497000000002</v>
      </c>
      <c r="T60" s="141">
        <f t="shared" si="407"/>
        <v>25.564378999999999</v>
      </c>
      <c r="U60" s="141">
        <f t="shared" ref="U60:V60" si="408">U21/1000000</f>
        <v>38.070368000000002</v>
      </c>
      <c r="V60" s="141">
        <f t="shared" si="408"/>
        <v>46.502696999999998</v>
      </c>
      <c r="W60" s="141">
        <f t="shared" ref="W60:AG60" si="409">W21/1000000</f>
        <v>70.581854000000007</v>
      </c>
      <c r="X60" s="141">
        <f t="shared" ref="X60" si="410">X21/1000000</f>
        <v>74.063460000000006</v>
      </c>
      <c r="Y60" s="141">
        <f t="shared" si="409"/>
        <v>78.671767000000003</v>
      </c>
      <c r="Z60" s="141">
        <f t="shared" si="409"/>
        <v>88.582874000000004</v>
      </c>
      <c r="AA60" s="141">
        <f t="shared" si="409"/>
        <v>94.812960000000004</v>
      </c>
      <c r="AB60" s="141">
        <f t="shared" si="409"/>
        <v>105.79885400000001</v>
      </c>
      <c r="AC60" s="141">
        <f t="shared" si="409"/>
        <v>5.8013170000000001</v>
      </c>
      <c r="AD60" s="141">
        <f t="shared" si="409"/>
        <v>12.067632</v>
      </c>
      <c r="AE60" s="141">
        <f t="shared" si="409"/>
        <v>17.474049000000001</v>
      </c>
      <c r="AF60" s="141">
        <f t="shared" si="409"/>
        <v>30.816562000000001</v>
      </c>
      <c r="AG60" s="141">
        <f t="shared" si="409"/>
        <v>35.932954000000002</v>
      </c>
      <c r="AH60" s="141">
        <f t="shared" ref="AH60:AI60" si="411">AH21/1000000</f>
        <v>38.663282000000002</v>
      </c>
      <c r="AI60" s="141">
        <f t="shared" si="411"/>
        <v>75.524933000000004</v>
      </c>
      <c r="AJ60" s="141">
        <f t="shared" ref="AJ60:AL60" si="412">AJ21/1000000</f>
        <v>77.874108000000007</v>
      </c>
      <c r="AK60" s="141">
        <f t="shared" si="412"/>
        <v>81.923935999999998</v>
      </c>
      <c r="AL60" s="141">
        <f t="shared" si="412"/>
        <v>82.082070000000002</v>
      </c>
      <c r="AM60" s="141">
        <f t="shared" ref="AM60:AN60" si="413">AM21/1000000</f>
        <v>86.725289000000004</v>
      </c>
      <c r="AN60" s="141">
        <f t="shared" si="413"/>
        <v>90.780264000000003</v>
      </c>
      <c r="AO60" s="141">
        <f t="shared" ref="AO60:AP60" si="414">AO21/1000000</f>
        <v>6.5274910000000004</v>
      </c>
      <c r="AP60" s="141">
        <f t="shared" si="414"/>
        <v>16.343820999999998</v>
      </c>
      <c r="AQ60" s="141">
        <f t="shared" ref="AQ60:AR60" si="415">AQ21/1000000</f>
        <v>19.961155999999999</v>
      </c>
      <c r="AR60" s="141">
        <f t="shared" si="415"/>
        <v>21.464542999999999</v>
      </c>
      <c r="AS60" s="141">
        <f t="shared" si="319"/>
        <v>60.861296000000003</v>
      </c>
      <c r="AT60" s="141">
        <f t="shared" si="319"/>
        <v>63.993039000000003</v>
      </c>
      <c r="AU60" s="141">
        <f t="shared" ref="AU60:AV60" si="416">AU21/1000000</f>
        <v>66.145325999999997</v>
      </c>
      <c r="AV60" s="141">
        <f t="shared" si="416"/>
        <v>69.697519999999997</v>
      </c>
      <c r="AW60" s="141">
        <f t="shared" ref="AW60:AX60" si="417">AW21/1000000</f>
        <v>72.625707000000006</v>
      </c>
      <c r="AX60" s="141">
        <f t="shared" si="417"/>
        <v>74.932113000000001</v>
      </c>
      <c r="AY60" s="141">
        <f t="shared" ref="AY60:BA60" si="418">AY21/1000000</f>
        <v>85.563835999999995</v>
      </c>
      <c r="AZ60" s="141">
        <f t="shared" si="418"/>
        <v>85.382321000000005</v>
      </c>
      <c r="BA60" s="141">
        <f t="shared" si="418"/>
        <v>4.4031370000000001</v>
      </c>
      <c r="BB60" s="141">
        <f t="shared" ref="BB60:BC60" si="419">BB21/1000000</f>
        <v>12.958071</v>
      </c>
      <c r="BC60" s="141">
        <f t="shared" si="419"/>
        <v>17.081524999999999</v>
      </c>
      <c r="BD60" s="141">
        <f t="shared" ref="BD60:BE60" si="420">BD21/1000000</f>
        <v>19.222954000000001</v>
      </c>
      <c r="BE60" s="141">
        <f t="shared" si="420"/>
        <v>23.460532000000001</v>
      </c>
      <c r="BF60" s="141">
        <f t="shared" ref="BF60:BG60" si="421">BF21/1000000</f>
        <v>30.510601999999999</v>
      </c>
      <c r="BG60" s="141">
        <f t="shared" si="421"/>
        <v>40.964421000000002</v>
      </c>
      <c r="BH60" s="141">
        <f t="shared" ref="BH60:BI60" si="422">BH21/1000000</f>
        <v>66.778334999999998</v>
      </c>
      <c r="BI60" s="141">
        <f t="shared" si="422"/>
        <v>69.773793999999995</v>
      </c>
      <c r="BJ60" s="141">
        <f t="shared" ref="BJ60:BK60" si="423">BJ21/1000000</f>
        <v>74.915402</v>
      </c>
      <c r="BK60" s="141">
        <f t="shared" si="423"/>
        <v>80.629478000000006</v>
      </c>
      <c r="BL60" s="141">
        <f t="shared" ref="BL60:BM60" si="424">BL21/1000000</f>
        <v>92.497028999999998</v>
      </c>
      <c r="BM60" s="141">
        <f t="shared" si="424"/>
        <v>5.9594430000000003</v>
      </c>
      <c r="BN60" s="141">
        <f t="shared" ref="BN60:BO60" si="425">BN21/1000000</f>
        <v>24.817160999999999</v>
      </c>
      <c r="BO60" s="141">
        <f t="shared" si="425"/>
        <v>34.110996999999998</v>
      </c>
      <c r="BP60" s="141">
        <f t="shared" ref="BP60:BQ60" si="426">BP21/1000000</f>
        <v>57.282325</v>
      </c>
      <c r="BQ60" s="141">
        <f t="shared" si="426"/>
        <v>71.771265999999997</v>
      </c>
      <c r="BR60" s="141">
        <f t="shared" ref="BR60:BS60" si="427">BR21/1000000</f>
        <v>74.328684999999993</v>
      </c>
      <c r="BS60" s="141">
        <f t="shared" si="427"/>
        <v>82.940797000000003</v>
      </c>
    </row>
    <row r="61" spans="4:71" ht="13.5" hidden="1" customHeight="1">
      <c r="D61" t="str">
        <f t="shared" si="306"/>
        <v>13.0.0.0 Ieņēmumi no valsts (pašvaldību) īpašuma iznomāšanas, pārdošanas un no nodokļu pamatparāda kapitalizācijas</v>
      </c>
      <c r="E61" s="141">
        <f t="shared" ref="E61:N61" si="428">E22/1000000</f>
        <v>3.4944890000000002</v>
      </c>
      <c r="F61" s="141">
        <f t="shared" si="428"/>
        <v>8.5207239999999995</v>
      </c>
      <c r="G61" s="141">
        <f t="shared" si="428"/>
        <v>15.379371000000001</v>
      </c>
      <c r="H61" s="141">
        <f t="shared" si="428"/>
        <v>22.770790999999999</v>
      </c>
      <c r="I61" s="141">
        <f t="shared" si="428"/>
        <v>28.971641999999999</v>
      </c>
      <c r="J61" s="141">
        <f t="shared" si="428"/>
        <v>39.652600999999997</v>
      </c>
      <c r="K61" s="141">
        <f t="shared" si="428"/>
        <v>41.773949999999999</v>
      </c>
      <c r="L61" s="141">
        <f t="shared" si="428"/>
        <v>45.745190000000001</v>
      </c>
      <c r="M61" s="141">
        <f t="shared" si="428"/>
        <v>50.277904999999997</v>
      </c>
      <c r="N61" s="141">
        <f t="shared" si="428"/>
        <v>54.120817000000002</v>
      </c>
      <c r="O61" s="141">
        <f t="shared" ref="O61:P61" si="429">O22/1000000</f>
        <v>57.330347000000003</v>
      </c>
      <c r="P61" s="141">
        <f t="shared" si="429"/>
        <v>61.837612</v>
      </c>
      <c r="Q61" s="141">
        <f t="shared" ref="Q61:R61" si="430">Q22/1000000</f>
        <v>3.3746209999999999</v>
      </c>
      <c r="R61" s="141">
        <f t="shared" si="430"/>
        <v>6.1826489999999996</v>
      </c>
      <c r="S61" s="141">
        <f t="shared" ref="S61:T61" si="431">S22/1000000</f>
        <v>9.5448660000000007</v>
      </c>
      <c r="T61" s="141">
        <f t="shared" si="431"/>
        <v>12.933189</v>
      </c>
      <c r="U61" s="141">
        <f t="shared" ref="U61:V61" si="432">U22/1000000</f>
        <v>17.421049</v>
      </c>
      <c r="V61" s="141">
        <f t="shared" si="432"/>
        <v>22.290405</v>
      </c>
      <c r="W61" s="141">
        <f t="shared" ref="W61:AG61" si="433">W22/1000000</f>
        <v>26.182081</v>
      </c>
      <c r="X61" s="141">
        <f t="shared" ref="X61" si="434">X22/1000000</f>
        <v>35.989248000000003</v>
      </c>
      <c r="Y61" s="141">
        <f t="shared" si="433"/>
        <v>41.813344999999998</v>
      </c>
      <c r="Z61" s="141">
        <f t="shared" si="433"/>
        <v>48.415996999999997</v>
      </c>
      <c r="AA61" s="141">
        <f t="shared" si="433"/>
        <v>57.237051000000001</v>
      </c>
      <c r="AB61" s="141">
        <f t="shared" si="433"/>
        <v>65.135086000000001</v>
      </c>
      <c r="AC61" s="141">
        <f t="shared" si="433"/>
        <v>4.9997980000000002</v>
      </c>
      <c r="AD61" s="141">
        <f t="shared" si="433"/>
        <v>10.176297999999999</v>
      </c>
      <c r="AE61" s="141">
        <f t="shared" si="433"/>
        <v>16.653034999999999</v>
      </c>
      <c r="AF61" s="141">
        <f t="shared" si="433"/>
        <v>21.207809000000001</v>
      </c>
      <c r="AG61" s="141">
        <f t="shared" si="433"/>
        <v>24.326903999999999</v>
      </c>
      <c r="AH61" s="141">
        <f t="shared" ref="AH61:AI61" si="435">AH22/1000000</f>
        <v>29.092213999999998</v>
      </c>
      <c r="AI61" s="141">
        <f t="shared" si="435"/>
        <v>33.500782999999998</v>
      </c>
      <c r="AJ61" s="141">
        <f t="shared" ref="AJ61:AL61" si="436">AJ22/1000000</f>
        <v>38.591476</v>
      </c>
      <c r="AK61" s="141">
        <f t="shared" si="436"/>
        <v>41.742269</v>
      </c>
      <c r="AL61" s="141">
        <f t="shared" si="436"/>
        <v>46.666468999999999</v>
      </c>
      <c r="AM61" s="141">
        <f t="shared" ref="AM61:AN61" si="437">AM22/1000000</f>
        <v>51.732964000000003</v>
      </c>
      <c r="AN61" s="141">
        <f t="shared" si="437"/>
        <v>57.364803999999999</v>
      </c>
      <c r="AO61" s="141">
        <f t="shared" ref="AO61:AP61" si="438">AO22/1000000</f>
        <v>4.0232299999999999</v>
      </c>
      <c r="AP61" s="141">
        <f t="shared" si="438"/>
        <v>7.4531869999999998</v>
      </c>
      <c r="AQ61" s="141">
        <f t="shared" ref="AQ61:AR61" si="439">AQ22/1000000</f>
        <v>11.538992</v>
      </c>
      <c r="AR61" s="141">
        <f t="shared" si="439"/>
        <v>15.744522</v>
      </c>
      <c r="AS61" s="141">
        <f t="shared" si="319"/>
        <v>19.123754999999999</v>
      </c>
      <c r="AT61" s="141">
        <f t="shared" si="319"/>
        <v>22.455681999999999</v>
      </c>
      <c r="AU61" s="141">
        <f t="shared" ref="AU61:AV61" si="440">AU22/1000000</f>
        <v>25.744119000000001</v>
      </c>
      <c r="AV61" s="141">
        <f t="shared" si="440"/>
        <v>29.983522000000001</v>
      </c>
      <c r="AW61" s="141">
        <f t="shared" ref="AW61:AX61" si="441">AW22/1000000</f>
        <v>34.130735000000001</v>
      </c>
      <c r="AX61" s="141">
        <f t="shared" si="441"/>
        <v>39.206521000000002</v>
      </c>
      <c r="AY61" s="141">
        <f t="shared" ref="AY61:BA61" si="442">AY22/1000000</f>
        <v>44.708970000000001</v>
      </c>
      <c r="AZ61" s="141">
        <f t="shared" si="442"/>
        <v>51.697840999999997</v>
      </c>
      <c r="BA61" s="141">
        <f t="shared" si="442"/>
        <v>4.7782020000000003</v>
      </c>
      <c r="BB61" s="141">
        <f t="shared" ref="BB61:BC61" si="443">BB22/1000000</f>
        <v>13.707914000000001</v>
      </c>
      <c r="BC61" s="141">
        <f t="shared" si="443"/>
        <v>17.944818000000001</v>
      </c>
      <c r="BD61" s="141">
        <f t="shared" ref="BD61:BE61" si="444">BD22/1000000</f>
        <v>22.539895999999999</v>
      </c>
      <c r="BE61" s="141">
        <f t="shared" si="444"/>
        <v>25.831696000000001</v>
      </c>
      <c r="BF61" s="141">
        <f t="shared" ref="BF61:BG61" si="445">BF22/1000000</f>
        <v>29.601838999999998</v>
      </c>
      <c r="BG61" s="141">
        <f t="shared" si="445"/>
        <v>33.561720000000001</v>
      </c>
      <c r="BH61" s="141">
        <f t="shared" ref="BH61:BI61" si="446">BH22/1000000</f>
        <v>37.198514000000003</v>
      </c>
      <c r="BI61" s="141">
        <f t="shared" si="446"/>
        <v>43.514836000000003</v>
      </c>
      <c r="BJ61" s="141">
        <f t="shared" ref="BJ61:BK61" si="447">BJ22/1000000</f>
        <v>48.932214999999999</v>
      </c>
      <c r="BK61" s="141">
        <f t="shared" si="447"/>
        <v>53.874710999999998</v>
      </c>
      <c r="BL61" s="141">
        <f t="shared" ref="BL61:BM61" si="448">BL22/1000000</f>
        <v>59.636363000000003</v>
      </c>
      <c r="BM61" s="141">
        <f t="shared" si="448"/>
        <v>6.5222129999999998</v>
      </c>
      <c r="BN61" s="141">
        <f t="shared" ref="BN61:BO61" si="449">BN22/1000000</f>
        <v>12.796868</v>
      </c>
      <c r="BO61" s="141">
        <f t="shared" si="449"/>
        <v>19.634744999999999</v>
      </c>
      <c r="BP61" s="141">
        <f t="shared" ref="BP61:BQ61" si="450">BP22/1000000</f>
        <v>24.231424000000001</v>
      </c>
      <c r="BQ61" s="141">
        <f t="shared" si="450"/>
        <v>28.536085</v>
      </c>
      <c r="BR61" s="141">
        <f t="shared" ref="BR61:BS61" si="451">BR22/1000000</f>
        <v>33.047742</v>
      </c>
      <c r="BS61" s="141">
        <f t="shared" si="451"/>
        <v>38.089050999999998</v>
      </c>
    </row>
    <row r="62" spans="4:71" ht="13.2" hidden="1" customHeight="1">
      <c r="D62" t="str">
        <f t="shared" si="306"/>
        <v>22.4.0.0 Citi valsts sociālās apdrošināšanas speciālā budžeta ieņēmumi saskaņā ar normatīvajiem aktiem</v>
      </c>
      <c r="E62" s="141">
        <f t="shared" ref="E62:N62" si="452">E23/1000000</f>
        <v>2.8685779999999999</v>
      </c>
      <c r="F62" s="141">
        <f t="shared" si="452"/>
        <v>9.2472580000000004</v>
      </c>
      <c r="G62" s="141">
        <f t="shared" si="452"/>
        <v>12.275262</v>
      </c>
      <c r="H62" s="141">
        <f t="shared" si="452"/>
        <v>17.362773000000001</v>
      </c>
      <c r="I62" s="141">
        <f t="shared" si="452"/>
        <v>26.069925000000001</v>
      </c>
      <c r="J62" s="141">
        <f t="shared" si="452"/>
        <v>30.518749</v>
      </c>
      <c r="K62" s="141">
        <f t="shared" si="452"/>
        <v>36.222805999999999</v>
      </c>
      <c r="L62" s="141">
        <f t="shared" si="452"/>
        <v>44.6691</v>
      </c>
      <c r="M62" s="141">
        <f t="shared" si="452"/>
        <v>50.801568000000003</v>
      </c>
      <c r="N62" s="141">
        <f t="shared" si="452"/>
        <v>57.130816000000003</v>
      </c>
      <c r="O62" s="141">
        <f t="shared" ref="O62:P62" si="453">O23/1000000</f>
        <v>65.886835000000005</v>
      </c>
      <c r="P62" s="141">
        <f t="shared" si="453"/>
        <v>71.922134999999997</v>
      </c>
      <c r="Q62" s="141">
        <f t="shared" ref="Q62:R62" si="454">Q23/1000000</f>
        <v>29.381547999999999</v>
      </c>
      <c r="R62" s="141">
        <f t="shared" si="454"/>
        <v>35.669457000000001</v>
      </c>
      <c r="S62" s="141">
        <f t="shared" ref="S62:T62" si="455">S23/1000000</f>
        <v>38.581826999999997</v>
      </c>
      <c r="T62" s="141">
        <f t="shared" si="455"/>
        <v>40.617606000000002</v>
      </c>
      <c r="U62" s="141">
        <f t="shared" ref="U62:V62" si="456">U23/1000000</f>
        <v>48.331031000000003</v>
      </c>
      <c r="V62" s="141">
        <f t="shared" si="456"/>
        <v>52.548121000000002</v>
      </c>
      <c r="W62" s="141">
        <f t="shared" ref="W62:AG62" si="457">W23/1000000</f>
        <v>57.753901999999997</v>
      </c>
      <c r="X62" s="141">
        <f t="shared" ref="X62" si="458">X23/1000000</f>
        <v>68.674137999999999</v>
      </c>
      <c r="Y62" s="141">
        <f t="shared" si="457"/>
        <v>73.244273000000007</v>
      </c>
      <c r="Z62" s="141">
        <f t="shared" si="457"/>
        <v>78.774026000000006</v>
      </c>
      <c r="AA62" s="141">
        <f t="shared" si="457"/>
        <v>90.538252999999997</v>
      </c>
      <c r="AB62" s="141">
        <f t="shared" si="457"/>
        <v>96.809692999999996</v>
      </c>
      <c r="AC62" s="141">
        <f t="shared" si="457"/>
        <v>4.7193550000000002</v>
      </c>
      <c r="AD62" s="141">
        <f t="shared" si="457"/>
        <v>14.39784</v>
      </c>
      <c r="AE62" s="141">
        <f t="shared" si="457"/>
        <v>19.011305</v>
      </c>
      <c r="AF62" s="141">
        <f t="shared" si="457"/>
        <v>22.142852000000001</v>
      </c>
      <c r="AG62" s="141">
        <f t="shared" si="457"/>
        <v>30.053376</v>
      </c>
      <c r="AH62" s="141">
        <f t="shared" ref="AH62:AI62" si="459">AH23/1000000</f>
        <v>33.927610999999999</v>
      </c>
      <c r="AI62" s="141">
        <f t="shared" si="459"/>
        <v>39.323295999999999</v>
      </c>
      <c r="AJ62" s="141">
        <f t="shared" ref="AJ62:AL62" si="460">AJ23/1000000</f>
        <v>45.448329000000001</v>
      </c>
      <c r="AK62" s="141">
        <f t="shared" si="460"/>
        <v>53.056158000000003</v>
      </c>
      <c r="AL62" s="141">
        <f t="shared" si="460"/>
        <v>62.693530000000003</v>
      </c>
      <c r="AM62" s="141">
        <f t="shared" ref="AM62:AN62" si="461">AM23/1000000</f>
        <v>74.063843000000006</v>
      </c>
      <c r="AN62" s="141">
        <f t="shared" si="461"/>
        <v>81.991049000000004</v>
      </c>
      <c r="AO62" s="141">
        <f t="shared" ref="AO62:AP62" si="462">AO23/1000000</f>
        <v>9.9299689999999998</v>
      </c>
      <c r="AP62" s="141">
        <f t="shared" si="462"/>
        <v>21.806823999999999</v>
      </c>
      <c r="AQ62" s="141">
        <f t="shared" ref="AQ62:AR62" si="463">AQ23/1000000</f>
        <v>28.080282</v>
      </c>
      <c r="AR62" s="141">
        <f t="shared" si="463"/>
        <v>33.184866999999997</v>
      </c>
      <c r="AS62" s="141">
        <f t="shared" si="319"/>
        <v>38.222259999999999</v>
      </c>
      <c r="AT62" s="141">
        <f t="shared" si="319"/>
        <v>45.443773</v>
      </c>
      <c r="AU62" s="141">
        <f t="shared" ref="AU62:AV62" si="464">AU23/1000000</f>
        <v>53.445965000000001</v>
      </c>
      <c r="AV62" s="141">
        <f t="shared" si="464"/>
        <v>65.797269</v>
      </c>
      <c r="AW62" s="141">
        <f t="shared" ref="AW62:AX62" si="465">AW23/1000000</f>
        <v>73.919158999999993</v>
      </c>
      <c r="AX62" s="141">
        <f t="shared" si="465"/>
        <v>81.050134999999997</v>
      </c>
      <c r="AY62" s="141">
        <f t="shared" ref="AY62:BA62" si="466">AY23/1000000</f>
        <v>95.068008000000006</v>
      </c>
      <c r="AZ62" s="141">
        <f t="shared" si="466"/>
        <v>105.08489</v>
      </c>
      <c r="BA62" s="141">
        <f t="shared" si="466"/>
        <v>14.282209</v>
      </c>
      <c r="BB62" s="141">
        <f t="shared" ref="BB62:BC62" si="467">BB23/1000000</f>
        <v>22.225577000000001</v>
      </c>
      <c r="BC62" s="141">
        <f t="shared" si="467"/>
        <v>30.148630000000001</v>
      </c>
      <c r="BD62" s="141">
        <f t="shared" ref="BD62:BE62" si="468">BD23/1000000</f>
        <v>36.479717999999998</v>
      </c>
      <c r="BE62" s="141">
        <f t="shared" si="468"/>
        <v>42.679876</v>
      </c>
      <c r="BF62" s="141">
        <f t="shared" ref="BF62:BG62" si="469">BF23/1000000</f>
        <v>45.798653999999999</v>
      </c>
      <c r="BG62" s="141">
        <f t="shared" si="469"/>
        <v>57.094079000000001</v>
      </c>
      <c r="BH62" s="141">
        <f t="shared" ref="BH62:BI62" si="470">BH23/1000000</f>
        <v>82.372060000000005</v>
      </c>
      <c r="BI62" s="141">
        <f t="shared" si="470"/>
        <v>93.125409000000005</v>
      </c>
      <c r="BJ62" s="141">
        <f t="shared" ref="BJ62:BK62" si="471">BJ23/1000000</f>
        <v>107.92791099999999</v>
      </c>
      <c r="BK62" s="141">
        <f t="shared" si="471"/>
        <v>122.401466</v>
      </c>
      <c r="BL62" s="141">
        <f t="shared" ref="BL62:BM62" si="472">BL23/1000000</f>
        <v>136.048923</v>
      </c>
      <c r="BM62" s="141">
        <f t="shared" si="472"/>
        <v>17.613942999999999</v>
      </c>
      <c r="BN62" s="141">
        <f t="shared" ref="BN62:BO62" si="473">BN23/1000000</f>
        <v>31.464715000000002</v>
      </c>
      <c r="BO62" s="141">
        <f t="shared" si="473"/>
        <v>39.107596000000001</v>
      </c>
      <c r="BP62" s="141">
        <f t="shared" ref="BP62:BQ62" si="474">BP23/1000000</f>
        <v>54.497729</v>
      </c>
      <c r="BQ62" s="141">
        <f t="shared" si="474"/>
        <v>72.148218</v>
      </c>
      <c r="BR62" s="141">
        <f t="shared" ref="BR62:BS62" si="475">BR23/1000000</f>
        <v>81.654291999999998</v>
      </c>
      <c r="BS62" s="141">
        <f t="shared" si="475"/>
        <v>102.182301</v>
      </c>
    </row>
    <row r="63" spans="4:71" ht="13.5" hidden="1" customHeight="1">
      <c r="D63" t="str">
        <f t="shared" si="306"/>
        <v>22.6.0.0 Pārējie valsts sociālās apdrošināšanas speciālā budžeta ieņēmumi</v>
      </c>
      <c r="E63" s="141">
        <f t="shared" ref="E63:N63" si="476">E24/1000000</f>
        <v>3.222E-3</v>
      </c>
      <c r="F63" s="141">
        <f t="shared" si="476"/>
        <v>4.9589999999999999E-3</v>
      </c>
      <c r="G63" s="141">
        <f t="shared" si="476"/>
        <v>7.9080000000000001E-3</v>
      </c>
      <c r="H63" s="141">
        <f t="shared" si="476"/>
        <v>6.0400000000000002E-3</v>
      </c>
      <c r="I63" s="141">
        <f t="shared" si="476"/>
        <v>3.3240000000000001E-3</v>
      </c>
      <c r="J63" s="141">
        <f t="shared" si="476"/>
        <v>6.2579999999999997E-3</v>
      </c>
      <c r="K63" s="141">
        <f t="shared" si="476"/>
        <v>1.266E-3</v>
      </c>
      <c r="L63" s="141">
        <f t="shared" si="476"/>
        <v>1.8929999999999999E-3</v>
      </c>
      <c r="M63" s="141">
        <f t="shared" si="476"/>
        <v>1.3420000000000001E-3</v>
      </c>
      <c r="N63" s="141">
        <f t="shared" si="476"/>
        <v>2.6319999999999998E-3</v>
      </c>
      <c r="O63" s="141">
        <f t="shared" ref="O63:P63" si="477">O24/1000000</f>
        <v>2.0790000000000001E-3</v>
      </c>
      <c r="P63" s="141">
        <f t="shared" si="477"/>
        <v>1.6479999999999999E-3</v>
      </c>
      <c r="Q63" s="141">
        <f t="shared" ref="Q63:R63" si="478">Q24/1000000</f>
        <v>1.4530000000000001E-3</v>
      </c>
      <c r="R63" s="141">
        <f t="shared" si="478"/>
        <v>4.7899999999999999E-4</v>
      </c>
      <c r="S63" s="141">
        <f t="shared" ref="S63:T63" si="479">S24/1000000</f>
        <v>0</v>
      </c>
      <c r="T63" s="141">
        <f t="shared" si="479"/>
        <v>0</v>
      </c>
      <c r="U63" s="141">
        <f t="shared" ref="U63:V63" si="480">U24/1000000</f>
        <v>0</v>
      </c>
      <c r="V63" s="141">
        <f t="shared" si="480"/>
        <v>2.3800000000000001E-4</v>
      </c>
      <c r="W63" s="141">
        <f t="shared" ref="W63:AG63" si="481">W24/1000000</f>
        <v>0</v>
      </c>
      <c r="X63" s="141">
        <f t="shared" ref="X63" si="482">X24/1000000</f>
        <v>0</v>
      </c>
      <c r="Y63" s="141">
        <f t="shared" si="481"/>
        <v>0</v>
      </c>
      <c r="Z63" s="141">
        <f t="shared" si="481"/>
        <v>4.2900000000000002E-4</v>
      </c>
      <c r="AA63" s="141">
        <f t="shared" si="481"/>
        <v>1.2E-4</v>
      </c>
      <c r="AB63" s="141">
        <f t="shared" si="481"/>
        <v>0</v>
      </c>
      <c r="AC63" s="141">
        <f t="shared" si="481"/>
        <v>1.2E-4</v>
      </c>
      <c r="AD63" s="141">
        <f t="shared" si="481"/>
        <v>2.6800000000000001E-4</v>
      </c>
      <c r="AE63" s="141">
        <f t="shared" si="481"/>
        <v>0</v>
      </c>
      <c r="AF63" s="141">
        <f t="shared" si="481"/>
        <v>0</v>
      </c>
      <c r="AG63" s="141">
        <f t="shared" si="481"/>
        <v>1.4999999999999999E-4</v>
      </c>
      <c r="AH63" s="141">
        <f t="shared" ref="AH63:AI63" si="483">AH24/1000000</f>
        <v>5.9800000000000001E-4</v>
      </c>
      <c r="AI63" s="141">
        <f t="shared" si="483"/>
        <v>3.1449999999999998E-3</v>
      </c>
      <c r="AJ63" s="141">
        <f t="shared" ref="AJ63:AL63" si="484">AJ24/1000000</f>
        <v>2.9599999999999998E-4</v>
      </c>
      <c r="AK63" s="141">
        <f t="shared" si="484"/>
        <v>0</v>
      </c>
      <c r="AL63" s="141">
        <f t="shared" si="484"/>
        <v>5.0000000000000001E-4</v>
      </c>
      <c r="AM63" s="141">
        <f t="shared" ref="AM63:AN63" si="485">AM24/1000000</f>
        <v>4.1E-5</v>
      </c>
      <c r="AN63" s="141">
        <f t="shared" si="485"/>
        <v>1.4799999999999999E-4</v>
      </c>
      <c r="AO63" s="141">
        <f t="shared" ref="AO63:AP63" si="486">AO24/1000000</f>
        <v>2.4399999999999999E-4</v>
      </c>
      <c r="AP63" s="141">
        <f t="shared" si="486"/>
        <v>3.3500000000000001E-4</v>
      </c>
      <c r="AQ63" s="141">
        <f t="shared" ref="AQ63:AR63" si="487">AQ24/1000000</f>
        <v>2.3730000000000001E-3</v>
      </c>
      <c r="AR63" s="141">
        <f t="shared" si="487"/>
        <v>1.0252000000000001E-2</v>
      </c>
      <c r="AS63" s="141">
        <f t="shared" si="319"/>
        <v>1.6699999999999999E-4</v>
      </c>
      <c r="AT63" s="141">
        <f t="shared" si="319"/>
        <v>6.8599999999999998E-3</v>
      </c>
      <c r="AU63" s="141">
        <f t="shared" ref="AU63:AV63" si="488">AU24/1000000</f>
        <v>7.8860000000000006E-3</v>
      </c>
      <c r="AV63" s="141">
        <f t="shared" si="488"/>
        <v>4.2979999999999997E-3</v>
      </c>
      <c r="AW63" s="141">
        <f t="shared" ref="AW63:AX63" si="489">AW24/1000000</f>
        <v>5.0199999999999995E-4</v>
      </c>
      <c r="AX63" s="141">
        <f t="shared" si="489"/>
        <v>0</v>
      </c>
      <c r="AY63" s="141">
        <f t="shared" ref="AY63:BA63" si="490">AY24/1000000</f>
        <v>1.585E-3</v>
      </c>
      <c r="AZ63" s="141">
        <f t="shared" si="490"/>
        <v>0</v>
      </c>
      <c r="BA63" s="141">
        <f t="shared" si="490"/>
        <v>5.2459999999999998E-3</v>
      </c>
      <c r="BB63" s="141">
        <f t="shared" ref="BB63:BC63" si="491">BB24/1000000</f>
        <v>1.0274999999999999E-2</v>
      </c>
      <c r="BC63" s="141">
        <f t="shared" si="491"/>
        <v>3.2499999999999999E-4</v>
      </c>
      <c r="BD63" s="141">
        <f t="shared" ref="BD63:BE63" si="492">BD24/1000000</f>
        <v>1.7699999999999999E-4</v>
      </c>
      <c r="BE63" s="141">
        <f t="shared" si="492"/>
        <v>1.7699999999999999E-4</v>
      </c>
      <c r="BF63" s="141">
        <f t="shared" ref="BF63:BG63" si="493">BF24/1000000</f>
        <v>1.7699999999999999E-4</v>
      </c>
      <c r="BG63" s="141">
        <f t="shared" si="493"/>
        <v>1.7699999999999999E-4</v>
      </c>
      <c r="BH63" s="141">
        <f t="shared" ref="BH63:BI63" si="494">BH24/1000000</f>
        <v>1.418E-3</v>
      </c>
      <c r="BI63" s="141">
        <f t="shared" si="494"/>
        <v>0</v>
      </c>
      <c r="BJ63" s="141">
        <f t="shared" ref="BJ63:BK63" si="495">BJ24/1000000</f>
        <v>1.7699999999999999E-4</v>
      </c>
      <c r="BK63" s="141">
        <f t="shared" si="495"/>
        <v>4.5399999999999998E-4</v>
      </c>
      <c r="BL63" s="141">
        <f t="shared" ref="BL63:BM63" si="496">BL24/1000000</f>
        <v>0</v>
      </c>
      <c r="BM63" s="141">
        <f t="shared" si="496"/>
        <v>2.238E-3</v>
      </c>
      <c r="BN63" s="141">
        <f t="shared" ref="BN63:BO63" si="497">BN24/1000000</f>
        <v>1.8599999999999999E-4</v>
      </c>
      <c r="BO63" s="141">
        <f t="shared" si="497"/>
        <v>3.7300000000000001E-4</v>
      </c>
      <c r="BP63" s="141">
        <f t="shared" ref="BP63:BQ63" si="498">BP24/1000000</f>
        <v>0</v>
      </c>
      <c r="BQ63" s="141">
        <f t="shared" si="498"/>
        <v>3.8699999999999997E-4</v>
      </c>
      <c r="BR63" s="141">
        <f t="shared" ref="BR63:BS63" si="499">BR24/1000000</f>
        <v>3.6400000000000001E-4</v>
      </c>
      <c r="BS63" s="141">
        <f t="shared" si="499"/>
        <v>1.73E-3</v>
      </c>
    </row>
    <row r="64" spans="4:71" ht="13.5" hidden="1" customHeight="1"/>
    <row r="66" spans="4:44" ht="13.5" customHeight="1">
      <c r="U66" s="5"/>
      <c r="AR66" s="10"/>
    </row>
    <row r="67" spans="4:44" ht="13.5" customHeight="1">
      <c r="D67" s="3"/>
      <c r="U67" s="5"/>
    </row>
    <row r="68" spans="4:44" ht="13.5" customHeight="1">
      <c r="T68" s="10"/>
      <c r="U68" s="5"/>
      <c r="AF68" s="10"/>
    </row>
    <row r="69" spans="4:44" ht="13.5" customHeight="1">
      <c r="U69" s="5"/>
    </row>
    <row r="70" spans="4:44" ht="13.5" customHeight="1">
      <c r="U70" s="5"/>
    </row>
    <row r="71" spans="4:44" ht="13.5" customHeight="1">
      <c r="U71" s="5"/>
    </row>
    <row r="72" spans="4:44" ht="13.5" customHeight="1">
      <c r="U72" s="5"/>
    </row>
    <row r="73" spans="4:44" ht="13.5" customHeight="1">
      <c r="U73" s="5"/>
    </row>
    <row r="74" spans="4:44" ht="13.5" customHeight="1">
      <c r="U74" s="5"/>
    </row>
    <row r="75" spans="4:44" ht="13.5" customHeight="1">
      <c r="U75" s="5"/>
    </row>
    <row r="76" spans="4:44" ht="13.5" customHeight="1">
      <c r="U76" s="5"/>
    </row>
    <row r="77" spans="4:44" ht="13.5" customHeight="1">
      <c r="U77" s="5"/>
    </row>
    <row r="78" spans="4:44" ht="13.5" customHeight="1">
      <c r="U78" s="5"/>
    </row>
    <row r="79" spans="4:44" ht="13.5" customHeight="1">
      <c r="U79" s="5"/>
    </row>
    <row r="80" spans="4:44" ht="13.5" customHeight="1">
      <c r="U80" s="5"/>
    </row>
    <row r="81" spans="21:21" ht="13.5" customHeight="1">
      <c r="U81" s="5"/>
    </row>
    <row r="82" spans="21:21" ht="13.5" customHeight="1">
      <c r="U82" s="5"/>
    </row>
    <row r="83" spans="21:21" ht="13.5" customHeight="1">
      <c r="U83" s="5"/>
    </row>
    <row r="84" spans="21:21" ht="13.5" customHeight="1">
      <c r="U84" s="5"/>
    </row>
    <row r="85" spans="21:21" ht="13.5" customHeight="1">
      <c r="U85" s="5"/>
    </row>
    <row r="86" spans="21:21" ht="13.5" customHeight="1">
      <c r="U86" s="5"/>
    </row>
    <row r="87" spans="21:21" ht="13.5" customHeight="1">
      <c r="U87" s="5"/>
    </row>
  </sheetData>
  <sortState xmlns:xlrd2="http://schemas.microsoft.com/office/spreadsheetml/2017/richdata2" ref="K69:L88">
    <sortCondition ref="L69:L88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0192-869B-4B72-B25C-3A8711DA01EF}">
  <sheetPr>
    <tabColor theme="0" tint="-0.14999847407452621"/>
  </sheetPr>
  <dimension ref="A1:BV71"/>
  <sheetViews>
    <sheetView topLeftCell="G1" zoomScale="80" zoomScaleNormal="80" workbookViewId="0">
      <pane xSplit="1" topLeftCell="BH1" activePane="topRight" state="frozen"/>
      <selection activeCell="G1" sqref="G1"/>
      <selection pane="topRight" activeCell="G1" sqref="G1"/>
    </sheetView>
  </sheetViews>
  <sheetFormatPr defaultColWidth="8.6640625" defaultRowHeight="14.4"/>
  <cols>
    <col min="1" max="1" width="13.33203125" hidden="1" customWidth="1"/>
    <col min="2" max="2" width="8.6640625" hidden="1" customWidth="1"/>
    <col min="3" max="3" width="8.6640625" style="8" hidden="1" customWidth="1"/>
    <col min="4" max="4" width="9.109375" style="8" hidden="1" customWidth="1"/>
    <col min="5" max="6" width="8.6640625" hidden="1" customWidth="1"/>
    <col min="7" max="7" width="61.6640625" customWidth="1"/>
    <col min="8" max="47" width="8.6640625" customWidth="1"/>
    <col min="56" max="56" width="10.33203125" customWidth="1"/>
    <col min="57" max="57" width="10.44140625" customWidth="1"/>
    <col min="65" max="65" width="9" customWidth="1"/>
    <col min="68" max="68" width="9.6640625" customWidth="1"/>
  </cols>
  <sheetData>
    <row r="1" spans="1:74">
      <c r="A1" s="101" t="s">
        <v>69</v>
      </c>
      <c r="B1" s="104" t="s">
        <v>91</v>
      </c>
      <c r="C1" s="105"/>
      <c r="D1" s="105"/>
      <c r="E1" s="101"/>
      <c r="F1" s="101"/>
      <c r="G1" s="12" t="s">
        <v>195</v>
      </c>
      <c r="AE1" s="5"/>
      <c r="AF1" s="6"/>
      <c r="AG1" s="6"/>
      <c r="AH1" s="5"/>
    </row>
    <row r="2" spans="1:74" ht="15" customHeight="1">
      <c r="A2" s="106" t="s">
        <v>68</v>
      </c>
      <c r="B2" s="106" t="s">
        <v>83</v>
      </c>
      <c r="C2" s="107" t="s">
        <v>85</v>
      </c>
      <c r="D2" s="107" t="s">
        <v>84</v>
      </c>
      <c r="E2" s="106" t="s">
        <v>86</v>
      </c>
      <c r="F2" s="101"/>
      <c r="G2" s="3" t="s">
        <v>2</v>
      </c>
      <c r="AG2" s="6"/>
      <c r="AH2" s="13"/>
    </row>
    <row r="3" spans="1:74">
      <c r="A3" s="101" t="s">
        <v>70</v>
      </c>
      <c r="B3" s="102">
        <v>20662</v>
      </c>
      <c r="C3" s="108"/>
      <c r="D3" s="108"/>
      <c r="E3" s="109">
        <v>33348.932000000001</v>
      </c>
      <c r="F3" s="101"/>
      <c r="H3" s="4">
        <v>44197</v>
      </c>
      <c r="I3" s="4">
        <v>44228</v>
      </c>
      <c r="J3" s="4">
        <v>44256</v>
      </c>
      <c r="K3" s="4">
        <v>44287</v>
      </c>
      <c r="L3" s="4">
        <v>44317</v>
      </c>
      <c r="M3" s="4">
        <v>44348</v>
      </c>
      <c r="N3" s="4">
        <v>44378</v>
      </c>
      <c r="O3" s="4">
        <v>44409</v>
      </c>
      <c r="P3" s="4">
        <v>44440</v>
      </c>
      <c r="Q3" s="4">
        <v>44470</v>
      </c>
      <c r="R3" s="4">
        <v>44501</v>
      </c>
      <c r="S3" s="4">
        <v>44531</v>
      </c>
      <c r="T3" s="4">
        <v>44562</v>
      </c>
      <c r="U3" s="4">
        <v>44593</v>
      </c>
      <c r="V3" s="4">
        <v>44621</v>
      </c>
      <c r="W3" s="4">
        <v>44652</v>
      </c>
      <c r="X3" s="4">
        <v>44682</v>
      </c>
      <c r="Y3" s="4">
        <v>44713</v>
      </c>
      <c r="Z3" s="4">
        <v>44743</v>
      </c>
      <c r="AA3" s="4">
        <v>44774</v>
      </c>
      <c r="AB3" s="4">
        <v>44805</v>
      </c>
      <c r="AC3" s="4">
        <v>44835</v>
      </c>
      <c r="AD3" s="4">
        <v>44866</v>
      </c>
      <c r="AE3" s="4">
        <v>44896</v>
      </c>
      <c r="AF3" s="4">
        <v>44927</v>
      </c>
      <c r="AG3" s="4">
        <v>44958</v>
      </c>
      <c r="AH3" s="4">
        <v>44986</v>
      </c>
      <c r="AI3" s="4">
        <v>45017</v>
      </c>
      <c r="AJ3" s="4">
        <v>45047</v>
      </c>
      <c r="AK3" s="4">
        <v>45078</v>
      </c>
      <c r="AL3" s="4">
        <v>45108</v>
      </c>
      <c r="AM3" s="4">
        <v>45139</v>
      </c>
      <c r="AN3" s="4">
        <v>45170</v>
      </c>
      <c r="AO3" s="4">
        <v>45200</v>
      </c>
      <c r="AP3" s="4">
        <v>45231</v>
      </c>
      <c r="AQ3" s="4">
        <v>45261</v>
      </c>
      <c r="AR3" s="4">
        <v>45292</v>
      </c>
      <c r="AS3" s="4">
        <v>45323</v>
      </c>
      <c r="AT3" s="4">
        <v>45352</v>
      </c>
      <c r="AU3" s="4">
        <v>45383</v>
      </c>
      <c r="AV3" s="4">
        <v>45413</v>
      </c>
      <c r="AW3" s="4">
        <v>45444</v>
      </c>
      <c r="AX3" s="4">
        <v>45474</v>
      </c>
      <c r="AY3" s="4">
        <v>45505</v>
      </c>
      <c r="AZ3" s="4">
        <v>45536</v>
      </c>
      <c r="BA3" s="4">
        <v>45566</v>
      </c>
      <c r="BB3" s="4">
        <v>45597</v>
      </c>
      <c r="BC3" s="4">
        <v>45627</v>
      </c>
      <c r="BD3" s="4">
        <v>45658</v>
      </c>
      <c r="BE3" s="4">
        <v>45689</v>
      </c>
      <c r="BF3" s="4">
        <v>45717</v>
      </c>
      <c r="BG3" s="4">
        <v>45748</v>
      </c>
      <c r="BH3" s="4">
        <v>45778</v>
      </c>
      <c r="BI3" s="4">
        <v>45809</v>
      </c>
      <c r="BJ3" s="4">
        <v>45839</v>
      </c>
      <c r="BK3" s="4">
        <v>45870</v>
      </c>
      <c r="BL3" s="4">
        <v>45901</v>
      </c>
      <c r="BM3" s="4">
        <v>45931</v>
      </c>
      <c r="BN3" s="4">
        <v>45962</v>
      </c>
      <c r="BO3" s="4">
        <v>45992</v>
      </c>
      <c r="BP3" s="4">
        <v>46023</v>
      </c>
      <c r="BQ3" s="4">
        <v>46054</v>
      </c>
      <c r="BR3" s="4">
        <v>46082</v>
      </c>
      <c r="BS3" s="4">
        <v>46113</v>
      </c>
      <c r="BT3" s="4">
        <v>46143</v>
      </c>
      <c r="BU3" s="4">
        <v>46174</v>
      </c>
      <c r="BV3" s="4">
        <v>46204</v>
      </c>
    </row>
    <row r="4" spans="1:74">
      <c r="A4" s="101" t="s">
        <v>71</v>
      </c>
      <c r="B4" s="102">
        <v>20750</v>
      </c>
      <c r="C4" s="108"/>
      <c r="D4" s="108">
        <f>B4/B3-1</f>
        <v>4.2590262317296901E-3</v>
      </c>
      <c r="E4" s="109">
        <v>33348.932000000001</v>
      </c>
      <c r="F4" s="101"/>
      <c r="G4" s="12" t="s">
        <v>5</v>
      </c>
      <c r="H4" s="176">
        <f>IF(MONTH(dati_kum!E$42)=1,dati_kum!E43,dati_kum!E43-dati_kum!D43)</f>
        <v>782.98600099999999</v>
      </c>
      <c r="I4" s="176">
        <f>IF(MONTH(dati_kum!F$42)=1,dati_kum!F43,dati_kum!F43-dati_kum!E43)</f>
        <v>734.85206500000004</v>
      </c>
      <c r="J4" s="176">
        <f>IF(MONTH(dati_kum!G$42)=1,dati_kum!G43,dati_kum!G43-dati_kum!F43)</f>
        <v>637.89151000000015</v>
      </c>
      <c r="K4" s="176">
        <f>IF(MONTH(dati_kum!H$42)=1,dati_kum!H43,dati_kum!H43-dati_kum!G43)</f>
        <v>864.35033699999985</v>
      </c>
      <c r="L4" s="176">
        <f>IF(MONTH(dati_kum!I$42)=1,dati_kum!I43,dati_kum!I43-dati_kum!H43)</f>
        <v>850.25307800000019</v>
      </c>
      <c r="M4" s="176">
        <f>IF(MONTH(dati_kum!J$42)=1,dati_kum!J43,dati_kum!J43-dati_kum!I43)</f>
        <v>768.73838799999976</v>
      </c>
      <c r="N4" s="176">
        <f>IF(MONTH(dati_kum!K$42)=1,dati_kum!K43,dati_kum!K43-dati_kum!J43)</f>
        <v>922.26225599999998</v>
      </c>
      <c r="O4" s="176">
        <f>IF(MONTH(dati_kum!L$42)=1,dati_kum!L43,dati_kum!L43-dati_kum!K43)</f>
        <v>901.67418400000042</v>
      </c>
      <c r="P4" s="176">
        <f>IF(MONTH(dati_kum!M$42)=1,dati_kum!M43,dati_kum!M43-dati_kum!L43)</f>
        <v>852.72558599999957</v>
      </c>
      <c r="Q4" s="176">
        <f>IF(MONTH(dati_kum!N$42)=1,dati_kum!N43,dati_kum!N43-dati_kum!M43)</f>
        <v>895.87360600000011</v>
      </c>
      <c r="R4" s="176">
        <f>IF(MONTH(dati_kum!O$42)=1,dati_kum!O43,dati_kum!O43-dati_kum!N43)</f>
        <v>856.46109799999977</v>
      </c>
      <c r="S4" s="176">
        <f>IF(MONTH(dati_kum!P$42)=1,dati_kum!P43,dati_kum!P43-dati_kum!O43)</f>
        <v>962.93603400000029</v>
      </c>
      <c r="T4" s="176">
        <f>IF(MONTH(dati_kum!Q$42)=1,dati_kum!Q43,dati_kum!Q43-dati_kum!P43)</f>
        <v>941.79193599999996</v>
      </c>
      <c r="U4" s="176">
        <f>IF(MONTH(dati_kum!R$42)=1,dati_kum!R43,dati_kum!R43-dati_kum!Q43)</f>
        <v>870.81498900000008</v>
      </c>
      <c r="V4" s="176">
        <f>IF(MONTH(dati_kum!S$42)=1,dati_kum!S43,dati_kum!S43-dati_kum!R43)</f>
        <v>769.05468500000006</v>
      </c>
      <c r="W4" s="176">
        <f>IF(MONTH(dati_kum!T$42)=1,dati_kum!T43,dati_kum!T43-dati_kum!S43)</f>
        <v>957.83515200000011</v>
      </c>
      <c r="X4" s="176">
        <f>IF(MONTH(dati_kum!U$42)=1,dati_kum!U43,dati_kum!U43-dati_kum!T43)</f>
        <v>978.6785589999995</v>
      </c>
      <c r="Y4" s="176">
        <f>IF(MONTH(dati_kum!V$42)=1,dati_kum!V43,dati_kum!V43-dati_kum!U43)</f>
        <v>888.91623299999992</v>
      </c>
      <c r="Z4" s="176">
        <f>IF(MONTH(dati_kum!W$42)=1,dati_kum!W43,dati_kum!W43-dati_kum!V43)</f>
        <v>1027.4568880000006</v>
      </c>
      <c r="AA4" s="176">
        <f>IF(MONTH(dati_kum!X$42)=1,dati_kum!X43,dati_kum!X43-dati_kum!W43)</f>
        <v>969.99408099999982</v>
      </c>
      <c r="AB4" s="176">
        <f>IF(MONTH(dati_kum!Y$42)=1,dati_kum!Y43,dati_kum!Y43-dati_kum!X43)</f>
        <v>985.43590399999994</v>
      </c>
      <c r="AC4" s="176">
        <f>IF(MONTH(dati_kum!Z$42)=1,dati_kum!Z43,dati_kum!Z43-dati_kum!Y43)</f>
        <v>1021.6625139999996</v>
      </c>
      <c r="AD4" s="176">
        <f>IF(MONTH(dati_kum!AA$42)=1,dati_kum!AA43,dati_kum!AA43-dati_kum!Z43)</f>
        <v>1038.2276739999998</v>
      </c>
      <c r="AE4" s="176">
        <f>IF(MONTH(dati_kum!AB$42)=1,dati_kum!AB43,dati_kum!AB43-dati_kum!AA43)</f>
        <v>1107.4090790000009</v>
      </c>
      <c r="AF4" s="176">
        <f>IF(MONTH(dati_kum!AC$42)=1,dati_kum!AC43,dati_kum!AC43-dati_kum!AB43)</f>
        <v>1077.162761</v>
      </c>
      <c r="AG4" s="176">
        <f>IF(MONTH(dati_kum!AD$42)=1,dati_kum!AD43,dati_kum!AD43-dati_kum!AC43)</f>
        <v>983.50424399999974</v>
      </c>
      <c r="AH4" s="176">
        <f>IF(MONTH(dati_kum!AE$42)=1,dati_kum!AE43,dati_kum!AE43-dati_kum!AD43)</f>
        <v>838.44619000000012</v>
      </c>
      <c r="AI4" s="176">
        <f>IF(MONTH(dati_kum!AF$42)=1,dati_kum!AF43,dati_kum!AF43-dati_kum!AE43)</f>
        <v>1063.8670010000001</v>
      </c>
      <c r="AJ4" s="176">
        <f>IF(MONTH(dati_kum!AG$42)=1,dati_kum!AG43,dati_kum!AG43-dati_kum!AF43)</f>
        <v>1071.7952410000003</v>
      </c>
      <c r="AK4" s="176">
        <f>IF(MONTH(dati_kum!AH$42)=1,dati_kum!AH43,dati_kum!AH43-dati_kum!AG43)</f>
        <v>1023.2146759999996</v>
      </c>
      <c r="AL4" s="176">
        <f>IF(MONTH(dati_kum!AI$42)=1,dati_kum!AI43,dati_kum!AI43-dati_kum!AH43)</f>
        <v>1108.6681310000004</v>
      </c>
      <c r="AM4" s="176">
        <f>IF(MONTH(dati_kum!AJ$42)=1,dati_kum!AJ43,dati_kum!AJ43-dati_kum!AI43)</f>
        <v>1074.8533079999997</v>
      </c>
      <c r="AN4" s="176">
        <f>IF(MONTH(dati_kum!AK$42)=1,dati_kum!AK43,dati_kum!AK43-dati_kum!AJ43)</f>
        <v>1074.8187689999995</v>
      </c>
      <c r="AO4" s="176">
        <f>IF(MONTH(dati_kum!AL$42)=1,dati_kum!AL43,dati_kum!AL43-dati_kum!AK43)</f>
        <v>1092.4020950000013</v>
      </c>
      <c r="AP4" s="176">
        <f>IF(MONTH(dati_kum!AM$42)=1,dati_kum!AM43,dati_kum!AM43-dati_kum!AL43)</f>
        <v>1019.0739489999996</v>
      </c>
      <c r="AQ4" s="176">
        <f>IF(MONTH(dati_kum!AN$42)=1,dati_kum!AN43,dati_kum!AN43-dati_kum!AM43)</f>
        <v>1172.60923</v>
      </c>
      <c r="AR4" s="176">
        <f>IF(MONTH(dati_kum!AO$42)=1,dati_kum!AO43,dati_kum!AO43-dati_kum!AN43)</f>
        <v>1080.4541019999999</v>
      </c>
      <c r="AS4" s="176">
        <f>IF(MONTH(dati_kum!AP$42)=1,dati_kum!AP43,dati_kum!AP43-dati_kum!AO43)</f>
        <v>1024.2838549999999</v>
      </c>
      <c r="AT4" s="176">
        <f>IF(MONTH(dati_kum!AQ$42)=1,dati_kum!AQ43,dati_kum!AQ43-dati_kum!AP43)</f>
        <v>948.36656000000039</v>
      </c>
      <c r="AU4" s="176">
        <f>IF(MONTH(dati_kum!AR$42)=1,dati_kum!AR43,dati_kum!AR43-dati_kum!AQ43)</f>
        <v>1101.1482999999994</v>
      </c>
      <c r="AV4" s="176">
        <f>IF(MONTH(dati_kum!AS$42)=1,dati_kum!AS43,dati_kum!AS43-dati_kum!AR43)</f>
        <v>1184.6116260000008</v>
      </c>
      <c r="AW4" s="176">
        <f>IF(MONTH(dati_kum!AT$42)=1,dati_kum!AT43,dati_kum!AT43-dati_kum!AS43)</f>
        <v>1175.6066299999993</v>
      </c>
      <c r="AX4" s="176">
        <f>IF(MONTH(dati_kum!AU$42)=1,dati_kum!AU43,dati_kum!AU43-dati_kum!AT43)</f>
        <v>1168.9286660000007</v>
      </c>
      <c r="AY4" s="176">
        <f>IF(MONTH(dati_kum!AV$42)=1,dati_kum!AV43,dati_kum!AV43-dati_kum!AU43)</f>
        <v>1163.803985999999</v>
      </c>
      <c r="AZ4" s="176">
        <f>IF(MONTH(dati_kum!AW$42)=1,dati_kum!AW43,dati_kum!AW43-dati_kum!AV43)</f>
        <v>1144.4955980000013</v>
      </c>
      <c r="BA4" s="176">
        <f>IF(MONTH(dati_kum!AX$42)=1,dati_kum!AX43,dati_kum!AX43-dati_kum!AW43)</f>
        <v>1143.52549</v>
      </c>
      <c r="BB4" s="176">
        <f>IF(MONTH(dati_kum!AY$42)=1,dati_kum!AY43,dati_kum!AY43-dati_kum!AX43)</f>
        <v>1134.290626</v>
      </c>
      <c r="BC4" s="176">
        <f>IF(MONTH(dati_kum!AZ$42)=1,dati_kum!AZ43,dati_kum!AZ43-dati_kum!AY43)</f>
        <v>1313.9981699999989</v>
      </c>
      <c r="BD4" s="176">
        <f>IF(MONTH(dati_kum!BA$42)=1,dati_kum!BA43,dati_kum!BA43-dati_kum!AZ43)</f>
        <v>1197.0998890000001</v>
      </c>
      <c r="BE4" s="176">
        <f>IF(MONTH(dati_kum!BB$42)=1,dati_kum!BB43,dati_kum!BB43-dati_kum!BA43)</f>
        <v>1075.544343</v>
      </c>
      <c r="BF4" s="176">
        <f>IF(MONTH(dati_kum!BC$42)=1,dati_kum!BC43,dati_kum!BC43-dati_kum!BB43)</f>
        <v>982.7122260000001</v>
      </c>
      <c r="BG4" s="176">
        <f>IF(MONTH(dati_kum!BD$42)=1,dati_kum!BD43,dati_kum!BD43-dati_kum!BC43)</f>
        <v>1155.3700779999999</v>
      </c>
      <c r="BH4" s="176">
        <f>IF(MONTH(dati_kum!BE$42)=1,dati_kum!BE43,dati_kum!BE43-dati_kum!BD43)</f>
        <v>1230.6471000000001</v>
      </c>
      <c r="BI4" s="176">
        <f>IF(MONTH(dati_kum!BF$42)=1,dati_kum!BF43,dati_kum!BF43-dati_kum!BE43)</f>
        <v>1253.8730930000002</v>
      </c>
      <c r="BJ4" s="176">
        <f>IF(MONTH(dati_kum!BG$42)=1,dati_kum!BG43,dati_kum!BG43-dati_kum!BF43)</f>
        <v>1238.5095449999999</v>
      </c>
      <c r="BK4" s="176">
        <f>IF(MONTH(dati_kum!BH$42)=1,dati_kum!BH43,dati_kum!BH43-dati_kum!BG43)</f>
        <v>1259.247875</v>
      </c>
      <c r="BL4" s="176">
        <f>IF(MONTH(dati_kum!BI$42)=1,dati_kum!BI43,dati_kum!BI43-dati_kum!BH43)</f>
        <v>1177.8676439999999</v>
      </c>
      <c r="BM4" s="176">
        <f>IF(MONTH(dati_kum!BJ$42)=1,dati_kum!BJ43,dati_kum!BJ43-dati_kum!BI43)</f>
        <v>1237.6407899999995</v>
      </c>
      <c r="BN4" s="176">
        <f>IF(MONTH(dati_kum!BK$42)=1,dati_kum!BK43,dati_kum!BK43-dati_kum!BJ43)</f>
        <v>1207.4413960000002</v>
      </c>
      <c r="BO4" s="176">
        <f>IF(MONTH(dati_kum!BL$42)=1,dati_kum!BL43,dati_kum!BL43-dati_kum!BK43)</f>
        <v>1322.7993559999995</v>
      </c>
      <c r="BP4" s="176">
        <f>IF(MONTH(dati_kum!BM$42)=1,dati_kum!BM43,dati_kum!BM43-dati_kum!BL43)</f>
        <v>1245.064928</v>
      </c>
      <c r="BQ4" s="176">
        <f>IF(MONTH(dati_kum!BN$42)=1,dati_kum!BN43,dati_kum!BN43-dati_kum!BM43)</f>
        <v>1168.9700869999999</v>
      </c>
      <c r="BR4" s="176">
        <f>IF(MONTH(dati_kum!BO$42)=1,dati_kum!BO43,dati_kum!BO43-dati_kum!BN43)</f>
        <v>1051.6970249999999</v>
      </c>
      <c r="BS4" s="176">
        <f>IF(MONTH(dati_kum!BP$42)=1,dati_kum!BP43,dati_kum!BP43-dati_kum!BO43)</f>
        <v>1254.6946859999998</v>
      </c>
      <c r="BT4" s="176">
        <f>IF(MONTH(dati_kum!BQ$42)=1,dati_kum!BQ43,dati_kum!BQ43-dati_kum!BP43)</f>
        <v>1269.8849319999999</v>
      </c>
      <c r="BU4" s="176">
        <f>IF(MONTH(dati_kum!BR$42)=1,dati_kum!BR43,dati_kum!BR43-dati_kum!BQ43)</f>
        <v>1294.1267370000005</v>
      </c>
      <c r="BV4" s="176">
        <f>IF(MONTH(dati_kum!BS$42)=1,dati_kum!BS43,dati_kum!BS43-dati_kum!BR43)</f>
        <v>1358.4383029999999</v>
      </c>
    </row>
    <row r="5" spans="1:74">
      <c r="A5" s="101" t="s">
        <v>72</v>
      </c>
      <c r="B5" s="102">
        <v>20911</v>
      </c>
      <c r="C5" s="108"/>
      <c r="D5" s="108">
        <f t="shared" ref="D5:D15" si="0">B5/B4-1</f>
        <v>7.7590361445782907E-3</v>
      </c>
      <c r="E5" s="109">
        <v>33348.932000000001</v>
      </c>
      <c r="F5" s="101"/>
      <c r="G5" t="s">
        <v>6</v>
      </c>
      <c r="H5" s="176">
        <f>IF(MONTH(dati_kum!E$42)=1,dati_kum!E44,dati_kum!E44-dati_kum!D44)</f>
        <v>150.693296</v>
      </c>
      <c r="I5" s="176">
        <f>IF(MONTH(dati_kum!F$42)=1,dati_kum!F44,dati_kum!F44-dati_kum!E44)</f>
        <v>153.563095</v>
      </c>
      <c r="J5" s="176">
        <f>IF(MONTH(dati_kum!G$42)=1,dati_kum!G44,dati_kum!G44-dati_kum!F44)</f>
        <v>45.660741999999971</v>
      </c>
      <c r="K5" s="176">
        <f>IF(MONTH(dati_kum!H$42)=1,dati_kum!H44,dati_kum!H44-dati_kum!G44)</f>
        <v>128.34452000000005</v>
      </c>
      <c r="L5" s="176">
        <f>IF(MONTH(dati_kum!I$42)=1,dati_kum!I44,dati_kum!I44-dati_kum!H44)</f>
        <v>128.55619100000001</v>
      </c>
      <c r="M5" s="176">
        <f>IF(MONTH(dati_kum!J$42)=1,dati_kum!J44,dati_kum!J44-dati_kum!I44)</f>
        <v>134.98612099999991</v>
      </c>
      <c r="N5" s="176">
        <f>IF(MONTH(dati_kum!K$42)=1,dati_kum!K44,dati_kum!K44-dati_kum!J44)</f>
        <v>188.25253300000008</v>
      </c>
      <c r="O5" s="176">
        <f>IF(MONTH(dati_kum!L$42)=1,dati_kum!L44,dati_kum!L44-dati_kum!K44)</f>
        <v>170.50485999999989</v>
      </c>
      <c r="P5" s="176">
        <f>IF(MONTH(dati_kum!M$42)=1,dati_kum!M44,dati_kum!M44-dati_kum!L44)</f>
        <v>168.64160800000013</v>
      </c>
      <c r="Q5" s="176">
        <f>IF(MONTH(dati_kum!N$42)=1,dati_kum!N44,dati_kum!N44-dati_kum!M44)</f>
        <v>269.57514900000001</v>
      </c>
      <c r="R5" s="176">
        <f>IF(MONTH(dati_kum!O$42)=1,dati_kum!O44,dati_kum!O44-dati_kum!N44)</f>
        <v>167.63411999999994</v>
      </c>
      <c r="S5" s="176">
        <f>IF(MONTH(dati_kum!P$42)=1,dati_kum!P44,dati_kum!P44-dati_kum!O44)</f>
        <v>220.86456900000007</v>
      </c>
      <c r="T5" s="176">
        <f>IF(MONTH(dati_kum!Q$42)=1,dati_kum!Q44,dati_kum!Q44-dati_kum!P44)</f>
        <v>230.248965</v>
      </c>
      <c r="U5" s="176">
        <f>IF(MONTH(dati_kum!R$42)=1,dati_kum!R44,dati_kum!R44-dati_kum!Q44)</f>
        <v>184.558896</v>
      </c>
      <c r="V5" s="176">
        <f>IF(MONTH(dati_kum!S$42)=1,dati_kum!S44,dati_kum!S44-dati_kum!R44)</f>
        <v>65.002210999999988</v>
      </c>
      <c r="W5" s="176">
        <f>IF(MONTH(dati_kum!T$42)=1,dati_kum!T44,dati_kum!T44-dati_kum!S44)</f>
        <v>165.30697299999997</v>
      </c>
      <c r="X5" s="176">
        <f>IF(MONTH(dati_kum!U$42)=1,dati_kum!U44,dati_kum!U44-dati_kum!T44)</f>
        <v>175.24344700000006</v>
      </c>
      <c r="Y5" s="176">
        <f>IF(MONTH(dati_kum!V$42)=1,dati_kum!V44,dati_kum!V44-dati_kum!U44)</f>
        <v>193.47165899999993</v>
      </c>
      <c r="Z5" s="176">
        <f>IF(MONTH(dati_kum!W$42)=1,dati_kum!W44,dati_kum!W44-dati_kum!V44)</f>
        <v>220.96358700000008</v>
      </c>
      <c r="AA5" s="176">
        <f>IF(MONTH(dati_kum!X$42)=1,dati_kum!X44,dati_kum!X44-dati_kum!W44)</f>
        <v>202.01731199999995</v>
      </c>
      <c r="AB5" s="176">
        <f>IF(MONTH(dati_kum!Y$42)=1,dati_kum!Y44,dati_kum!Y44-dati_kum!X44)</f>
        <v>208.38990699999999</v>
      </c>
      <c r="AC5" s="176">
        <f>IF(MONTH(dati_kum!Z$42)=1,dati_kum!Z44,dati_kum!Z44-dati_kum!Y44)</f>
        <v>217.09081200000014</v>
      </c>
      <c r="AD5" s="176">
        <f>IF(MONTH(dati_kum!AA$42)=1,dati_kum!AA44,dati_kum!AA44-dati_kum!Z44)</f>
        <v>200.2854649999997</v>
      </c>
      <c r="AE5" s="176">
        <f>IF(MONTH(dati_kum!AB$42)=1,dati_kum!AB44,dati_kum!AB44-dati_kum!AA44)</f>
        <v>199.89776400000028</v>
      </c>
      <c r="AF5" s="176">
        <f>IF(MONTH(dati_kum!AC$42)=1,dati_kum!AC44,dati_kum!AC44-dati_kum!AB44)</f>
        <v>239.533996</v>
      </c>
      <c r="AG5" s="176">
        <f>IF(MONTH(dati_kum!AD$42)=1,dati_kum!AD44,dati_kum!AD44-dati_kum!AC44)</f>
        <v>203.94499200000001</v>
      </c>
      <c r="AH5" s="176">
        <f>IF(MONTH(dati_kum!AE$42)=1,dati_kum!AE44,dati_kum!AE44-dati_kum!AD44)</f>
        <v>69.210313999999983</v>
      </c>
      <c r="AI5" s="176">
        <f>IF(MONTH(dati_kum!AF$42)=1,dati_kum!AF44,dati_kum!AF44-dati_kum!AE44)</f>
        <v>176.94750699999997</v>
      </c>
      <c r="AJ5" s="176">
        <f>IF(MONTH(dati_kum!AG$42)=1,dati_kum!AG44,dati_kum!AG44-dati_kum!AF44)</f>
        <v>181.07272899999998</v>
      </c>
      <c r="AK5" s="176">
        <f>IF(MONTH(dati_kum!AH$42)=1,dati_kum!AH44,dati_kum!AH44-dati_kum!AG44)</f>
        <v>221.43500099999994</v>
      </c>
      <c r="AL5" s="176">
        <f>IF(MONTH(dati_kum!AI$42)=1,dati_kum!AI44,dati_kum!AI44-dati_kum!AH44)</f>
        <v>253.86746800000014</v>
      </c>
      <c r="AM5" s="176">
        <f>IF(MONTH(dati_kum!AJ$42)=1,dati_kum!AJ44,dati_kum!AJ44-dati_kum!AI44)</f>
        <v>234.13196300000004</v>
      </c>
      <c r="AN5" s="176">
        <f>IF(MONTH(dati_kum!AK$42)=1,dati_kum!AK44,dati_kum!AK44-dati_kum!AJ44)</f>
        <v>225.11849099999995</v>
      </c>
      <c r="AO5" s="176">
        <f>IF(MONTH(dati_kum!AL$42)=1,dati_kum!AL44,dati_kum!AL44-dati_kum!AK44)</f>
        <v>233.04624100000001</v>
      </c>
      <c r="AP5" s="176">
        <f>IF(MONTH(dati_kum!AM$42)=1,dati_kum!AM44,dati_kum!AM44-dati_kum!AL44)</f>
        <v>229.98331299999995</v>
      </c>
      <c r="AQ5" s="176">
        <f>IF(MONTH(dati_kum!AN$42)=1,dati_kum!AN44,dati_kum!AN44-dati_kum!AM44)</f>
        <v>232.44023599999991</v>
      </c>
      <c r="AR5" s="176">
        <f>IF(MONTH(dati_kum!AO$42)=1,dati_kum!AO44,dati_kum!AO44-dati_kum!AN44)</f>
        <v>270.15186399999999</v>
      </c>
      <c r="AS5" s="176">
        <f>IF(MONTH(dati_kum!AP$42)=1,dati_kum!AP44,dati_kum!AP44-dati_kum!AO44)</f>
        <v>241.39762400000001</v>
      </c>
      <c r="AT5" s="176">
        <f>IF(MONTH(dati_kum!AQ$42)=1,dati_kum!AQ44,dati_kum!AQ44-dati_kum!AP44)</f>
        <v>62.493390999999974</v>
      </c>
      <c r="AU5" s="176">
        <f>IF(MONTH(dati_kum!AR$42)=1,dati_kum!AR44,dati_kum!AR44-dati_kum!AQ44)</f>
        <v>218.76967500000001</v>
      </c>
      <c r="AV5" s="176">
        <f>IF(MONTH(dati_kum!AS$42)=1,dati_kum!AS44,dati_kum!AS44-dati_kum!AR44)</f>
        <v>215.29020800000001</v>
      </c>
      <c r="AW5" s="176">
        <f>IF(MONTH(dati_kum!AT$42)=1,dati_kum!AT44,dati_kum!AT44-dati_kum!AS44)</f>
        <v>218.86195399999997</v>
      </c>
      <c r="AX5" s="176">
        <f>IF(MONTH(dati_kum!AU$42)=1,dati_kum!AU44,dati_kum!AU44-dati_kum!AT44)</f>
        <v>292.60546399999998</v>
      </c>
      <c r="AY5" s="176">
        <f>IF(MONTH(dati_kum!AV$42)=1,dati_kum!AV44,dati_kum!AV44-dati_kum!AU44)</f>
        <v>264.36434000000008</v>
      </c>
      <c r="AZ5" s="176">
        <f>IF(MONTH(dati_kum!AW$42)=1,dati_kum!AW44,dati_kum!AW44-dati_kum!AV44)</f>
        <v>249.21619299999998</v>
      </c>
      <c r="BA5" s="176">
        <f>IF(MONTH(dati_kum!AX$42)=1,dati_kum!AX44,dati_kum!AX44-dati_kum!AW44)</f>
        <v>262.90636200000017</v>
      </c>
      <c r="BB5" s="176">
        <f>IF(MONTH(dati_kum!AY$42)=1,dati_kum!AY44,dati_kum!AY44-dati_kum!AX44)</f>
        <v>256.48594800000001</v>
      </c>
      <c r="BC5" s="176">
        <f>IF(MONTH(dati_kum!AZ$42)=1,dati_kum!AZ44,dati_kum!AZ44-dati_kum!AY44)</f>
        <v>258.44657699999971</v>
      </c>
      <c r="BD5" s="176">
        <f>IF(MONTH(dati_kum!BA$42)=1,dati_kum!BA44,dati_kum!BA44-dati_kum!AZ44)</f>
        <v>316.81269900000001</v>
      </c>
      <c r="BE5" s="176">
        <f>IF(MONTH(dati_kum!BB$42)=1,dati_kum!BB44,dati_kum!BB44-dati_kum!BA44)</f>
        <v>241.43620600000003</v>
      </c>
      <c r="BF5" s="176">
        <f>IF(MONTH(dati_kum!BC$42)=1,dati_kum!BC44,dati_kum!BC44-dati_kum!BB44)</f>
        <v>65.475727000000006</v>
      </c>
      <c r="BG5" s="176">
        <f>IF(MONTH(dati_kum!BD$42)=1,dati_kum!BD44,dati_kum!BD44-dati_kum!BC44)</f>
        <v>192.83897200000001</v>
      </c>
      <c r="BH5" s="176">
        <f>IF(MONTH(dati_kum!BE$42)=1,dati_kum!BE44,dati_kum!BE44-dati_kum!BD44)</f>
        <v>207.03071899999998</v>
      </c>
      <c r="BI5" s="176">
        <f>IF(MONTH(dati_kum!BF$42)=1,dati_kum!BF44,dati_kum!BF44-dati_kum!BE44)</f>
        <v>233.39515899999992</v>
      </c>
      <c r="BJ5" s="176">
        <f>IF(MONTH(dati_kum!BG$42)=1,dati_kum!BG44,dati_kum!BG44-dati_kum!BF44)</f>
        <v>279.18414600000006</v>
      </c>
      <c r="BK5" s="176">
        <f>IF(MONTH(dati_kum!BH$42)=1,dati_kum!BH44,dati_kum!BH44-dati_kum!BG44)</f>
        <v>257.75421000000006</v>
      </c>
      <c r="BL5" s="176">
        <f>IF(MONTH(dati_kum!BI$42)=1,dati_kum!BI44,dati_kum!BI44-dati_kum!BH44)</f>
        <v>239.14581099999987</v>
      </c>
      <c r="BM5" s="176">
        <f>IF(MONTH(dati_kum!BJ$42)=1,dati_kum!BJ44,dati_kum!BJ44-dati_kum!BI44)</f>
        <v>257.31188199999997</v>
      </c>
      <c r="BN5" s="176">
        <f>IF(MONTH(dati_kum!BK$42)=1,dati_kum!BK44,dati_kum!BK44-dati_kum!BJ44)</f>
        <v>241.09099900000001</v>
      </c>
      <c r="BO5" s="176">
        <f>IF(MONTH(dati_kum!BL$42)=1,dati_kum!BL44,dati_kum!BL44-dati_kum!BK44)</f>
        <v>236.28572299999996</v>
      </c>
      <c r="BP5" s="176">
        <f>IF(MONTH(dati_kum!BM$42)=1,dati_kum!BM44,dati_kum!BM44-dati_kum!BL44)</f>
        <v>288.64350300000001</v>
      </c>
      <c r="BQ5" s="176">
        <f>IF(MONTH(dati_kum!BN$42)=1,dati_kum!BN44,dati_kum!BN44-dati_kum!BM44)</f>
        <v>235.83408699999995</v>
      </c>
      <c r="BR5" s="176">
        <f>IF(MONTH(dati_kum!BO$42)=1,dati_kum!BO44,dati_kum!BO44-dati_kum!BN44)</f>
        <v>99.230124000000046</v>
      </c>
      <c r="BS5" s="176">
        <f>IF(MONTH(dati_kum!BP$42)=1,dati_kum!BP44,dati_kum!BP44-dati_kum!BO44)</f>
        <v>217.40523199999996</v>
      </c>
      <c r="BT5" s="176">
        <f>IF(MONTH(dati_kum!BQ$42)=1,dati_kum!BQ44,dati_kum!BQ44-dati_kum!BP44)</f>
        <v>219.47192999999993</v>
      </c>
      <c r="BU5" s="176">
        <f>IF(MONTH(dati_kum!BR$42)=1,dati_kum!BR44,dati_kum!BR44-dati_kum!BQ44)</f>
        <v>239.70833500000003</v>
      </c>
      <c r="BV5" s="176">
        <f>IF(MONTH(dati_kum!BS$42)=1,dati_kum!BS44,dati_kum!BS44-dati_kum!BR44)</f>
        <v>302.60825700000009</v>
      </c>
    </row>
    <row r="6" spans="1:74">
      <c r="A6" s="101" t="s">
        <v>73</v>
      </c>
      <c r="B6" s="102">
        <v>21091</v>
      </c>
      <c r="C6" s="108"/>
      <c r="D6" s="108">
        <f t="shared" si="0"/>
        <v>8.6079097125915105E-3</v>
      </c>
      <c r="E6" s="109">
        <v>33348.932000000001</v>
      </c>
      <c r="F6" s="101"/>
      <c r="G6" t="s">
        <v>7</v>
      </c>
      <c r="H6" s="176">
        <f>IF(MONTH(dati_kum!E$42)=1,dati_kum!E45,dati_kum!E45-dati_kum!D45)</f>
        <v>21.150621999999998</v>
      </c>
      <c r="I6" s="176">
        <f>IF(MONTH(dati_kum!F$42)=1,dati_kum!F45,dati_kum!F45-dati_kum!E45)</f>
        <v>8.1905990000000024</v>
      </c>
      <c r="J6" s="176">
        <f>IF(MONTH(dati_kum!G$42)=1,dati_kum!G45,dati_kum!G45-dati_kum!F45)</f>
        <v>15.553265999999997</v>
      </c>
      <c r="K6" s="176">
        <f>IF(MONTH(dati_kum!H$42)=1,dati_kum!H45,dati_kum!H45-dati_kum!G45)</f>
        <v>47.546597000000006</v>
      </c>
      <c r="L6" s="176">
        <f>IF(MONTH(dati_kum!I$42)=1,dati_kum!I45,dati_kum!I45-dati_kum!H45)</f>
        <v>36.815853999999987</v>
      </c>
      <c r="M6" s="176">
        <f>IF(MONTH(dati_kum!J$42)=1,dati_kum!J45,dati_kum!J45-dati_kum!I45)</f>
        <v>41.259418000000011</v>
      </c>
      <c r="N6" s="176">
        <f>IF(MONTH(dati_kum!K$42)=1,dati_kum!K45,dati_kum!K45-dati_kum!J45)</f>
        <v>26.677355000000006</v>
      </c>
      <c r="O6" s="176">
        <f>IF(MONTH(dati_kum!L$42)=1,dati_kum!L45,dati_kum!L45-dati_kum!K45)</f>
        <v>26.080296000000004</v>
      </c>
      <c r="P6" s="176">
        <f>IF(MONTH(dati_kum!M$42)=1,dati_kum!M45,dati_kum!M45-dati_kum!L45)</f>
        <v>14.512897999999979</v>
      </c>
      <c r="Q6" s="176">
        <f>IF(MONTH(dati_kum!N$42)=1,dati_kum!N45,dati_kum!N45-dati_kum!M45)</f>
        <v>23.384589000000005</v>
      </c>
      <c r="R6" s="176">
        <f>IF(MONTH(dati_kum!O$42)=1,dati_kum!O45,dati_kum!O45-dati_kum!N45)</f>
        <v>28.751220999999987</v>
      </c>
      <c r="S6" s="176">
        <f>IF(MONTH(dati_kum!P$42)=1,dati_kum!P45,dati_kum!P45-dati_kum!O45)</f>
        <v>-8.8433309999999778</v>
      </c>
      <c r="T6" s="176">
        <f>IF(MONTH(dati_kum!Q$42)=1,dati_kum!Q45,dati_kum!Q45-dati_kum!P45)</f>
        <v>36.645933999999997</v>
      </c>
      <c r="U6" s="176">
        <f>IF(MONTH(dati_kum!R$42)=1,dati_kum!R45,dati_kum!R45-dati_kum!Q45)</f>
        <v>28.807556000000005</v>
      </c>
      <c r="V6" s="176">
        <f>IF(MONTH(dati_kum!S$42)=1,dati_kum!S45,dati_kum!S45-dati_kum!R45)</f>
        <v>18.876081999999997</v>
      </c>
      <c r="W6" s="176">
        <f>IF(MONTH(dati_kum!T$42)=1,dati_kum!T45,dati_kum!T45-dati_kum!S45)</f>
        <v>34.442598000000004</v>
      </c>
      <c r="X6" s="176">
        <f>IF(MONTH(dati_kum!U$42)=1,dati_kum!U45,dati_kum!U45-dati_kum!T45)</f>
        <v>49.467463999999993</v>
      </c>
      <c r="Y6" s="176">
        <f>IF(MONTH(dati_kum!V$42)=1,dati_kum!V45,dati_kum!V45-dati_kum!U45)</f>
        <v>44.263114999999999</v>
      </c>
      <c r="Z6" s="176">
        <f>IF(MONTH(dati_kum!W$42)=1,dati_kum!W45,dati_kum!W45-dati_kum!V45)</f>
        <v>27.860117000000002</v>
      </c>
      <c r="AA6" s="176">
        <f>IF(MONTH(dati_kum!X$42)=1,dati_kum!X45,dati_kum!X45-dati_kum!W45)</f>
        <v>31.240998999999988</v>
      </c>
      <c r="AB6" s="176">
        <f>IF(MONTH(dati_kum!Y$42)=1,dati_kum!Y45,dati_kum!Y45-dati_kum!X45)</f>
        <v>25.169040999999993</v>
      </c>
      <c r="AC6" s="176">
        <f>IF(MONTH(dati_kum!Z$42)=1,dati_kum!Z45,dati_kum!Z45-dati_kum!Y45)</f>
        <v>29.345911000000001</v>
      </c>
      <c r="AD6" s="176">
        <f>IF(MONTH(dati_kum!AA$42)=1,dati_kum!AA45,dati_kum!AA45-dati_kum!Z45)</f>
        <v>24.259136000000012</v>
      </c>
      <c r="AE6" s="176">
        <f>IF(MONTH(dati_kum!AB$42)=1,dati_kum!AB45,dati_kum!AB45-dati_kum!AA45)</f>
        <v>28.37249300000002</v>
      </c>
      <c r="AF6" s="176">
        <f>IF(MONTH(dati_kum!AC$42)=1,dati_kum!AC45,dati_kum!AC45-dati_kum!AB45)</f>
        <v>61.791103</v>
      </c>
      <c r="AG6" s="176">
        <f>IF(MONTH(dati_kum!AD$42)=1,dati_kum!AD45,dati_kum!AD45-dati_kum!AC45)</f>
        <v>19.323077000000005</v>
      </c>
      <c r="AH6" s="176">
        <f>IF(MONTH(dati_kum!AE$42)=1,dati_kum!AE45,dati_kum!AE45-dati_kum!AD45)</f>
        <v>31.007725999999991</v>
      </c>
      <c r="AI6" s="176">
        <f>IF(MONTH(dati_kum!AF$42)=1,dati_kum!AF45,dati_kum!AF45-dati_kum!AE45)</f>
        <v>47.875981999999993</v>
      </c>
      <c r="AJ6" s="176">
        <f>IF(MONTH(dati_kum!AG$42)=1,dati_kum!AG45,dati_kum!AG45-dati_kum!AF45)</f>
        <v>50.344546000000008</v>
      </c>
      <c r="AK6" s="176">
        <f>IF(MONTH(dati_kum!AH$42)=1,dati_kum!AH45,dati_kum!AH45-dati_kum!AG45)</f>
        <v>121.503208</v>
      </c>
      <c r="AL6" s="176">
        <f>IF(MONTH(dati_kum!AI$42)=1,dati_kum!AI45,dati_kum!AI45-dati_kum!AH45)</f>
        <v>36.143714999999986</v>
      </c>
      <c r="AM6" s="176">
        <f>IF(MONTH(dati_kum!AJ$42)=1,dati_kum!AJ45,dati_kum!AJ45-dati_kum!AI45)</f>
        <v>32.975626000000034</v>
      </c>
      <c r="AN6" s="176">
        <f>IF(MONTH(dati_kum!AK$42)=1,dati_kum!AK45,dati_kum!AK45-dati_kum!AJ45)</f>
        <v>53.221684999999979</v>
      </c>
      <c r="AO6" s="176">
        <f>IF(MONTH(dati_kum!AL$42)=1,dati_kum!AL45,dati_kum!AL45-dati_kum!AK45)</f>
        <v>27.909649000000002</v>
      </c>
      <c r="AP6" s="176">
        <f>IF(MONTH(dati_kum!AM$42)=1,dati_kum!AM45,dati_kum!AM45-dati_kum!AL45)</f>
        <v>35.854767000000038</v>
      </c>
      <c r="AQ6" s="176">
        <f>IF(MONTH(dati_kum!AN$42)=1,dati_kum!AN45,dati_kum!AN45-dati_kum!AM45)</f>
        <v>26.856985000000009</v>
      </c>
      <c r="AR6" s="176">
        <f>IF(MONTH(dati_kum!AO$42)=1,dati_kum!AO45,dati_kum!AO45-dati_kum!AN45)</f>
        <v>66.341426999999996</v>
      </c>
      <c r="AS6" s="176">
        <f>IF(MONTH(dati_kum!AP$42)=1,dati_kum!AP45,dati_kum!AP45-dati_kum!AO45)</f>
        <v>20.88785</v>
      </c>
      <c r="AT6" s="176">
        <f>IF(MONTH(dati_kum!AQ$42)=1,dati_kum!AQ45,dati_kum!AQ45-dati_kum!AP45)</f>
        <v>24.280712000000008</v>
      </c>
      <c r="AU6" s="176">
        <f>IF(MONTH(dati_kum!AR$42)=1,dati_kum!AR45,dati_kum!AR45-dati_kum!AQ45)</f>
        <v>105.695632</v>
      </c>
      <c r="AV6" s="176">
        <f>IF(MONTH(dati_kum!AS$42)=1,dati_kum!AS45,dati_kum!AS45-dati_kum!AR45)</f>
        <v>87.686189000000013</v>
      </c>
      <c r="AW6" s="176">
        <f>IF(MONTH(dati_kum!AT$42)=1,dati_kum!AT45,dati_kum!AT45-dati_kum!AS45)</f>
        <v>145.37870299999997</v>
      </c>
      <c r="AX6" s="176">
        <f>IF(MONTH(dati_kum!AU$42)=1,dati_kum!AU45,dati_kum!AU45-dati_kum!AT45)</f>
        <v>46.37264399999998</v>
      </c>
      <c r="AY6" s="176">
        <f>IF(MONTH(dati_kum!AV$42)=1,dati_kum!AV45,dati_kum!AV45-dati_kum!AU45)</f>
        <v>37.146848999999975</v>
      </c>
      <c r="AZ6" s="176">
        <f>IF(MONTH(dati_kum!AW$42)=1,dati_kum!AW45,dati_kum!AW45-dati_kum!AV45)</f>
        <v>71.016619000000105</v>
      </c>
      <c r="BA6" s="176">
        <f>IF(MONTH(dati_kum!AX$42)=1,dati_kum!AX45,dati_kum!AX45-dati_kum!AW45)</f>
        <v>39.869538999999918</v>
      </c>
      <c r="BB6" s="176">
        <f>IF(MONTH(dati_kum!AY$42)=1,dati_kum!AY45,dati_kum!AY45-dati_kum!AX45)</f>
        <v>28.490518000000066</v>
      </c>
      <c r="BC6" s="176">
        <f>IF(MONTH(dati_kum!AZ$42)=1,dati_kum!AZ45,dati_kum!AZ45-dati_kum!AY45)</f>
        <v>46.254548999999997</v>
      </c>
      <c r="BD6" s="176">
        <f>IF(MONTH(dati_kum!BA$42)=1,dati_kum!BA45,dati_kum!BA45-dati_kum!AZ45)</f>
        <v>137.08453299999999</v>
      </c>
      <c r="BE6" s="176">
        <f>IF(MONTH(dati_kum!BB$42)=1,dati_kum!BB45,dati_kum!BB45-dati_kum!BA45)</f>
        <v>20.043220000000019</v>
      </c>
      <c r="BF6" s="176">
        <f>IF(MONTH(dati_kum!BC$42)=1,dati_kum!BC45,dati_kum!BC45-dati_kum!BB45)</f>
        <v>20.72689299999999</v>
      </c>
      <c r="BG6" s="176">
        <f>IF(MONTH(dati_kum!BD$42)=1,dati_kum!BD45,dati_kum!BD45-dati_kum!BC45)</f>
        <v>120.18695400000001</v>
      </c>
      <c r="BH6" s="176">
        <f>IF(MONTH(dati_kum!BE$42)=1,dati_kum!BE45,dati_kum!BE45-dati_kum!BD45)</f>
        <v>81.672789999999964</v>
      </c>
      <c r="BI6" s="176">
        <f>IF(MONTH(dati_kum!BF$42)=1,dati_kum!BF45,dati_kum!BF45-dati_kum!BE45)</f>
        <v>115.30458300000004</v>
      </c>
      <c r="BJ6" s="176">
        <f>IF(MONTH(dati_kum!BG$42)=1,dati_kum!BG45,dati_kum!BG45-dati_kum!BF45)</f>
        <v>53.397608999999932</v>
      </c>
      <c r="BK6" s="176">
        <f>IF(MONTH(dati_kum!BH$42)=1,dati_kum!BH45,dati_kum!BH45-dati_kum!BG45)</f>
        <v>31.667238999999995</v>
      </c>
      <c r="BL6" s="176">
        <f>IF(MONTH(dati_kum!BI$42)=1,dati_kum!BI45,dati_kum!BI45-dati_kum!BH45)</f>
        <v>103.97628600000007</v>
      </c>
      <c r="BM6" s="176">
        <f>IF(MONTH(dati_kum!BJ$42)=1,dati_kum!BJ45,dati_kum!BJ45-dati_kum!BI45)</f>
        <v>34.786299999999983</v>
      </c>
      <c r="BN6" s="176">
        <f>IF(MONTH(dati_kum!BK$42)=1,dati_kum!BK45,dati_kum!BK45-dati_kum!BJ45)</f>
        <v>28.135584999999992</v>
      </c>
      <c r="BO6" s="176">
        <f>IF(MONTH(dati_kum!BL$42)=1,dati_kum!BL45,dati_kum!BL45-dati_kum!BK45)</f>
        <v>40.577250000000049</v>
      </c>
      <c r="BP6" s="176">
        <f>IF(MONTH(dati_kum!BM$42)=1,dati_kum!BM45,dati_kum!BM45-dati_kum!BL45)</f>
        <v>106.24033799999999</v>
      </c>
      <c r="BQ6" s="176">
        <f>IF(MONTH(dati_kum!BN$42)=1,dati_kum!BN45,dati_kum!BN45-dati_kum!BM45)</f>
        <v>22.968771000000018</v>
      </c>
      <c r="BR6" s="176">
        <f>IF(MONTH(dati_kum!BO$42)=1,dati_kum!BO45,dati_kum!BO45-dati_kum!BN45)</f>
        <v>24.169488000000001</v>
      </c>
      <c r="BS6" s="176">
        <f>IF(MONTH(dati_kum!BP$42)=1,dati_kum!BP45,dati_kum!BP45-dati_kum!BO45)</f>
        <v>80.604557999999997</v>
      </c>
      <c r="BT6" s="176">
        <f>IF(MONTH(dati_kum!BQ$42)=1,dati_kum!BQ45,dati_kum!BQ45-dati_kum!BP45)</f>
        <v>97.906134000000009</v>
      </c>
      <c r="BU6" s="176">
        <f>IF(MONTH(dati_kum!BR$42)=1,dati_kum!BR45,dati_kum!BR45-dati_kum!BQ45)</f>
        <v>122.35985699999998</v>
      </c>
      <c r="BV6" s="176">
        <f>IF(MONTH(dati_kum!BS$42)=1,dati_kum!BS45,dati_kum!BS45-dati_kum!BR45)</f>
        <v>51.522567999999978</v>
      </c>
    </row>
    <row r="7" spans="1:74">
      <c r="A7" s="101" t="s">
        <v>74</v>
      </c>
      <c r="B7" s="102">
        <v>21200</v>
      </c>
      <c r="C7" s="108"/>
      <c r="D7" s="108">
        <f t="shared" si="0"/>
        <v>5.1680811720640207E-3</v>
      </c>
      <c r="E7" s="109">
        <v>33348.932000000001</v>
      </c>
      <c r="F7" s="101"/>
      <c r="G7" t="s">
        <v>8</v>
      </c>
      <c r="H7" s="176">
        <f>IF(MONTH(dati_kum!E$42)=1,dati_kum!E46,dati_kum!E46-dati_kum!D46)</f>
        <v>164.800017</v>
      </c>
      <c r="I7" s="176">
        <f>IF(MONTH(dati_kum!F$42)=1,dati_kum!F46,dati_kum!F46-dati_kum!E46)</f>
        <v>218.091015</v>
      </c>
      <c r="J7" s="176">
        <f>IF(MONTH(dati_kum!G$42)=1,dati_kum!G46,dati_kum!G46-dati_kum!F46)</f>
        <v>220.95002299999999</v>
      </c>
      <c r="K7" s="176">
        <f>IF(MONTH(dati_kum!H$42)=1,dati_kum!H46,dati_kum!H46-dati_kum!G46)</f>
        <v>255.257249</v>
      </c>
      <c r="L7" s="176">
        <f>IF(MONTH(dati_kum!I$42)=1,dati_kum!I46,dati_kum!I46-dati_kum!H46)</f>
        <v>254.32611000000009</v>
      </c>
      <c r="M7" s="176">
        <f>IF(MONTH(dati_kum!J$42)=1,dati_kum!J46,dati_kum!J46-dati_kum!I46)</f>
        <v>253.08305599999994</v>
      </c>
      <c r="N7" s="176">
        <f>IF(MONTH(dati_kum!K$42)=1,dati_kum!K46,dati_kum!K46-dati_kum!J46)</f>
        <v>284.50926299999992</v>
      </c>
      <c r="O7" s="176">
        <f>IF(MONTH(dati_kum!L$42)=1,dati_kum!L46,dati_kum!L46-dati_kum!K46)</f>
        <v>279.48490900000002</v>
      </c>
      <c r="P7" s="176">
        <f>IF(MONTH(dati_kum!M$42)=1,dati_kum!M46,dati_kum!M46-dati_kum!L46)</f>
        <v>273.8999980000001</v>
      </c>
      <c r="Q7" s="176">
        <f>IF(MONTH(dati_kum!N$42)=1,dati_kum!N46,dati_kum!N46-dati_kum!M46)</f>
        <v>263.7642350000001</v>
      </c>
      <c r="R7" s="176">
        <f>IF(MONTH(dati_kum!O$42)=1,dati_kum!O46,dati_kum!O46-dati_kum!N46)</f>
        <v>238.66714400000001</v>
      </c>
      <c r="S7" s="176">
        <f>IF(MONTH(dati_kum!P$42)=1,dati_kum!P46,dati_kum!P46-dati_kum!O46)</f>
        <v>414.23251699999992</v>
      </c>
      <c r="T7" s="176">
        <f>IF(MONTH(dati_kum!Q$42)=1,dati_kum!Q46,dati_kum!Q46-dati_kum!P46)</f>
        <v>333.47692799999999</v>
      </c>
      <c r="U7" s="176">
        <f>IF(MONTH(dati_kum!R$42)=1,dati_kum!R46,dati_kum!R46-dati_kum!Q46)</f>
        <v>272.47740800000003</v>
      </c>
      <c r="V7" s="176">
        <f>IF(MONTH(dati_kum!S$42)=1,dati_kum!S46,dati_kum!S46-dati_kum!R46)</f>
        <v>277.09401300000002</v>
      </c>
      <c r="W7" s="176">
        <f>IF(MONTH(dati_kum!T$42)=1,dati_kum!T46,dati_kum!T46-dati_kum!S46)</f>
        <v>295.57084500000008</v>
      </c>
      <c r="X7" s="176">
        <f>IF(MONTH(dati_kum!U$42)=1,dati_kum!U46,dati_kum!U46-dati_kum!T46)</f>
        <v>313.84588599999984</v>
      </c>
      <c r="Y7" s="176">
        <f>IF(MONTH(dati_kum!V$42)=1,dati_kum!V46,dati_kum!V46-dati_kum!U46)</f>
        <v>318.98133200000007</v>
      </c>
      <c r="Z7" s="176">
        <f>IF(MONTH(dati_kum!W$42)=1,dati_kum!W46,dati_kum!W46-dati_kum!V46)</f>
        <v>308.24038399999995</v>
      </c>
      <c r="AA7" s="176">
        <f>IF(MONTH(dati_kum!X$42)=1,dati_kum!X46,dati_kum!X46-dati_kum!W46)</f>
        <v>303.84380999999985</v>
      </c>
      <c r="AB7" s="176">
        <f>IF(MONTH(dati_kum!Y$42)=1,dati_kum!Y46,dati_kum!Y46-dati_kum!X46)</f>
        <v>324.38634600000023</v>
      </c>
      <c r="AC7" s="176">
        <f>IF(MONTH(dati_kum!Z$42)=1,dati_kum!Z46,dati_kum!Z46-dati_kum!Y46)</f>
        <v>335.20633300000009</v>
      </c>
      <c r="AD7" s="176">
        <f>IF(MONTH(dati_kum!AA$42)=1,dati_kum!AA46,dati_kum!AA46-dati_kum!Z46)</f>
        <v>301.93006699999978</v>
      </c>
      <c r="AE7" s="176">
        <f>IF(MONTH(dati_kum!AB$42)=1,dati_kum!AB46,dati_kum!AB46-dati_kum!AA46)</f>
        <v>282.16279299999997</v>
      </c>
      <c r="AF7" s="176">
        <f>IF(MONTH(dati_kum!AC$42)=1,dati_kum!AC46,dati_kum!AC46-dati_kum!AB46)</f>
        <v>371.69686000000002</v>
      </c>
      <c r="AG7" s="176">
        <f>IF(MONTH(dati_kum!AD$42)=1,dati_kum!AD46,dati_kum!AD46-dati_kum!AC46)</f>
        <v>304.65934900000002</v>
      </c>
      <c r="AH7" s="176">
        <f>IF(MONTH(dati_kum!AE$42)=1,dati_kum!AE46,dati_kum!AE46-dati_kum!AD46)</f>
        <v>251.64926199999991</v>
      </c>
      <c r="AI7" s="176">
        <f>IF(MONTH(dati_kum!AF$42)=1,dati_kum!AF46,dati_kum!AF46-dati_kum!AE46)</f>
        <v>344.90570700000012</v>
      </c>
      <c r="AJ7" s="176">
        <f>IF(MONTH(dati_kum!AG$42)=1,dati_kum!AG46,dati_kum!AG46-dati_kum!AF46)</f>
        <v>331.36674599999992</v>
      </c>
      <c r="AK7" s="176">
        <f>IF(MONTH(dati_kum!AH$42)=1,dati_kum!AH46,dati_kum!AH46-dati_kum!AG46)</f>
        <v>350.90681100000006</v>
      </c>
      <c r="AL7" s="176">
        <f>IF(MONTH(dati_kum!AI$42)=1,dati_kum!AI46,dati_kum!AI46-dati_kum!AH46)</f>
        <v>360.07472699999994</v>
      </c>
      <c r="AM7" s="176">
        <f>IF(MONTH(dati_kum!AJ$42)=1,dati_kum!AJ46,dati_kum!AJ46-dati_kum!AI46)</f>
        <v>349.94483600000012</v>
      </c>
      <c r="AN7" s="176">
        <f>IF(MONTH(dati_kum!AK$42)=1,dati_kum!AK46,dati_kum!AK46-dati_kum!AJ46)</f>
        <v>352.28255600000011</v>
      </c>
      <c r="AO7" s="176">
        <f>IF(MONTH(dati_kum!AL$42)=1,dati_kum!AL46,dati_kum!AL46-dati_kum!AK46)</f>
        <v>331.69945199999984</v>
      </c>
      <c r="AP7" s="176">
        <f>IF(MONTH(dati_kum!AM$42)=1,dati_kum!AM46,dati_kum!AM46-dati_kum!AL46)</f>
        <v>339.06651299999976</v>
      </c>
      <c r="AQ7" s="176">
        <f>IF(MONTH(dati_kum!AN$42)=1,dati_kum!AN46,dati_kum!AN46-dati_kum!AM46)</f>
        <v>335.2729760000002</v>
      </c>
      <c r="AR7" s="176">
        <f>IF(MONTH(dati_kum!AO$42)=1,dati_kum!AO46,dati_kum!AO46-dati_kum!AN46)</f>
        <v>397.664264</v>
      </c>
      <c r="AS7" s="176">
        <f>IF(MONTH(dati_kum!AP$42)=1,dati_kum!AP46,dati_kum!AP46-dati_kum!AO46)</f>
        <v>351.71256800000003</v>
      </c>
      <c r="AT7" s="176">
        <f>IF(MONTH(dati_kum!AQ$42)=1,dati_kum!AQ46,dati_kum!AQ46-dati_kum!AP46)</f>
        <v>336.26916700000004</v>
      </c>
      <c r="AU7" s="176">
        <f>IF(MONTH(dati_kum!AR$42)=1,dati_kum!AR46,dati_kum!AR46-dati_kum!AQ46)</f>
        <v>402.61002899999994</v>
      </c>
      <c r="AV7" s="176">
        <f>IF(MONTH(dati_kum!AS$42)=1,dati_kum!AS46,dati_kum!AS46-dati_kum!AR46)</f>
        <v>364.07836100000009</v>
      </c>
      <c r="AW7" s="176">
        <f>IF(MONTH(dati_kum!AT$42)=1,dati_kum!AT46,dati_kum!AT46-dati_kum!AS46)</f>
        <v>331.32086499999969</v>
      </c>
      <c r="AX7" s="176">
        <f>IF(MONTH(dati_kum!AU$42)=1,dati_kum!AU46,dati_kum!AU46-dati_kum!AT46)</f>
        <v>395.80357100000037</v>
      </c>
      <c r="AY7" s="176">
        <f>IF(MONTH(dati_kum!AV$42)=1,dati_kum!AV46,dati_kum!AV46-dati_kum!AU46)</f>
        <v>377.95256599999993</v>
      </c>
      <c r="AZ7" s="176">
        <f>IF(MONTH(dati_kum!AW$42)=1,dati_kum!AW46,dati_kum!AW46-dati_kum!AV46)</f>
        <v>349.59962999999971</v>
      </c>
      <c r="BA7" s="176">
        <f>IF(MONTH(dati_kum!AX$42)=1,dati_kum!AX46,dati_kum!AX46-dati_kum!AW46)</f>
        <v>375.76388400000042</v>
      </c>
      <c r="BB7" s="176">
        <f>IF(MONTH(dati_kum!AY$42)=1,dati_kum!AY46,dati_kum!AY46-dati_kum!AX46)</f>
        <v>357.74248399999988</v>
      </c>
      <c r="BC7" s="176">
        <f>IF(MONTH(dati_kum!AZ$42)=1,dati_kum!AZ46,dati_kum!AZ46-dati_kum!AY46)</f>
        <v>357.67898399999967</v>
      </c>
      <c r="BD7" s="176">
        <f>IF(MONTH(dati_kum!BA$42)=1,dati_kum!BA46,dati_kum!BA46-dati_kum!AZ46)</f>
        <v>431.29412200000002</v>
      </c>
      <c r="BE7" s="176">
        <f>IF(MONTH(dati_kum!BB$42)=1,dati_kum!BB46,dati_kum!BB46-dati_kum!BA46)</f>
        <v>358.70733999999993</v>
      </c>
      <c r="BF7" s="176">
        <f>IF(MONTH(dati_kum!BC$42)=1,dati_kum!BC46,dati_kum!BC46-dati_kum!BB46)</f>
        <v>363.54947700000002</v>
      </c>
      <c r="BG7" s="176">
        <f>IF(MONTH(dati_kum!BD$42)=1,dati_kum!BD46,dati_kum!BD46-dati_kum!BC46)</f>
        <v>391.79337499999997</v>
      </c>
      <c r="BH7" s="176">
        <f>IF(MONTH(dati_kum!BE$42)=1,dati_kum!BE46,dati_kum!BE46-dati_kum!BD46)</f>
        <v>403.77591600000005</v>
      </c>
      <c r="BI7" s="176">
        <f>IF(MONTH(dati_kum!BF$42)=1,dati_kum!BF46,dati_kum!BF46-dati_kum!BE46)</f>
        <v>398.83669599999985</v>
      </c>
      <c r="BJ7" s="176">
        <f>IF(MONTH(dati_kum!BG$42)=1,dati_kum!BG46,dati_kum!BG46-dati_kum!BF46)</f>
        <v>435.32434400000011</v>
      </c>
      <c r="BK7" s="176">
        <f>IF(MONTH(dati_kum!BH$42)=1,dati_kum!BH46,dati_kum!BH46-dati_kum!BG46)</f>
        <v>418.61263300000019</v>
      </c>
      <c r="BL7" s="176">
        <f>IF(MONTH(dati_kum!BI$42)=1,dati_kum!BI46,dati_kum!BI46-dati_kum!BH46)</f>
        <v>388.32660499999974</v>
      </c>
      <c r="BM7" s="176">
        <f>IF(MONTH(dati_kum!BJ$42)=1,dati_kum!BJ46,dati_kum!BJ46-dati_kum!BI46)</f>
        <v>428.7622879999999</v>
      </c>
      <c r="BN7" s="176">
        <f>IF(MONTH(dati_kum!BK$42)=1,dati_kum!BK46,dati_kum!BK46-dati_kum!BJ46)</f>
        <v>401.40679099999988</v>
      </c>
      <c r="BO7" s="176">
        <f>IF(MONTH(dati_kum!BL$42)=1,dati_kum!BL46,dati_kum!BL46-dati_kum!BK46)</f>
        <v>393.7949950000002</v>
      </c>
      <c r="BP7" s="176">
        <f>IF(MONTH(dati_kum!BM$42)=1,dati_kum!BM46,dati_kum!BM46-dati_kum!BL46)</f>
        <v>458.19183199999998</v>
      </c>
      <c r="BQ7" s="176">
        <f>IF(MONTH(dati_kum!BN$42)=1,dati_kum!BN46,dati_kum!BN46-dati_kum!BM46)</f>
        <v>386.90770900000007</v>
      </c>
      <c r="BR7" s="176">
        <f>IF(MONTH(dati_kum!BO$42)=1,dati_kum!BO46,dati_kum!BO46-dati_kum!BN46)</f>
        <v>387.80467899999985</v>
      </c>
      <c r="BS7" s="176">
        <f>IF(MONTH(dati_kum!BP$42)=1,dati_kum!BP46,dati_kum!BP46-dati_kum!BO46)</f>
        <v>431.21634100000006</v>
      </c>
      <c r="BT7" s="176">
        <f>IF(MONTH(dati_kum!BQ$42)=1,dati_kum!BQ46,dati_kum!BQ46-dati_kum!BP46)</f>
        <v>431.33884300000022</v>
      </c>
      <c r="BU7" s="176">
        <f>IF(MONTH(dati_kum!BR$42)=1,dati_kum!BR46,dati_kum!BR46-dati_kum!BQ46)</f>
        <v>419.76778799999965</v>
      </c>
      <c r="BV7" s="176">
        <f>IF(MONTH(dati_kum!BS$42)=1,dati_kum!BS46,dati_kum!BS46-dati_kum!BR46)</f>
        <v>463.74443700000029</v>
      </c>
    </row>
    <row r="8" spans="1:74">
      <c r="A8" s="101" t="s">
        <v>75</v>
      </c>
      <c r="B8" s="102">
        <v>21261</v>
      </c>
      <c r="C8" s="108"/>
      <c r="D8" s="108">
        <f t="shared" si="0"/>
        <v>2.8773584905661398E-3</v>
      </c>
      <c r="E8" s="109">
        <v>33348.932000000001</v>
      </c>
      <c r="F8" s="101"/>
      <c r="G8" t="s">
        <v>9</v>
      </c>
      <c r="H8" s="176">
        <f>IF(MONTH(dati_kum!E$42)=1,dati_kum!E47,dati_kum!E47-dati_kum!D47)</f>
        <v>108.444799</v>
      </c>
      <c r="I8" s="176">
        <f>IF(MONTH(dati_kum!F$42)=1,dati_kum!F47,dati_kum!F47-dati_kum!E47)</f>
        <v>16.010897</v>
      </c>
      <c r="J8" s="176">
        <f>IF(MONTH(dati_kum!G$42)=1,dati_kum!G47,dati_kum!G47-dati_kum!F47)</f>
        <v>46.65334</v>
      </c>
      <c r="K8" s="176">
        <f>IF(MONTH(dati_kum!H$42)=1,dati_kum!H47,dati_kum!H47-dati_kum!G47)</f>
        <v>57.285142000000008</v>
      </c>
      <c r="L8" s="176">
        <f>IF(MONTH(dati_kum!I$42)=1,dati_kum!I47,dati_kum!I47-dati_kum!H47)</f>
        <v>74.044946999999979</v>
      </c>
      <c r="M8" s="176">
        <f>IF(MONTH(dati_kum!J$42)=1,dati_kum!J47,dati_kum!J47-dati_kum!I47)</f>
        <v>-38.021982999999977</v>
      </c>
      <c r="N8" s="176">
        <f>IF(MONTH(dati_kum!K$42)=1,dati_kum!K47,dati_kum!K47-dati_kum!J47)</f>
        <v>6.8669709999999782</v>
      </c>
      <c r="O8" s="176">
        <f>IF(MONTH(dati_kum!L$42)=1,dati_kum!L47,dati_kum!L47-dati_kum!K47)</f>
        <v>4.1647899999999822</v>
      </c>
      <c r="P8" s="176">
        <f>IF(MONTH(dati_kum!M$42)=1,dati_kum!M47,dati_kum!M47-dati_kum!L47)</f>
        <v>15.174666999999999</v>
      </c>
      <c r="Q8" s="176">
        <f>IF(MONTH(dati_kum!N$42)=1,dati_kum!N47,dati_kum!N47-dati_kum!M47)</f>
        <v>-78.061942999999985</v>
      </c>
      <c r="R8" s="176">
        <f>IF(MONTH(dati_kum!O$42)=1,dati_kum!O47,dati_kum!O47-dati_kum!N47)</f>
        <v>43.919421</v>
      </c>
      <c r="S8" s="176">
        <f>IF(MONTH(dati_kum!P$42)=1,dati_kum!P47,dati_kum!P47-dati_kum!O47)</f>
        <v>89.553414000000032</v>
      </c>
      <c r="T8" s="176">
        <f>IF(MONTH(dati_kum!Q$42)=1,dati_kum!Q47,dati_kum!Q47-dati_kum!P47)</f>
        <v>-100.505827</v>
      </c>
      <c r="U8" s="176">
        <f>IF(MONTH(dati_kum!R$42)=1,dati_kum!R47,dati_kum!R47-dati_kum!Q47)</f>
        <v>9.4562999999993735E-2</v>
      </c>
      <c r="V8" s="176">
        <f>IF(MONTH(dati_kum!S$42)=1,dati_kum!S47,dati_kum!S47-dati_kum!R47)</f>
        <v>39.035239000000004</v>
      </c>
      <c r="W8" s="176">
        <f>IF(MONTH(dati_kum!T$42)=1,dati_kum!T47,dati_kum!T47-dati_kum!S47)</f>
        <v>4.7994270000000014</v>
      </c>
      <c r="X8" s="176">
        <f>IF(MONTH(dati_kum!U$42)=1,dati_kum!U47,dati_kum!U47-dati_kum!T47)</f>
        <v>59.771283999999994</v>
      </c>
      <c r="Y8" s="176">
        <f>IF(MONTH(dati_kum!V$42)=1,dati_kum!V47,dati_kum!V47-dati_kum!U47)</f>
        <v>-106.985738</v>
      </c>
      <c r="Z8" s="176">
        <f>IF(MONTH(dati_kum!W$42)=1,dati_kum!W47,dati_kum!W47-dati_kum!V47)</f>
        <v>10.12218399999999</v>
      </c>
      <c r="AA8" s="176">
        <f>IF(MONTH(dati_kum!X$42)=1,dati_kum!X47,dati_kum!X47-dati_kum!W47)</f>
        <v>-22.738039000000001</v>
      </c>
      <c r="AB8" s="176">
        <f>IF(MONTH(dati_kum!Y$42)=1,dati_kum!Y47,dati_kum!Y47-dati_kum!X47)</f>
        <v>16.212696000000008</v>
      </c>
      <c r="AC8" s="176">
        <f>IF(MONTH(dati_kum!Z$42)=1,dati_kum!Z47,dati_kum!Z47-dati_kum!Y47)</f>
        <v>-26.931325000000001</v>
      </c>
      <c r="AD8" s="176">
        <f>IF(MONTH(dati_kum!AA$42)=1,dati_kum!AA47,dati_kum!AA47-dati_kum!Z47)</f>
        <v>5.1394459999999924</v>
      </c>
      <c r="AE8" s="176">
        <f>IF(MONTH(dati_kum!AB$42)=1,dati_kum!AB47,dati_kum!AB47-dati_kum!AA47)</f>
        <v>139.842378</v>
      </c>
      <c r="AF8" s="176">
        <f>IF(MONTH(dati_kum!AC$42)=1,dati_kum!AC47,dati_kum!AC47-dati_kum!AB47)</f>
        <v>-129.655012</v>
      </c>
      <c r="AG8" s="176">
        <f>IF(MONTH(dati_kum!AD$42)=1,dati_kum!AD47,dati_kum!AD47-dati_kum!AC47)</f>
        <v>6.4317829999999958</v>
      </c>
      <c r="AH8" s="176">
        <f>IF(MONTH(dati_kum!AE$42)=1,dati_kum!AE47,dati_kum!AE47-dati_kum!AD47)</f>
        <v>-11.924211999999983</v>
      </c>
      <c r="AI8" s="176">
        <f>IF(MONTH(dati_kum!AF$42)=1,dati_kum!AF47,dati_kum!AF47-dati_kum!AE47)</f>
        <v>18.271029999999982</v>
      </c>
      <c r="AJ8" s="176">
        <f>IF(MONTH(dati_kum!AG$42)=1,dati_kum!AG47,dati_kum!AG47-dati_kum!AF47)</f>
        <v>73.487500000000011</v>
      </c>
      <c r="AK8" s="176">
        <f>IF(MONTH(dati_kum!AH$42)=1,dati_kum!AH47,dati_kum!AH47-dati_kum!AG47)</f>
        <v>-108.101067</v>
      </c>
      <c r="AL8" s="176">
        <f>IF(MONTH(dati_kum!AI$42)=1,dati_kum!AI47,dati_kum!AI47-dati_kum!AH47)</f>
        <v>-6.3888479999999959</v>
      </c>
      <c r="AM8" s="176">
        <f>IF(MONTH(dati_kum!AJ$42)=1,dati_kum!AJ47,dati_kum!AJ47-dati_kum!AI47)</f>
        <v>-6.7772359999999878</v>
      </c>
      <c r="AN8" s="176">
        <f>IF(MONTH(dati_kum!AK$42)=1,dati_kum!AK47,dati_kum!AK47-dati_kum!AJ47)</f>
        <v>-15.613344000000012</v>
      </c>
      <c r="AO8" s="176">
        <f>IF(MONTH(dati_kum!AL$42)=1,dati_kum!AL47,dati_kum!AL47-dati_kum!AK47)</f>
        <v>26.045737000000003</v>
      </c>
      <c r="AP8" s="176">
        <f>IF(MONTH(dati_kum!AM$42)=1,dati_kum!AM47,dati_kum!AM47-dati_kum!AL47)</f>
        <v>-18.672513000000009</v>
      </c>
      <c r="AQ8" s="176">
        <f>IF(MONTH(dati_kum!AN$42)=1,dati_kum!AN47,dati_kum!AN47-dati_kum!AM47)</f>
        <v>134.08311300000003</v>
      </c>
      <c r="AR8" s="176">
        <f>IF(MONTH(dati_kum!AO$42)=1,dati_kum!AO47,dati_kum!AO47-dati_kum!AN47)</f>
        <v>-144.84002699999999</v>
      </c>
      <c r="AS8" s="176">
        <f>IF(MONTH(dati_kum!AP$42)=1,dati_kum!AP47,dati_kum!AP47-dati_kum!AO47)</f>
        <v>-7.8529010000000028</v>
      </c>
      <c r="AT8" s="176">
        <f>IF(MONTH(dati_kum!AQ$42)=1,dati_kum!AQ47,dati_kum!AQ47-dati_kum!AP47)</f>
        <v>80.096921999999992</v>
      </c>
      <c r="AU8" s="176">
        <f>IF(MONTH(dati_kum!AR$42)=1,dati_kum!AR47,dati_kum!AR47-dati_kum!AQ47)</f>
        <v>-43.489683999999997</v>
      </c>
      <c r="AV8" s="176">
        <f>IF(MONTH(dati_kum!AS$42)=1,dati_kum!AS47,dati_kum!AS47-dati_kum!AR47)</f>
        <v>53.921878999999997</v>
      </c>
      <c r="AW8" s="176">
        <f>IF(MONTH(dati_kum!AT$42)=1,dati_kum!AT47,dati_kum!AT47-dati_kum!AS47)</f>
        <v>-38.914133999999997</v>
      </c>
      <c r="AX8" s="176">
        <f>IF(MONTH(dati_kum!AU$42)=1,dati_kum!AU47,dati_kum!AU47-dati_kum!AT47)</f>
        <v>-3.3675340000000062</v>
      </c>
      <c r="AY8" s="176">
        <f>IF(MONTH(dati_kum!AV$42)=1,dati_kum!AV47,dati_kum!AV47-dati_kum!AU47)</f>
        <v>-11.241284999999991</v>
      </c>
      <c r="AZ8" s="176">
        <f>IF(MONTH(dati_kum!AW$42)=1,dati_kum!AW47,dati_kum!AW47-dati_kum!AV47)</f>
        <v>-6.6318160000000006</v>
      </c>
      <c r="BA8" s="176">
        <f>IF(MONTH(dati_kum!AX$42)=1,dati_kum!AX47,dati_kum!AX47-dati_kum!AW47)</f>
        <v>-10.398507999999993</v>
      </c>
      <c r="BB8" s="176">
        <f>IF(MONTH(dati_kum!AY$42)=1,dati_kum!AY47,dati_kum!AY47-dati_kum!AX47)</f>
        <v>8.2443689999999918</v>
      </c>
      <c r="BC8" s="176">
        <f>IF(MONTH(dati_kum!AZ$42)=1,dati_kum!AZ47,dati_kum!AZ47-dati_kum!AY47)</f>
        <v>150.36969400000001</v>
      </c>
      <c r="BD8" s="176">
        <f>IF(MONTH(dati_kum!BA$42)=1,dati_kum!BA47,dati_kum!BA47-dati_kum!AZ47)</f>
        <v>-167.333765</v>
      </c>
      <c r="BE8" s="176">
        <f>IF(MONTH(dati_kum!BB$42)=1,dati_kum!BB47,dati_kum!BB47-dati_kum!BA47)</f>
        <v>-5.8370859999999993</v>
      </c>
      <c r="BF8" s="176">
        <f>IF(MONTH(dati_kum!BC$42)=1,dati_kum!BC47,dati_kum!BC47-dati_kum!BB47)</f>
        <v>72.739805000000004</v>
      </c>
      <c r="BG8" s="176">
        <f>IF(MONTH(dati_kum!BD$42)=1,dati_kum!BD47,dati_kum!BD47-dati_kum!BC47)</f>
        <v>-27.102487000000011</v>
      </c>
      <c r="BH8" s="176">
        <f>IF(MONTH(dati_kum!BE$42)=1,dati_kum!BE47,dati_kum!BE47-dati_kum!BD47)</f>
        <v>-1.3178499999999929</v>
      </c>
      <c r="BI8" s="176">
        <f>IF(MONTH(dati_kum!BF$42)=1,dati_kum!BF47,dati_kum!BF47-dati_kum!BE47)</f>
        <v>26.463781999999995</v>
      </c>
      <c r="BJ8" s="176">
        <f>IF(MONTH(dati_kum!BG$42)=1,dati_kum!BG47,dati_kum!BG47-dati_kum!BF47)</f>
        <v>-3.9396759999999915</v>
      </c>
      <c r="BK8" s="176">
        <f>IF(MONTH(dati_kum!BH$42)=1,dati_kum!BH47,dati_kum!BH47-dati_kum!BG47)</f>
        <v>-1.2945260000000047</v>
      </c>
      <c r="BL8" s="176">
        <f>IF(MONTH(dati_kum!BI$42)=1,dati_kum!BI47,dati_kum!BI47-dati_kum!BH47)</f>
        <v>-42.400674000000009</v>
      </c>
      <c r="BM8" s="176">
        <f>IF(MONTH(dati_kum!BJ$42)=1,dati_kum!BJ47,dati_kum!BJ47-dati_kum!BI47)</f>
        <v>-0.68301099999999337</v>
      </c>
      <c r="BN8" s="176">
        <f>IF(MONTH(dati_kum!BK$42)=1,dati_kum!BK47,dati_kum!BK47-dati_kum!BJ47)</f>
        <v>-2.3671899999999937</v>
      </c>
      <c r="BO8" s="176">
        <f>IF(MONTH(dati_kum!BL$42)=1,dati_kum!BL47,dati_kum!BL47-dati_kum!BK47)</f>
        <v>122.421295</v>
      </c>
      <c r="BP8" s="176">
        <f>IF(MONTH(dati_kum!BM$42)=1,dati_kum!BM47,dati_kum!BM47-dati_kum!BL47)</f>
        <v>-131.969887</v>
      </c>
      <c r="BQ8" s="176">
        <f>IF(MONTH(dati_kum!BN$42)=1,dati_kum!BN47,dati_kum!BN47-dati_kum!BM47)</f>
        <v>9.9572789999999998</v>
      </c>
      <c r="BR8" s="176">
        <f>IF(MONTH(dati_kum!BO$42)=1,dati_kum!BO47,dati_kum!BO47-dati_kum!BN47)</f>
        <v>67.716127</v>
      </c>
      <c r="BS8" s="176">
        <f>IF(MONTH(dati_kum!BP$42)=1,dati_kum!BP47,dati_kum!BP47-dati_kum!BO47)</f>
        <v>-27.697971999999993</v>
      </c>
      <c r="BT8" s="176">
        <f>IF(MONTH(dati_kum!BQ$42)=1,dati_kum!BQ47,dati_kum!BQ47-dati_kum!BP47)</f>
        <v>25.347615999999995</v>
      </c>
      <c r="BU8" s="176">
        <f>IF(MONTH(dati_kum!BR$42)=1,dati_kum!BR47,dati_kum!BR47-dati_kum!BQ47)</f>
        <v>16.209015000000001</v>
      </c>
      <c r="BV8" s="176">
        <f>IF(MONTH(dati_kum!BS$42)=1,dati_kum!BS47,dati_kum!BS47-dati_kum!BR47)</f>
        <v>7.1950949999999949</v>
      </c>
    </row>
    <row r="9" spans="1:74">
      <c r="A9" s="101" t="s">
        <v>76</v>
      </c>
      <c r="B9" s="102">
        <v>21338</v>
      </c>
      <c r="C9" s="108"/>
      <c r="D9" s="108">
        <f t="shared" si="0"/>
        <v>3.6216546728751187E-3</v>
      </c>
      <c r="E9" s="109">
        <v>33348.932000000001</v>
      </c>
      <c r="F9" s="101"/>
      <c r="G9" t="s">
        <v>10</v>
      </c>
      <c r="H9" s="176">
        <f>IF(MONTH(dati_kum!E$42)=1,dati_kum!E48,dati_kum!E48-dati_kum!D48)</f>
        <v>6.1581289999999997</v>
      </c>
      <c r="I9" s="176">
        <f>IF(MONTH(dati_kum!F$42)=1,dati_kum!F48,dati_kum!F48-dati_kum!E48)</f>
        <v>39.771924999999996</v>
      </c>
      <c r="J9" s="176">
        <f>IF(MONTH(dati_kum!G$42)=1,dati_kum!G48,dati_kum!G48-dati_kum!F48)</f>
        <v>46.238939000000002</v>
      </c>
      <c r="K9" s="176">
        <f>IF(MONTH(dati_kum!H$42)=1,dati_kum!H48,dati_kum!H48-dati_kum!G48)</f>
        <v>10.951328000000004</v>
      </c>
      <c r="L9" s="176">
        <f>IF(MONTH(dati_kum!I$42)=1,dati_kum!I48,dati_kum!I48-dati_kum!H48)</f>
        <v>23.32688499999999</v>
      </c>
      <c r="M9" s="176">
        <f>IF(MONTH(dati_kum!J$42)=1,dati_kum!J48,dati_kum!J48-dati_kum!I48)</f>
        <v>14.158128000000005</v>
      </c>
      <c r="N9" s="176">
        <f>IF(MONTH(dati_kum!K$42)=1,dati_kum!K48,dati_kum!K48-dati_kum!J48)</f>
        <v>7.8665149999999926</v>
      </c>
      <c r="O9" s="176">
        <f>IF(MONTH(dati_kum!L$42)=1,dati_kum!L48,dati_kum!L48-dati_kum!K48)</f>
        <v>28.715468000000016</v>
      </c>
      <c r="P9" s="176">
        <f>IF(MONTH(dati_kum!M$42)=1,dati_kum!M48,dati_kum!M48-dati_kum!L48)</f>
        <v>6.7230019999999797</v>
      </c>
      <c r="Q9" s="176">
        <f>IF(MONTH(dati_kum!N$42)=1,dati_kum!N48,dati_kum!N48-dati_kum!M48)</f>
        <v>8.0683060000000069</v>
      </c>
      <c r="R9" s="176">
        <f>IF(MONTH(dati_kum!O$42)=1,dati_kum!O48,dati_kum!O48-dati_kum!N48)</f>
        <v>26.716870999999998</v>
      </c>
      <c r="S9" s="176">
        <f>IF(MONTH(dati_kum!P$42)=1,dati_kum!P48,dati_kum!P48-dati_kum!O48)</f>
        <v>7.4823910000000069</v>
      </c>
      <c r="T9" s="176">
        <f>IF(MONTH(dati_kum!Q$42)=1,dati_kum!Q48,dati_kum!Q48-dati_kum!P48)</f>
        <v>4.8988370000000003</v>
      </c>
      <c r="U9" s="176">
        <f>IF(MONTH(dati_kum!R$42)=1,dati_kum!R48,dati_kum!R48-dati_kum!Q48)</f>
        <v>39.58764</v>
      </c>
      <c r="V9" s="176">
        <f>IF(MONTH(dati_kum!S$42)=1,dati_kum!S48,dati_kum!S48-dati_kum!R48)</f>
        <v>50.308856999999996</v>
      </c>
      <c r="W9" s="176">
        <f>IF(MONTH(dati_kum!T$42)=1,dati_kum!T48,dati_kum!T48-dati_kum!S48)</f>
        <v>12.756591999999998</v>
      </c>
      <c r="X9" s="176">
        <f>IF(MONTH(dati_kum!U$42)=1,dati_kum!U48,dati_kum!U48-dati_kum!T48)</f>
        <v>24.447791000000009</v>
      </c>
      <c r="Y9" s="176">
        <f>IF(MONTH(dati_kum!V$42)=1,dati_kum!V48,dati_kum!V48-dati_kum!U48)</f>
        <v>9.1704019999999957</v>
      </c>
      <c r="Z9" s="176">
        <f>IF(MONTH(dati_kum!W$42)=1,dati_kum!W48,dati_kum!W48-dati_kum!V48)</f>
        <v>9.2611980000000074</v>
      </c>
      <c r="AA9" s="176">
        <f>IF(MONTH(dati_kum!X$42)=1,dati_kum!X48,dati_kum!X48-dati_kum!W48)</f>
        <v>31.817396000000002</v>
      </c>
      <c r="AB9" s="176">
        <f>IF(MONTH(dati_kum!Y$42)=1,dati_kum!Y48,dati_kum!Y48-dati_kum!X48)</f>
        <v>7.0992469999999912</v>
      </c>
      <c r="AC9" s="176">
        <f>IF(MONTH(dati_kum!Z$42)=1,dati_kum!Z48,dati_kum!Z48-dati_kum!Y48)</f>
        <v>8.2991890000000126</v>
      </c>
      <c r="AD9" s="176">
        <f>IF(MONTH(dati_kum!AA$42)=1,dati_kum!AA48,dati_kum!AA48-dati_kum!Z48)</f>
        <v>25.670682999999997</v>
      </c>
      <c r="AE9" s="176">
        <f>IF(MONTH(dati_kum!AB$42)=1,dati_kum!AB48,dati_kum!AB48-dati_kum!AA48)</f>
        <v>7.2896719999999959</v>
      </c>
      <c r="AF9" s="176">
        <f>IF(MONTH(dati_kum!AC$42)=1,dati_kum!AC48,dati_kum!AC48-dati_kum!AB48)</f>
        <v>7.5754549999999998</v>
      </c>
      <c r="AG9" s="176">
        <f>IF(MONTH(dati_kum!AD$42)=1,dati_kum!AD48,dati_kum!AD48-dati_kum!AC48)</f>
        <v>41.666218000000001</v>
      </c>
      <c r="AH9" s="176">
        <f>IF(MONTH(dati_kum!AE$42)=1,dati_kum!AE48,dati_kum!AE48-dati_kum!AD48)</f>
        <v>57.195602000000001</v>
      </c>
      <c r="AI9" s="176">
        <f>IF(MONTH(dati_kum!AF$42)=1,dati_kum!AF48,dati_kum!AF48-dati_kum!AE48)</f>
        <v>11.934793999999997</v>
      </c>
      <c r="AJ9" s="176">
        <f>IF(MONTH(dati_kum!AG$42)=1,dati_kum!AG48,dati_kum!AG48-dati_kum!AF48)</f>
        <v>31.278921000000011</v>
      </c>
      <c r="AK9" s="176">
        <f>IF(MONTH(dati_kum!AH$42)=1,dati_kum!AH48,dati_kum!AH48-dati_kum!AG48)</f>
        <v>6.4989549999999952</v>
      </c>
      <c r="AL9" s="176">
        <f>IF(MONTH(dati_kum!AI$42)=1,dati_kum!AI48,dati_kum!AI48-dati_kum!AH48)</f>
        <v>6.8025690000000054</v>
      </c>
      <c r="AM9" s="176">
        <f>IF(MONTH(dati_kum!AJ$42)=1,dati_kum!AJ48,dati_kum!AJ48-dati_kum!AI48)</f>
        <v>29.271216999999979</v>
      </c>
      <c r="AN9" s="176">
        <f>IF(MONTH(dati_kum!AK$42)=1,dati_kum!AK48,dati_kum!AK48-dati_kum!AJ48)</f>
        <v>5.0408570000000168</v>
      </c>
      <c r="AO9" s="176">
        <f>IF(MONTH(dati_kum!AL$42)=1,dati_kum!AL48,dati_kum!AL48-dati_kum!AK48)</f>
        <v>6.4575609999999983</v>
      </c>
      <c r="AP9" s="176">
        <f>IF(MONTH(dati_kum!AM$42)=1,dati_kum!AM48,dati_kum!AM48-dati_kum!AL48)</f>
        <v>26.878061000000002</v>
      </c>
      <c r="AQ9" s="176">
        <f>IF(MONTH(dati_kum!AN$42)=1,dati_kum!AN48,dati_kum!AN48-dati_kum!AM48)</f>
        <v>5.9205230000000029</v>
      </c>
      <c r="AR9" s="176">
        <f>IF(MONTH(dati_kum!AO$42)=1,dati_kum!AO48,dati_kum!AO48-dati_kum!AN48)</f>
        <v>9.0385550000000006</v>
      </c>
      <c r="AS9" s="176">
        <f>IF(MONTH(dati_kum!AP$42)=1,dati_kum!AP48,dati_kum!AP48-dati_kum!AO48)</f>
        <v>40.738569999999996</v>
      </c>
      <c r="AT9" s="176">
        <f>IF(MONTH(dati_kum!AQ$42)=1,dati_kum!AQ48,dati_kum!AQ48-dati_kum!AP48)</f>
        <v>43.966246999999996</v>
      </c>
      <c r="AU9" s="176">
        <f>IF(MONTH(dati_kum!AR$42)=1,dati_kum!AR48,dati_kum!AR48-dati_kum!AQ48)</f>
        <v>24.928910000000002</v>
      </c>
      <c r="AV9" s="176">
        <f>IF(MONTH(dati_kum!AS$42)=1,dati_kum!AS48,dati_kum!AS48-dati_kum!AR48)</f>
        <v>31.590626000000015</v>
      </c>
      <c r="AW9" s="176">
        <f>IF(MONTH(dati_kum!AT$42)=1,dati_kum!AT48,dati_kum!AT48-dati_kum!AS48)</f>
        <v>5.974109999999996</v>
      </c>
      <c r="AX9" s="176">
        <f>IF(MONTH(dati_kum!AU$42)=1,dati_kum!AU48,dati_kum!AU48-dati_kum!AT48)</f>
        <v>6.9477729999999838</v>
      </c>
      <c r="AY9" s="176">
        <f>IF(MONTH(dati_kum!AV$42)=1,dati_kum!AV48,dati_kum!AV48-dati_kum!AU48)</f>
        <v>29.582919000000004</v>
      </c>
      <c r="AZ9" s="176">
        <f>IF(MONTH(dati_kum!AW$42)=1,dati_kum!AW48,dati_kum!AW48-dati_kum!AV48)</f>
        <v>5.2750780000000077</v>
      </c>
      <c r="BA9" s="176">
        <f>IF(MONTH(dati_kum!AX$42)=1,dati_kum!AX48,dati_kum!AX48-dati_kum!AW48)</f>
        <v>7.263179000000008</v>
      </c>
      <c r="BB9" s="176">
        <f>IF(MONTH(dati_kum!AY$42)=1,dati_kum!AY48,dati_kum!AY48-dati_kum!AX48)</f>
        <v>25.924701999999996</v>
      </c>
      <c r="BC9" s="176">
        <f>IF(MONTH(dati_kum!AZ$42)=1,dati_kum!AZ48,dati_kum!AZ48-dati_kum!AY48)</f>
        <v>6.1079299999999819</v>
      </c>
      <c r="BD9" s="176">
        <f>IF(MONTH(dati_kum!BA$42)=1,dati_kum!BA48,dati_kum!BA48-dati_kum!AZ48)</f>
        <v>7.478021</v>
      </c>
      <c r="BE9" s="176">
        <f>IF(MONTH(dati_kum!BB$42)=1,dati_kum!BB48,dati_kum!BB48-dati_kum!BA48)</f>
        <v>44.301969</v>
      </c>
      <c r="BF9" s="176">
        <f>IF(MONTH(dati_kum!BC$42)=1,dati_kum!BC48,dati_kum!BC48-dati_kum!BB48)</f>
        <v>58.250448000000006</v>
      </c>
      <c r="BG9" s="176">
        <f>IF(MONTH(dati_kum!BD$42)=1,dati_kum!BD48,dati_kum!BD48-dati_kum!BC48)</f>
        <v>13.38060999999999</v>
      </c>
      <c r="BH9" s="176">
        <f>IF(MONTH(dati_kum!BE$42)=1,dati_kum!BE48,dati_kum!BE48-dati_kum!BD48)</f>
        <v>31.752127000000002</v>
      </c>
      <c r="BI9" s="176">
        <f>IF(MONTH(dati_kum!BF$42)=1,dati_kum!BF48,dati_kum!BF48-dati_kum!BE48)</f>
        <v>5.8220660000000066</v>
      </c>
      <c r="BJ9" s="176">
        <f>IF(MONTH(dati_kum!BG$42)=1,dati_kum!BG48,dati_kum!BG48-dati_kum!BF48)</f>
        <v>6.8067589999999996</v>
      </c>
      <c r="BK9" s="176">
        <f>IF(MONTH(dati_kum!BH$42)=1,dati_kum!BH48,dati_kum!BH48-dati_kum!BG48)</f>
        <v>29.356424000000004</v>
      </c>
      <c r="BL9" s="176">
        <f>IF(MONTH(dati_kum!BI$42)=1,dati_kum!BI48,dati_kum!BI48-dati_kum!BH48)</f>
        <v>4.8439620000000048</v>
      </c>
      <c r="BM9" s="176">
        <f>IF(MONTH(dati_kum!BJ$42)=1,dati_kum!BJ48,dati_kum!BJ48-dati_kum!BI48)</f>
        <v>7.6435689999999852</v>
      </c>
      <c r="BN9" s="176">
        <f>IF(MONTH(dati_kum!BK$42)=1,dati_kum!BK48,dati_kum!BK48-dati_kum!BJ48)</f>
        <v>26.283760000000001</v>
      </c>
      <c r="BO9" s="176">
        <f>IF(MONTH(dati_kum!BL$42)=1,dati_kum!BL48,dati_kum!BL48-dati_kum!BK48)</f>
        <v>5.1436930000000132</v>
      </c>
      <c r="BP9" s="176">
        <f>IF(MONTH(dati_kum!BM$42)=1,dati_kum!BM48,dati_kum!BM48-dati_kum!BL48)</f>
        <v>5.7290159999999997</v>
      </c>
      <c r="BQ9" s="176">
        <f>IF(MONTH(dati_kum!BN$42)=1,dati_kum!BN48,dati_kum!BN48-dati_kum!BM48)</f>
        <v>42.974865000000001</v>
      </c>
      <c r="BR9" s="176">
        <f>IF(MONTH(dati_kum!BO$42)=1,dati_kum!BO48,dati_kum!BO48-dati_kum!BN48)</f>
        <v>58.088120999999994</v>
      </c>
      <c r="BS9" s="176">
        <f>IF(MONTH(dati_kum!BP$42)=1,dati_kum!BP48,dati_kum!BP48-dati_kum!BO48)</f>
        <v>12.759240000000005</v>
      </c>
      <c r="BT9" s="176">
        <f>IF(MONTH(dati_kum!BQ$42)=1,dati_kum!BQ48,dati_kum!BQ48-dati_kum!BP48)</f>
        <v>31.453009000000009</v>
      </c>
      <c r="BU9" s="176">
        <f>IF(MONTH(dati_kum!BR$42)=1,dati_kum!BR48,dati_kum!BR48-dati_kum!BQ48)</f>
        <v>5.6855709999999817</v>
      </c>
      <c r="BV9" s="176">
        <f>IF(MONTH(dati_kum!BS$42)=1,dati_kum!BS48,dati_kum!BS48-dati_kum!BR48)</f>
        <v>5.4788330000000087</v>
      </c>
    </row>
    <row r="10" spans="1:74">
      <c r="A10" s="101" t="s">
        <v>77</v>
      </c>
      <c r="B10" s="102">
        <v>21418</v>
      </c>
      <c r="C10" s="108"/>
      <c r="D10" s="108">
        <f t="shared" si="0"/>
        <v>3.7491798669040399E-3</v>
      </c>
      <c r="E10" s="109">
        <v>33348.932000000001</v>
      </c>
      <c r="F10" s="101"/>
      <c r="G10" t="s">
        <v>11</v>
      </c>
      <c r="H10" s="176">
        <f>IF(MONTH(dati_kum!E$42)=1,dati_kum!E49,dati_kum!E49-dati_kum!D49)</f>
        <v>4.4934029999999998</v>
      </c>
      <c r="I10" s="176">
        <f>IF(MONTH(dati_kum!F$42)=1,dati_kum!F49,dati_kum!F49-dati_kum!E49)</f>
        <v>3.8957170000000003</v>
      </c>
      <c r="J10" s="176">
        <f>IF(MONTH(dati_kum!G$42)=1,dati_kum!G49,dati_kum!G49-dati_kum!F49)</f>
        <v>4.660342</v>
      </c>
      <c r="K10" s="176">
        <f>IF(MONTH(dati_kum!H$42)=1,dati_kum!H49,dati_kum!H49-dati_kum!G49)</f>
        <v>5.8040479999999999</v>
      </c>
      <c r="L10" s="176">
        <f>IF(MONTH(dati_kum!I$42)=1,dati_kum!I49,dati_kum!I49-dati_kum!H49)</f>
        <v>5.0070779999999999</v>
      </c>
      <c r="M10" s="176">
        <f>IF(MONTH(dati_kum!J$42)=1,dati_kum!J49,dati_kum!J49-dati_kum!I49)</f>
        <v>5.1973240000000018</v>
      </c>
      <c r="N10" s="176">
        <f>IF(MONTH(dati_kum!K$42)=1,dati_kum!K49,dati_kum!K49-dati_kum!J49)</f>
        <v>5.7530709999999985</v>
      </c>
      <c r="O10" s="176">
        <f>IF(MONTH(dati_kum!L$42)=1,dati_kum!L49,dati_kum!L49-dati_kum!K49)</f>
        <v>5.8182619999999972</v>
      </c>
      <c r="P10" s="176">
        <f>IF(MONTH(dati_kum!M$42)=1,dati_kum!M49,dati_kum!M49-dati_kum!L49)</f>
        <v>6.4241209999999995</v>
      </c>
      <c r="Q10" s="176">
        <f>IF(MONTH(dati_kum!N$42)=1,dati_kum!N49,dati_kum!N49-dati_kum!M49)</f>
        <v>7.6081080000000014</v>
      </c>
      <c r="R10" s="176">
        <f>IF(MONTH(dati_kum!O$42)=1,dati_kum!O49,dati_kum!O49-dati_kum!N49)</f>
        <v>7.7492840000000029</v>
      </c>
      <c r="S10" s="176">
        <f>IF(MONTH(dati_kum!P$42)=1,dati_kum!P49,dati_kum!P49-dati_kum!O49)</f>
        <v>8.3219279999999998</v>
      </c>
      <c r="T10" s="176">
        <f>IF(MONTH(dati_kum!Q$42)=1,dati_kum!Q49,dati_kum!Q49-dati_kum!P49)</f>
        <v>10.190892</v>
      </c>
      <c r="U10" s="176">
        <f>IF(MONTH(dati_kum!R$42)=1,dati_kum!R49,dati_kum!R49-dati_kum!Q49)</f>
        <v>6.0822459999999996</v>
      </c>
      <c r="V10" s="176">
        <f>IF(MONTH(dati_kum!S$42)=1,dati_kum!S49,dati_kum!S49-dati_kum!R49)</f>
        <v>7.6192409999999988</v>
      </c>
      <c r="W10" s="176">
        <f>IF(MONTH(dati_kum!T$42)=1,dati_kum!T49,dati_kum!T49-dati_kum!S49)</f>
        <v>7.6067240000000034</v>
      </c>
      <c r="X10" s="176">
        <f>IF(MONTH(dati_kum!U$42)=1,dati_kum!U49,dati_kum!U49-dati_kum!T49)</f>
        <v>8.7819119999999948</v>
      </c>
      <c r="Y10" s="176">
        <f>IF(MONTH(dati_kum!V$42)=1,dati_kum!V49,dati_kum!V49-dati_kum!U49)</f>
        <v>8.4473800000000026</v>
      </c>
      <c r="Z10" s="176">
        <f>IF(MONTH(dati_kum!W$42)=1,dati_kum!W49,dati_kum!W49-dati_kum!V49)</f>
        <v>6.5185870000000037</v>
      </c>
      <c r="AA10" s="176">
        <f>IF(MONTH(dati_kum!X$42)=1,dati_kum!X49,dati_kum!X49-dati_kum!W49)</f>
        <v>5.8317589999999981</v>
      </c>
      <c r="AB10" s="176">
        <f>IF(MONTH(dati_kum!Y$42)=1,dati_kum!Y49,dati_kum!Y49-dati_kum!X49)</f>
        <v>5.8681170000000051</v>
      </c>
      <c r="AC10" s="176">
        <f>IF(MONTH(dati_kum!Z$42)=1,dati_kum!Z49,dati_kum!Z49-dati_kum!Y49)</f>
        <v>5.8004609999999985</v>
      </c>
      <c r="AD10" s="176">
        <f>IF(MONTH(dati_kum!AA$42)=1,dati_kum!AA49,dati_kum!AA49-dati_kum!Z49)</f>
        <v>6.2878129999999999</v>
      </c>
      <c r="AE10" s="176">
        <f>IF(MONTH(dati_kum!AB$42)=1,dati_kum!AB49,dati_kum!AB49-dati_kum!AA49)</f>
        <v>8.8249209999999891</v>
      </c>
      <c r="AF10" s="176">
        <f>IF(MONTH(dati_kum!AC$42)=1,dati_kum!AC49,dati_kum!AC49-dati_kum!AB49)</f>
        <v>5.6276849999999996</v>
      </c>
      <c r="AG10" s="176">
        <f>IF(MONTH(dati_kum!AD$42)=1,dati_kum!AD49,dati_kum!AD49-dati_kum!AC49)</f>
        <v>4.9668840000000003</v>
      </c>
      <c r="AH10" s="176">
        <f>IF(MONTH(dati_kum!AE$42)=1,dati_kum!AE49,dati_kum!AE49-dati_kum!AD49)</f>
        <v>6.3840180000000011</v>
      </c>
      <c r="AI10" s="176">
        <f>IF(MONTH(dati_kum!AF$42)=1,dati_kum!AF49,dati_kum!AF49-dati_kum!AE49)</f>
        <v>3.6746649999999974</v>
      </c>
      <c r="AJ10" s="176">
        <f>IF(MONTH(dati_kum!AG$42)=1,dati_kum!AG49,dati_kum!AG49-dati_kum!AF49)</f>
        <v>4.0247760000000028</v>
      </c>
      <c r="AK10" s="176">
        <f>IF(MONTH(dati_kum!AH$42)=1,dati_kum!AH49,dati_kum!AH49-dati_kum!AG49)</f>
        <v>4.3993859999999998</v>
      </c>
      <c r="AL10" s="176">
        <f>IF(MONTH(dati_kum!AI$42)=1,dati_kum!AI49,dati_kum!AI49-dati_kum!AH49)</f>
        <v>4.2794580000000018</v>
      </c>
      <c r="AM10" s="176">
        <f>IF(MONTH(dati_kum!AJ$42)=1,dati_kum!AJ49,dati_kum!AJ49-dati_kum!AI49)</f>
        <v>4.9301919999999981</v>
      </c>
      <c r="AN10" s="176">
        <f>IF(MONTH(dati_kum!AK$42)=1,dati_kum!AK49,dati_kum!AK49-dati_kum!AJ49)</f>
        <v>4.1458519999999979</v>
      </c>
      <c r="AO10" s="176">
        <f>IF(MONTH(dati_kum!AL$42)=1,dati_kum!AL49,dati_kum!AL49-dati_kum!AK49)</f>
        <v>5.0929059999999993</v>
      </c>
      <c r="AP10" s="176">
        <f>IF(MONTH(dati_kum!AM$42)=1,dati_kum!AM49,dati_kum!AM49-dati_kum!AL49)</f>
        <v>4.8730809999999991</v>
      </c>
      <c r="AQ10" s="176">
        <f>IF(MONTH(dati_kum!AN$42)=1,dati_kum!AN49,dati_kum!AN49-dati_kum!AM49)</f>
        <v>4.4904560000000018</v>
      </c>
      <c r="AR10" s="176">
        <f>IF(MONTH(dati_kum!AO$42)=1,dati_kum!AO49,dati_kum!AO49-dati_kum!AN49)</f>
        <v>4.5778780000000001</v>
      </c>
      <c r="AS10" s="176">
        <f>IF(MONTH(dati_kum!AP$42)=1,dati_kum!AP49,dati_kum!AP49-dati_kum!AO49)</f>
        <v>4.8174440000000001</v>
      </c>
      <c r="AT10" s="176">
        <f>IF(MONTH(dati_kum!AQ$42)=1,dati_kum!AQ49,dati_kum!AQ49-dati_kum!AP49)</f>
        <v>6.1570970000000003</v>
      </c>
      <c r="AU10" s="176">
        <f>IF(MONTH(dati_kum!AR$42)=1,dati_kum!AR49,dati_kum!AR49-dati_kum!AQ49)</f>
        <v>5.8332659999999983</v>
      </c>
      <c r="AV10" s="176">
        <f>IF(MONTH(dati_kum!AS$42)=1,dati_kum!AS49,dati_kum!AS49-dati_kum!AR49)</f>
        <v>5.2080739999999999</v>
      </c>
      <c r="AW10" s="176">
        <f>IF(MONTH(dati_kum!AT$42)=1,dati_kum!AT49,dati_kum!AT49-dati_kum!AS49)</f>
        <v>4.3978710000000021</v>
      </c>
      <c r="AX10" s="176">
        <f>IF(MONTH(dati_kum!AU$42)=1,dati_kum!AU49,dati_kum!AU49-dati_kum!AT49)</f>
        <v>4.8375660000000025</v>
      </c>
      <c r="AY10" s="176">
        <f>IF(MONTH(dati_kum!AV$42)=1,dati_kum!AV49,dati_kum!AV49-dati_kum!AU49)</f>
        <v>4.5600159999999974</v>
      </c>
      <c r="AZ10" s="176">
        <f>IF(MONTH(dati_kum!AW$42)=1,dati_kum!AW49,dati_kum!AW49-dati_kum!AV49)</f>
        <v>4.5432750000000013</v>
      </c>
      <c r="BA10" s="176">
        <f>IF(MONTH(dati_kum!AX$42)=1,dati_kum!AX49,dati_kum!AX49-dati_kum!AW49)</f>
        <v>6.0689859999999953</v>
      </c>
      <c r="BB10" s="176">
        <f>IF(MONTH(dati_kum!AY$42)=1,dati_kum!AY49,dati_kum!AY49-dati_kum!AX49)</f>
        <v>5.697771000000003</v>
      </c>
      <c r="BC10" s="176">
        <f>IF(MONTH(dati_kum!AZ$42)=1,dati_kum!AZ49,dati_kum!AZ49-dati_kum!AY49)</f>
        <v>5.5548310000000001</v>
      </c>
      <c r="BD10" s="176">
        <f>IF(MONTH(dati_kum!BA$42)=1,dati_kum!BA49,dati_kum!BA49-dati_kum!AZ49)</f>
        <v>8.3573240000000002</v>
      </c>
      <c r="BE10" s="176">
        <f>IF(MONTH(dati_kum!BB$42)=1,dati_kum!BB49,dati_kum!BB49-dati_kum!BA49)</f>
        <v>5.3797259999999998</v>
      </c>
      <c r="BF10" s="176">
        <f>IF(MONTH(dati_kum!BC$42)=1,dati_kum!BC49,dati_kum!BC49-dati_kum!BB49)</f>
        <v>5.2389280000000014</v>
      </c>
      <c r="BG10" s="176">
        <f>IF(MONTH(dati_kum!BD$42)=1,dati_kum!BD49,dati_kum!BD49-dati_kum!BC49)</f>
        <v>6.5289149999999978</v>
      </c>
      <c r="BH10" s="176">
        <f>IF(MONTH(dati_kum!BE$42)=1,dati_kum!BE49,dati_kum!BE49-dati_kum!BD49)</f>
        <v>5.0880900000000011</v>
      </c>
      <c r="BI10" s="176">
        <f>IF(MONTH(dati_kum!BF$42)=1,dati_kum!BF49,dati_kum!BF49-dati_kum!BE49)</f>
        <v>4.5080619999999989</v>
      </c>
      <c r="BJ10" s="176">
        <f>IF(MONTH(dati_kum!BG$42)=1,dati_kum!BG49,dati_kum!BG49-dati_kum!BF49)</f>
        <v>6.2651030000000034</v>
      </c>
      <c r="BK10" s="176">
        <f>IF(MONTH(dati_kum!BH$42)=1,dati_kum!BH49,dati_kum!BH49-dati_kum!BG49)</f>
        <v>4.0575519999999941</v>
      </c>
      <c r="BL10" s="176">
        <f>IF(MONTH(dati_kum!BI$42)=1,dati_kum!BI49,dati_kum!BI49-dati_kum!BH49)</f>
        <v>4.7752730000000057</v>
      </c>
      <c r="BM10" s="176">
        <f>IF(MONTH(dati_kum!BJ$42)=1,dati_kum!BJ49,dati_kum!BJ49-dati_kum!BI49)</f>
        <v>5.4595599999999962</v>
      </c>
      <c r="BN10" s="176">
        <f>IF(MONTH(dati_kum!BK$42)=1,dati_kum!BK49,dati_kum!BK49-dati_kum!BJ49)</f>
        <v>6.4664760000000001</v>
      </c>
      <c r="BO10" s="176">
        <f>IF(MONTH(dati_kum!BL$42)=1,dati_kum!BL49,dati_kum!BL49-dati_kum!BK49)</f>
        <v>13.463133000000006</v>
      </c>
      <c r="BP10" s="176">
        <f>IF(MONTH(dati_kum!BM$42)=1,dati_kum!BM49,dati_kum!BM49-dati_kum!BL49)</f>
        <v>6.1609489999999996</v>
      </c>
      <c r="BQ10" s="176">
        <f>IF(MONTH(dati_kum!BN$42)=1,dati_kum!BN49,dati_kum!BN49-dati_kum!BM49)</f>
        <v>6.074065</v>
      </c>
      <c r="BR10" s="176">
        <f>IF(MONTH(dati_kum!BO$42)=1,dati_kum!BO49,dati_kum!BO49-dati_kum!BN49)</f>
        <v>4.777000000000001</v>
      </c>
      <c r="BS10" s="176">
        <f>IF(MONTH(dati_kum!BP$42)=1,dati_kum!BP49,dati_kum!BP49-dati_kum!BO49)</f>
        <v>6.2303940000000004</v>
      </c>
      <c r="BT10" s="176">
        <f>IF(MONTH(dati_kum!BQ$42)=1,dati_kum!BQ49,dati_kum!BQ49-dati_kum!BP49)</f>
        <v>7.7439669999999978</v>
      </c>
      <c r="BU10" s="176">
        <f>IF(MONTH(dati_kum!BR$42)=1,dati_kum!BR49,dati_kum!BR49-dati_kum!BQ49)</f>
        <v>7.583797999999998</v>
      </c>
      <c r="BV10" s="176">
        <f>IF(MONTH(dati_kum!BS$42)=1,dati_kum!BS49,dati_kum!BS49-dati_kum!BR49)</f>
        <v>10.059977000000003</v>
      </c>
    </row>
    <row r="11" spans="1:74" ht="15" customHeight="1">
      <c r="A11" s="101" t="s">
        <v>78</v>
      </c>
      <c r="B11" s="102">
        <v>21644</v>
      </c>
      <c r="C11" s="108"/>
      <c r="D11" s="108">
        <f t="shared" si="0"/>
        <v>1.0551872256980177E-2</v>
      </c>
      <c r="E11" s="109">
        <v>33348.932000000001</v>
      </c>
      <c r="F11" s="101"/>
      <c r="G11" t="s">
        <v>3</v>
      </c>
      <c r="H11" s="176">
        <f>IF(MONTH(dati_kum!E$42)=1,dati_kum!E50,dati_kum!E50-dati_kum!D50)</f>
        <v>218.35477900000001</v>
      </c>
      <c r="I11" s="176">
        <f>IF(MONTH(dati_kum!F$42)=1,dati_kum!F50,dati_kum!F50-dati_kum!E50)</f>
        <v>209.04308800000001</v>
      </c>
      <c r="J11" s="176">
        <f>IF(MONTH(dati_kum!G$42)=1,dati_kum!G50,dati_kum!G50-dati_kum!F50)</f>
        <v>168.04027899999994</v>
      </c>
      <c r="K11" s="176">
        <f>IF(MONTH(dati_kum!H$42)=1,dati_kum!H50,dati_kum!H50-dati_kum!G50)</f>
        <v>240.62127100000009</v>
      </c>
      <c r="L11" s="176">
        <f>IF(MONTH(dati_kum!I$42)=1,dati_kum!I50,dati_kum!I50-dati_kum!H50)</f>
        <v>233.94073199999991</v>
      </c>
      <c r="M11" s="176">
        <f>IF(MONTH(dati_kum!J$42)=1,dati_kum!J50,dati_kum!J50-dati_kum!I50)</f>
        <v>251.11796800000002</v>
      </c>
      <c r="N11" s="176">
        <f>IF(MONTH(dati_kum!K$42)=1,dati_kum!K50,dati_kum!K50-dati_kum!J50)</f>
        <v>272.44773899999996</v>
      </c>
      <c r="O11" s="176">
        <f>IF(MONTH(dati_kum!L$42)=1,dati_kum!L50,dati_kum!L50-dati_kum!K50)</f>
        <v>266.64371100000017</v>
      </c>
      <c r="P11" s="176">
        <f>IF(MONTH(dati_kum!M$42)=1,dati_kum!M50,dati_kum!M50-dati_kum!L50)</f>
        <v>255.51329699999974</v>
      </c>
      <c r="Q11" s="176">
        <f>IF(MONTH(dati_kum!N$42)=1,dati_kum!N50,dati_kum!N50-dati_kum!M50)</f>
        <v>281.78393400000004</v>
      </c>
      <c r="R11" s="176">
        <f>IF(MONTH(dati_kum!O$42)=1,dati_kum!O50,dati_kum!O50-dati_kum!N50)</f>
        <v>244.09561500000018</v>
      </c>
      <c r="S11" s="176">
        <f>IF(MONTH(dati_kum!P$42)=1,dati_kum!P50,dati_kum!P50-dati_kum!O50)</f>
        <v>120.89054799999985</v>
      </c>
      <c r="T11" s="176">
        <f>IF(MONTH(dati_kum!Q$42)=1,dati_kum!Q50,dati_kum!Q50-dati_kum!P50)</f>
        <v>305.15682800000002</v>
      </c>
      <c r="U11" s="176">
        <f>IF(MONTH(dati_kum!R$42)=1,dati_kum!R50,dati_kum!R50-dati_kum!Q50)</f>
        <v>241.22451799999999</v>
      </c>
      <c r="V11" s="176">
        <f>IF(MONTH(dati_kum!S$42)=1,dati_kum!S50,dati_kum!S50-dati_kum!R50)</f>
        <v>213.27002100000004</v>
      </c>
      <c r="W11" s="176">
        <f>IF(MONTH(dati_kum!T$42)=1,dati_kum!T50,dati_kum!T50-dati_kum!S50)</f>
        <v>317.51033500000005</v>
      </c>
      <c r="X11" s="176">
        <f>IF(MONTH(dati_kum!U$42)=1,dati_kum!U50,dati_kum!U50-dati_kum!T50)</f>
        <v>241.8759849999999</v>
      </c>
      <c r="Y11" s="176">
        <f>IF(MONTH(dati_kum!V$42)=1,dati_kum!V50,dati_kum!V50-dati_kum!U50)</f>
        <v>307.37908599999992</v>
      </c>
      <c r="Z11" s="176">
        <f>IF(MONTH(dati_kum!W$42)=1,dati_kum!W50,dati_kum!W50-dati_kum!V50)</f>
        <v>318.39030700000012</v>
      </c>
      <c r="AA11" s="176">
        <f>IF(MONTH(dati_kum!X$42)=1,dati_kum!X50,dati_kum!X50-dati_kum!W50)</f>
        <v>302.72456099999999</v>
      </c>
      <c r="AB11" s="176">
        <f>IF(MONTH(dati_kum!Y$42)=1,dati_kum!Y50,dati_kum!Y50-dati_kum!X50)</f>
        <v>275.43128799999977</v>
      </c>
      <c r="AC11" s="176">
        <f>IF(MONTH(dati_kum!Z$42)=1,dati_kum!Z50,dati_kum!Z50-dati_kum!Y50)</f>
        <v>329.14276400000017</v>
      </c>
      <c r="AD11" s="176">
        <f>IF(MONTH(dati_kum!AA$42)=1,dati_kum!AA50,dati_kum!AA50-dati_kum!Z50)</f>
        <v>364.47679599999992</v>
      </c>
      <c r="AE11" s="176">
        <f>IF(MONTH(dati_kum!AB$42)=1,dati_kum!AB50,dati_kum!AB50-dati_kum!AA50)</f>
        <v>342.08847199999991</v>
      </c>
      <c r="AF11" s="176">
        <f>IF(MONTH(dati_kum!AC$42)=1,dati_kum!AC50,dati_kum!AC50-dati_kum!AB50)</f>
        <v>386.10967099999999</v>
      </c>
      <c r="AG11" s="176">
        <f>IF(MONTH(dati_kum!AD$42)=1,dati_kum!AD50,dati_kum!AD50-dati_kum!AC50)</f>
        <v>301.80614199999997</v>
      </c>
      <c r="AH11" s="176">
        <f>IF(MONTH(dati_kum!AE$42)=1,dati_kum!AE50,dati_kum!AE50-dati_kum!AD50)</f>
        <v>325.43222800000001</v>
      </c>
      <c r="AI11" s="176">
        <f>IF(MONTH(dati_kum!AF$42)=1,dati_kum!AF50,dati_kum!AF50-dati_kum!AE50)</f>
        <v>338.49891400000001</v>
      </c>
      <c r="AJ11" s="176">
        <f>IF(MONTH(dati_kum!AG$42)=1,dati_kum!AG50,dati_kum!AG50-dati_kum!AF50)</f>
        <v>289.73330800000008</v>
      </c>
      <c r="AK11" s="176">
        <f>IF(MONTH(dati_kum!AH$42)=1,dati_kum!AH50,dati_kum!AH50-dati_kum!AG50)</f>
        <v>305.09090100000003</v>
      </c>
      <c r="AL11" s="176">
        <f>IF(MONTH(dati_kum!AI$42)=1,dati_kum!AI50,dati_kum!AI50-dati_kum!AH50)</f>
        <v>323.28390599999989</v>
      </c>
      <c r="AM11" s="176">
        <f>IF(MONTH(dati_kum!AJ$42)=1,dati_kum!AJ50,dati_kum!AJ50-dati_kum!AI50)</f>
        <v>312.93571599999996</v>
      </c>
      <c r="AN11" s="176">
        <f>IF(MONTH(dati_kum!AK$42)=1,dati_kum!AK50,dati_kum!AK50-dati_kum!AJ50)</f>
        <v>329.26568899999984</v>
      </c>
      <c r="AO11" s="176">
        <f>IF(MONTH(dati_kum!AL$42)=1,dati_kum!AL50,dati_kum!AL50-dati_kum!AK50)</f>
        <v>341.81099600000016</v>
      </c>
      <c r="AP11" s="176">
        <f>IF(MONTH(dati_kum!AM$42)=1,dati_kum!AM50,dati_kum!AM50-dati_kum!AL50)</f>
        <v>294.74851600000011</v>
      </c>
      <c r="AQ11" s="176">
        <f>IF(MONTH(dati_kum!AN$42)=1,dati_kum!AN50,dati_kum!AN50-dati_kum!AM50)</f>
        <v>330.79873799999996</v>
      </c>
      <c r="AR11" s="176">
        <f>IF(MONTH(dati_kum!AO$42)=1,dati_kum!AO50,dati_kum!AO50-dati_kum!AN50)</f>
        <v>342.50642599999998</v>
      </c>
      <c r="AS11" s="176">
        <f>IF(MONTH(dati_kum!AP$42)=1,dati_kum!AP50,dati_kum!AP50-dati_kum!AO50)</f>
        <v>264.23297900000006</v>
      </c>
      <c r="AT11" s="176">
        <f>IF(MONTH(dati_kum!AQ$42)=1,dati_kum!AQ50,dati_kum!AQ50-dati_kum!AP50)</f>
        <v>295.02499799999998</v>
      </c>
      <c r="AU11" s="176">
        <f>IF(MONTH(dati_kum!AR$42)=1,dati_kum!AR50,dati_kum!AR50-dati_kum!AQ50)</f>
        <v>257.9765920000001</v>
      </c>
      <c r="AV11" s="176">
        <f>IF(MONTH(dati_kum!AS$42)=1,dati_kum!AS50,dati_kum!AS50-dati_kum!AR50)</f>
        <v>311.42055199999982</v>
      </c>
      <c r="AW11" s="176">
        <f>IF(MONTH(dati_kum!AT$42)=1,dati_kum!AT50,dati_kum!AT50-dati_kum!AS50)</f>
        <v>385.26376000000005</v>
      </c>
      <c r="AX11" s="176">
        <f>IF(MONTH(dati_kum!AU$42)=1,dati_kum!AU50,dati_kum!AU50-dati_kum!AT50)</f>
        <v>291.92520000000013</v>
      </c>
      <c r="AY11" s="176">
        <f>IF(MONTH(dati_kum!AV$42)=1,dati_kum!AV50,dati_kum!AV50-dati_kum!AU50)</f>
        <v>335.26407299999983</v>
      </c>
      <c r="AZ11" s="176">
        <f>IF(MONTH(dati_kum!AW$42)=1,dati_kum!AW50,dati_kum!AW50-dati_kum!AV50)</f>
        <v>348.5057710000001</v>
      </c>
      <c r="BA11" s="176">
        <f>IF(MONTH(dati_kum!AX$42)=1,dati_kum!AX50,dati_kum!AX50-dati_kum!AW50)</f>
        <v>330.67379200000005</v>
      </c>
      <c r="BB11" s="176">
        <f>IF(MONTH(dati_kum!AY$42)=1,dati_kum!AY50,dati_kum!AY50-dati_kum!AX50)</f>
        <v>336.31847900000002</v>
      </c>
      <c r="BC11" s="176">
        <f>IF(MONTH(dati_kum!AZ$42)=1,dati_kum!AZ50,dati_kum!AZ50-dati_kum!AY50)</f>
        <v>383.24940500000002</v>
      </c>
      <c r="BD11" s="176">
        <f>IF(MONTH(dati_kum!BA$42)=1,dati_kum!BA50,dati_kum!BA50-dati_kum!AZ50)</f>
        <v>327.39997799999998</v>
      </c>
      <c r="BE11" s="176">
        <f>IF(MONTH(dati_kum!BB$42)=1,dati_kum!BB50,dati_kum!BB50-dati_kum!BA50)</f>
        <v>299.04544200000004</v>
      </c>
      <c r="BF11" s="176">
        <f>IF(MONTH(dati_kum!BC$42)=1,dati_kum!BC50,dati_kum!BC50-dati_kum!BB50)</f>
        <v>286.976404</v>
      </c>
      <c r="BG11" s="176">
        <f>IF(MONTH(dati_kum!BD$42)=1,dati_kum!BD50,dati_kum!BD50-dati_kum!BC50)</f>
        <v>324.08337899999992</v>
      </c>
      <c r="BH11" s="176">
        <f>IF(MONTH(dati_kum!BE$42)=1,dati_kum!BE50,dati_kum!BE50-dati_kum!BD50)</f>
        <v>341.89799500000004</v>
      </c>
      <c r="BI11" s="176">
        <f>IF(MONTH(dati_kum!BF$42)=1,dati_kum!BF50,dati_kum!BF50-dati_kum!BE50)</f>
        <v>353.14339199999995</v>
      </c>
      <c r="BJ11" s="176">
        <f>IF(MONTH(dati_kum!BG$42)=1,dati_kum!BG50,dati_kum!BG50-dati_kum!BF50)</f>
        <v>322.2417089999999</v>
      </c>
      <c r="BK11" s="176">
        <f>IF(MONTH(dati_kum!BH$42)=1,dati_kum!BH50,dati_kum!BH50-dati_kum!BG50)</f>
        <v>362.20796000000018</v>
      </c>
      <c r="BL11" s="176">
        <f>IF(MONTH(dati_kum!BI$42)=1,dati_kum!BI50,dati_kum!BI50-dati_kum!BH50)</f>
        <v>351.63367699999981</v>
      </c>
      <c r="BM11" s="176">
        <f>IF(MONTH(dati_kum!BJ$42)=1,dati_kum!BJ50,dati_kum!BJ50-dati_kum!BI50)</f>
        <v>365.58698800000002</v>
      </c>
      <c r="BN11" s="176">
        <f>IF(MONTH(dati_kum!BK$42)=1,dati_kum!BK50,dati_kum!BK50-dati_kum!BJ50)</f>
        <v>368.36426100000017</v>
      </c>
      <c r="BO11" s="176">
        <f>IF(MONTH(dati_kum!BL$42)=1,dati_kum!BL50,dati_kum!BL50-dati_kum!BK50)</f>
        <v>397.15842100000009</v>
      </c>
      <c r="BP11" s="176">
        <f>IF(MONTH(dati_kum!BM$42)=1,dati_kum!BM50,dati_kum!BM50-dati_kum!BL50)</f>
        <v>365.46684800000003</v>
      </c>
      <c r="BQ11" s="176">
        <f>IF(MONTH(dati_kum!BN$42)=1,dati_kum!BN50,dati_kum!BN50-dati_kum!BM50)</f>
        <v>325.80093099999999</v>
      </c>
      <c r="BR11" s="176">
        <f>IF(MONTH(dati_kum!BO$42)=1,dati_kum!BO50,dati_kum!BO50-dati_kum!BN50)</f>
        <v>289.94353899999999</v>
      </c>
      <c r="BS11" s="176">
        <f>IF(MONTH(dati_kum!BP$42)=1,dati_kum!BP50,dati_kum!BP50-dati_kum!BO50)</f>
        <v>388.95999999999992</v>
      </c>
      <c r="BT11" s="176">
        <f>IF(MONTH(dati_kum!BQ$42)=1,dati_kum!BQ50,dati_kum!BQ50-dati_kum!BP50)</f>
        <v>317.06543800000009</v>
      </c>
      <c r="BU11" s="176">
        <f>IF(MONTH(dati_kum!BR$42)=1,dati_kum!BR50,dati_kum!BR50-dati_kum!BQ50)</f>
        <v>366.03374099999996</v>
      </c>
      <c r="BV11" s="176">
        <f>IF(MONTH(dati_kum!BS$42)=1,dati_kum!BS50,dati_kum!BS50-dati_kum!BR50)</f>
        <v>380.3620219999998</v>
      </c>
    </row>
    <row r="12" spans="1:74">
      <c r="A12" s="101" t="s">
        <v>79</v>
      </c>
      <c r="B12" s="102">
        <v>21890</v>
      </c>
      <c r="C12" s="108"/>
      <c r="D12" s="108">
        <f t="shared" si="0"/>
        <v>1.1365736462761067E-2</v>
      </c>
      <c r="E12" s="109">
        <v>33348.932000000001</v>
      </c>
      <c r="F12" s="101"/>
      <c r="G12" t="s">
        <v>12</v>
      </c>
      <c r="H12" s="176">
        <f>IF(MONTH(dati_kum!E$42)=1,dati_kum!E51,dati_kum!E51-dati_kum!D51)</f>
        <v>88.145899</v>
      </c>
      <c r="I12" s="176">
        <f>IF(MONTH(dati_kum!F$42)=1,dati_kum!F51,dati_kum!F51-dati_kum!E51)</f>
        <v>75.317370999999994</v>
      </c>
      <c r="J12" s="176">
        <f>IF(MONTH(dati_kum!G$42)=1,dati_kum!G51,dati_kum!G51-dati_kum!F51)</f>
        <v>75.639573000000013</v>
      </c>
      <c r="K12" s="176">
        <f>IF(MONTH(dati_kum!H$42)=1,dati_kum!H51,dati_kum!H51-dati_kum!G51)</f>
        <v>97.130312000000004</v>
      </c>
      <c r="L12" s="176">
        <f>IF(MONTH(dati_kum!I$42)=1,dati_kum!I51,dati_kum!I51-dati_kum!H51)</f>
        <v>82.140082000000007</v>
      </c>
      <c r="M12" s="176">
        <f>IF(MONTH(dati_kum!J$42)=1,dati_kum!J51,dati_kum!J51-dati_kum!I51)</f>
        <v>94.391854999999964</v>
      </c>
      <c r="N12" s="176">
        <f>IF(MONTH(dati_kum!K$42)=1,dati_kum!K51,dati_kum!K51-dati_kum!J51)</f>
        <v>105.34232800000007</v>
      </c>
      <c r="O12" s="176">
        <f>IF(MONTH(dati_kum!L$42)=1,dati_kum!L51,dati_kum!L51-dati_kum!K51)</f>
        <v>106.11534499999993</v>
      </c>
      <c r="P12" s="176">
        <f>IF(MONTH(dati_kum!M$42)=1,dati_kum!M51,dati_kum!M51-dati_kum!L51)</f>
        <v>98.114017999999987</v>
      </c>
      <c r="Q12" s="176">
        <f>IF(MONTH(dati_kum!N$42)=1,dati_kum!N51,dati_kum!N51-dati_kum!M51)</f>
        <v>96.822309000000018</v>
      </c>
      <c r="R12" s="176">
        <f>IF(MONTH(dati_kum!O$42)=1,dati_kum!O51,dati_kum!O51-dati_kum!N51)</f>
        <v>87.558834000000047</v>
      </c>
      <c r="S12" s="176">
        <f>IF(MONTH(dati_kum!P$42)=1,dati_kum!P51,dati_kum!P51-dati_kum!O51)</f>
        <v>98.122540000000072</v>
      </c>
      <c r="T12" s="176">
        <f>IF(MONTH(dati_kum!Q$42)=1,dati_kum!Q51,dati_kum!Q51-dati_kum!P51)</f>
        <v>94.489587</v>
      </c>
      <c r="U12" s="176">
        <f>IF(MONTH(dati_kum!R$42)=1,dati_kum!R51,dati_kum!R51-dati_kum!Q51)</f>
        <v>85.432088999999991</v>
      </c>
      <c r="V12" s="176">
        <f>IF(MONTH(dati_kum!S$42)=1,dati_kum!S51,dati_kum!S51-dati_kum!R51)</f>
        <v>83.467417000000012</v>
      </c>
      <c r="W12" s="176">
        <f>IF(MONTH(dati_kum!T$42)=1,dati_kum!T51,dati_kum!T51-dati_kum!S51)</f>
        <v>94.762113999999997</v>
      </c>
      <c r="X12" s="176">
        <f>IF(MONTH(dati_kum!U$42)=1,dati_kum!U51,dati_kum!U51-dati_kum!T51)</f>
        <v>89.708789000000024</v>
      </c>
      <c r="Y12" s="176">
        <f>IF(MONTH(dati_kum!V$42)=1,dati_kum!V51,dati_kum!V51-dati_kum!U51)</f>
        <v>99.295792000000006</v>
      </c>
      <c r="Z12" s="176">
        <f>IF(MONTH(dati_kum!W$42)=1,dati_kum!W51,dati_kum!W51-dati_kum!V51)</f>
        <v>97.606663000000026</v>
      </c>
      <c r="AA12" s="176">
        <f>IF(MONTH(dati_kum!X$42)=1,dati_kum!X51,dati_kum!X51-dati_kum!W51)</f>
        <v>99.319585999999958</v>
      </c>
      <c r="AB12" s="176">
        <f>IF(MONTH(dati_kum!Y$42)=1,dati_kum!Y51,dati_kum!Y51-dati_kum!X51)</f>
        <v>108.36951199999999</v>
      </c>
      <c r="AC12" s="176">
        <f>IF(MONTH(dati_kum!Z$42)=1,dati_kum!Z51,dati_kum!Z51-dati_kum!Y51)</f>
        <v>96.951422999999977</v>
      </c>
      <c r="AD12" s="176">
        <f>IF(MONTH(dati_kum!AA$42)=1,dati_kum!AA51,dati_kum!AA51-dati_kum!Z51)</f>
        <v>96.244254999999953</v>
      </c>
      <c r="AE12" s="176">
        <f>IF(MONTH(dati_kum!AB$42)=1,dati_kum!AB51,dati_kum!AB51-dati_kum!AA51)</f>
        <v>85.386054000000058</v>
      </c>
      <c r="AF12" s="176">
        <f>IF(MONTH(dati_kum!AC$42)=1,dati_kum!AC51,dati_kum!AC51-dati_kum!AB51)</f>
        <v>101.657421</v>
      </c>
      <c r="AG12" s="176">
        <f>IF(MONTH(dati_kum!AD$42)=1,dati_kum!AD51,dati_kum!AD51-dati_kum!AC51)</f>
        <v>85.200087999999994</v>
      </c>
      <c r="AH12" s="176">
        <f>IF(MONTH(dati_kum!AE$42)=1,dati_kum!AE51,dati_kum!AE51-dati_kum!AD51)</f>
        <v>92.239321000000018</v>
      </c>
      <c r="AI12" s="176">
        <f>IF(MONTH(dati_kum!AF$42)=1,dati_kum!AF51,dati_kum!AF51-dati_kum!AE51)</f>
        <v>93.143621999999993</v>
      </c>
      <c r="AJ12" s="176">
        <f>IF(MONTH(dati_kum!AG$42)=1,dati_kum!AG51,dati_kum!AG51-dati_kum!AF51)</f>
        <v>94.581914999999981</v>
      </c>
      <c r="AK12" s="176">
        <f>IF(MONTH(dati_kum!AH$42)=1,dati_kum!AH51,dati_kum!AH51-dati_kum!AG51)</f>
        <v>105.70550200000002</v>
      </c>
      <c r="AL12" s="176">
        <f>IF(MONTH(dati_kum!AI$42)=1,dati_kum!AI51,dati_kum!AI51-dati_kum!AH51)</f>
        <v>100.82345999999995</v>
      </c>
      <c r="AM12" s="176">
        <f>IF(MONTH(dati_kum!AJ$42)=1,dati_kum!AJ51,dati_kum!AJ51-dati_kum!AI51)</f>
        <v>101.00952800000005</v>
      </c>
      <c r="AN12" s="176">
        <f>IF(MONTH(dati_kum!AK$42)=1,dati_kum!AK51,dati_kum!AK51-dati_kum!AJ51)</f>
        <v>106.89766499999996</v>
      </c>
      <c r="AO12" s="176">
        <f>IF(MONTH(dati_kum!AL$42)=1,dati_kum!AL51,dati_kum!AL51-dati_kum!AK51)</f>
        <v>91.65752400000008</v>
      </c>
      <c r="AP12" s="176">
        <f>IF(MONTH(dati_kum!AM$42)=1,dati_kum!AM51,dati_kum!AM51-dati_kum!AL51)</f>
        <v>92.613513000000012</v>
      </c>
      <c r="AQ12" s="176">
        <f>IF(MONTH(dati_kum!AN$42)=1,dati_kum!AN51,dati_kum!AN51-dati_kum!AM51)</f>
        <v>89.239258999999947</v>
      </c>
      <c r="AR12" s="176">
        <f>IF(MONTH(dati_kum!AO$42)=1,dati_kum!AO51,dati_kum!AO51-dati_kum!AN51)</f>
        <v>100.78356599999999</v>
      </c>
      <c r="AS12" s="176">
        <f>IF(MONTH(dati_kum!AP$42)=1,dati_kum!AP51,dati_kum!AP51-dati_kum!AO51)</f>
        <v>91.032899999999998</v>
      </c>
      <c r="AT12" s="176">
        <f>IF(MONTH(dati_kum!AQ$42)=1,dati_kum!AQ51,dati_kum!AQ51-dati_kum!AP51)</f>
        <v>83.272343000000035</v>
      </c>
      <c r="AU12" s="176">
        <f>IF(MONTH(dati_kum!AR$42)=1,dati_kum!AR51,dati_kum!AR51-dati_kum!AQ51)</f>
        <v>98.178624999999954</v>
      </c>
      <c r="AV12" s="176">
        <f>IF(MONTH(dati_kum!AS$42)=1,dati_kum!AS51,dati_kum!AS51-dati_kum!AR51)</f>
        <v>97.76223600000003</v>
      </c>
      <c r="AW12" s="176">
        <f>IF(MONTH(dati_kum!AT$42)=1,dati_kum!AT51,dati_kum!AT51-dati_kum!AS51)</f>
        <v>107.28923499999996</v>
      </c>
      <c r="AX12" s="176">
        <f>IF(MONTH(dati_kum!AU$42)=1,dati_kum!AU51,dati_kum!AU51-dati_kum!AT51)</f>
        <v>101.981359</v>
      </c>
      <c r="AY12" s="176">
        <f>IF(MONTH(dati_kum!AV$42)=1,dati_kum!AV51,dati_kum!AV51-dati_kum!AU51)</f>
        <v>109.54192999999998</v>
      </c>
      <c r="AZ12" s="176">
        <f>IF(MONTH(dati_kum!AW$42)=1,dati_kum!AW51,dati_kum!AW51-dati_kum!AV51)</f>
        <v>107.158593</v>
      </c>
      <c r="BA12" s="176">
        <f>IF(MONTH(dati_kum!AX$42)=1,dati_kum!AX51,dati_kum!AX51-dati_kum!AW51)</f>
        <v>101.29949900000008</v>
      </c>
      <c r="BB12" s="176">
        <f>IF(MONTH(dati_kum!AY$42)=1,dati_kum!AY51,dati_kum!AY51-dati_kum!AX51)</f>
        <v>100.66668300000003</v>
      </c>
      <c r="BC12" s="176">
        <f>IF(MONTH(dati_kum!AZ$42)=1,dati_kum!AZ51,dati_kum!AZ51-dati_kum!AY51)</f>
        <v>91.830676000000039</v>
      </c>
      <c r="BD12" s="176">
        <f>IF(MONTH(dati_kum!BA$42)=1,dati_kum!BA51,dati_kum!BA51-dati_kum!AZ51)</f>
        <v>99.860339999999994</v>
      </c>
      <c r="BE12" s="176">
        <f>IF(MONTH(dati_kum!BB$42)=1,dati_kum!BB51,dati_kum!BB51-dati_kum!BA51)</f>
        <v>95.103252000000012</v>
      </c>
      <c r="BF12" s="176">
        <f>IF(MONTH(dati_kum!BC$42)=1,dati_kum!BC51,dati_kum!BC51-dati_kum!BB51)</f>
        <v>90.818550000000016</v>
      </c>
      <c r="BG12" s="176">
        <f>IF(MONTH(dati_kum!BD$42)=1,dati_kum!BD51,dati_kum!BD51-dati_kum!BC51)</f>
        <v>104.91310599999997</v>
      </c>
      <c r="BH12" s="176">
        <f>IF(MONTH(dati_kum!BE$42)=1,dati_kum!BE51,dati_kum!BE51-dati_kum!BD51)</f>
        <v>112.31231500000001</v>
      </c>
      <c r="BI12" s="176">
        <f>IF(MONTH(dati_kum!BF$42)=1,dati_kum!BF51,dati_kum!BF51-dati_kum!BE51)</f>
        <v>99.439710999999988</v>
      </c>
      <c r="BJ12" s="176">
        <f>IF(MONTH(dati_kum!BG$42)=1,dati_kum!BG51,dati_kum!BG51-dati_kum!BF51)</f>
        <v>107.71003700000006</v>
      </c>
      <c r="BK12" s="176">
        <f>IF(MONTH(dati_kum!BH$42)=1,dati_kum!BH51,dati_kum!BH51-dati_kum!BG51)</f>
        <v>114.57613499999991</v>
      </c>
      <c r="BL12" s="176">
        <f>IF(MONTH(dati_kum!BI$42)=1,dati_kum!BI51,dati_kum!BI51-dati_kum!BH51)</f>
        <v>110.13749400000006</v>
      </c>
      <c r="BM12" s="176">
        <f>IF(MONTH(dati_kum!BJ$42)=1,dati_kum!BJ51,dati_kum!BJ51-dati_kum!BI51)</f>
        <v>106.96070499999996</v>
      </c>
      <c r="BN12" s="176">
        <f>IF(MONTH(dati_kum!BK$42)=1,dati_kum!BK51,dati_kum!BK51-dati_kum!BJ51)</f>
        <v>104.06523399999992</v>
      </c>
      <c r="BO12" s="176">
        <f>IF(MONTH(dati_kum!BL$42)=1,dati_kum!BL51,dati_kum!BL51-dati_kum!BK51)</f>
        <v>98.886430000000018</v>
      </c>
      <c r="BP12" s="176">
        <f>IF(MONTH(dati_kum!BM$42)=1,dati_kum!BM51,dati_kum!BM51-dati_kum!BL51)</f>
        <v>107.479645</v>
      </c>
      <c r="BQ12" s="176">
        <f>IF(MONTH(dati_kum!BN$42)=1,dati_kum!BN51,dati_kum!BN51-dati_kum!BM51)</f>
        <v>104.03680499999999</v>
      </c>
      <c r="BR12" s="176">
        <f>IF(MONTH(dati_kum!BO$42)=1,dati_kum!BO51,dati_kum!BO51-dati_kum!BN51)</f>
        <v>101.19427500000003</v>
      </c>
      <c r="BS12" s="176">
        <f>IF(MONTH(dati_kum!BP$42)=1,dati_kum!BP51,dati_kum!BP51-dati_kum!BO51)</f>
        <v>117.12522099999995</v>
      </c>
      <c r="BT12" s="176">
        <f>IF(MONTH(dati_kum!BQ$42)=1,dati_kum!BQ51,dati_kum!BQ51-dati_kum!BP51)</f>
        <v>100.34121199999998</v>
      </c>
      <c r="BU12" s="176">
        <f>IF(MONTH(dati_kum!BR$42)=1,dati_kum!BR51,dati_kum!BR51-dati_kum!BQ51)</f>
        <v>99.50606700000003</v>
      </c>
      <c r="BV12" s="176">
        <f>IF(MONTH(dati_kum!BS$42)=1,dati_kum!BS51,dati_kum!BS51-dati_kum!BR51)</f>
        <v>105.70462299999997</v>
      </c>
    </row>
    <row r="13" spans="1:74">
      <c r="A13" s="101" t="s">
        <v>80</v>
      </c>
      <c r="B13" s="102">
        <v>22124</v>
      </c>
      <c r="C13" s="108"/>
      <c r="D13" s="108">
        <f t="shared" si="0"/>
        <v>1.0689812699862911E-2</v>
      </c>
      <c r="E13" s="109">
        <v>33348.932000000001</v>
      </c>
      <c r="F13" s="101"/>
      <c r="G13" t="s">
        <v>13</v>
      </c>
      <c r="H13" s="176">
        <f>IF(MONTH(dati_kum!E$42)=1,dati_kum!E52,dati_kum!E52-dati_kum!D52)</f>
        <v>12.891030000000001</v>
      </c>
      <c r="I13" s="176">
        <f>IF(MONTH(dati_kum!F$42)=1,dati_kum!F52,dati_kum!F52-dati_kum!E52)</f>
        <v>10.632469999999998</v>
      </c>
      <c r="J13" s="176">
        <f>IF(MONTH(dati_kum!G$42)=1,dati_kum!G52,dati_kum!G52-dati_kum!F52)</f>
        <v>13.436640000000004</v>
      </c>
      <c r="K13" s="176">
        <f>IF(MONTH(dati_kum!H$42)=1,dati_kum!H52,dati_kum!H52-dati_kum!G52)</f>
        <v>12.303186999999994</v>
      </c>
      <c r="L13" s="176">
        <f>IF(MONTH(dati_kum!I$42)=1,dati_kum!I52,dati_kum!I52-dati_kum!H52)</f>
        <v>11.584446</v>
      </c>
      <c r="M13" s="176">
        <f>IF(MONTH(dati_kum!J$42)=1,dati_kum!J52,dati_kum!J52-dati_kum!I52)</f>
        <v>12.108154000000006</v>
      </c>
      <c r="N13" s="176">
        <f>IF(MONTH(dati_kum!K$42)=1,dati_kum!K52,dati_kum!K52-dati_kum!J52)</f>
        <v>13.004964000000001</v>
      </c>
      <c r="O13" s="176">
        <f>IF(MONTH(dati_kum!L$42)=1,dati_kum!L52,dati_kum!L52-dati_kum!K52)</f>
        <v>13.717084999999997</v>
      </c>
      <c r="P13" s="176">
        <f>IF(MONTH(dati_kum!M$42)=1,dati_kum!M52,dati_kum!M52-dati_kum!L52)</f>
        <v>13.324286000000001</v>
      </c>
      <c r="Q13" s="176">
        <f>IF(MONTH(dati_kum!N$42)=1,dati_kum!N52,dati_kum!N52-dati_kum!M52)</f>
        <v>12.692964000000003</v>
      </c>
      <c r="R13" s="176">
        <f>IF(MONTH(dati_kum!O$42)=1,dati_kum!O52,dati_kum!O52-dati_kum!N52)</f>
        <v>10.855029999999985</v>
      </c>
      <c r="S13" s="176">
        <f>IF(MONTH(dati_kum!P$42)=1,dati_kum!P52,dati_kum!P52-dati_kum!O52)</f>
        <v>11.189896000000005</v>
      </c>
      <c r="T13" s="176">
        <f>IF(MONTH(dati_kum!Q$42)=1,dati_kum!Q52,dati_kum!Q52-dati_kum!P52)</f>
        <v>14.748863999999999</v>
      </c>
      <c r="U13" s="176">
        <f>IF(MONTH(dati_kum!R$42)=1,dati_kum!R52,dati_kum!R52-dati_kum!Q52)</f>
        <v>11.819887</v>
      </c>
      <c r="V13" s="176">
        <f>IF(MONTH(dati_kum!S$42)=1,dati_kum!S52,dati_kum!S52-dati_kum!R52)</f>
        <v>13.827694999999999</v>
      </c>
      <c r="W13" s="176">
        <f>IF(MONTH(dati_kum!T$42)=1,dati_kum!T52,dati_kum!T52-dati_kum!S52)</f>
        <v>13.637302000000005</v>
      </c>
      <c r="X13" s="176">
        <f>IF(MONTH(dati_kum!U$42)=1,dati_kum!U52,dati_kum!U52-dati_kum!T52)</f>
        <v>15.047883999999996</v>
      </c>
      <c r="Y13" s="176">
        <f>IF(MONTH(dati_kum!V$42)=1,dati_kum!V52,dati_kum!V52-dati_kum!U52)</f>
        <v>14.516727000000003</v>
      </c>
      <c r="Z13" s="176">
        <f>IF(MONTH(dati_kum!W$42)=1,dati_kum!W52,dati_kum!W52-dati_kum!V52)</f>
        <v>15.005157999999994</v>
      </c>
      <c r="AA13" s="176">
        <f>IF(MONTH(dati_kum!X$42)=1,dati_kum!X52,dati_kum!X52-dati_kum!W52)</f>
        <v>15.349360000000004</v>
      </c>
      <c r="AB13" s="176">
        <f>IF(MONTH(dati_kum!Y$42)=1,dati_kum!Y52,dati_kum!Y52-dati_kum!X52)</f>
        <v>14.124550999999997</v>
      </c>
      <c r="AC13" s="176">
        <f>IF(MONTH(dati_kum!Z$42)=1,dati_kum!Z52,dati_kum!Z52-dati_kum!Y52)</f>
        <v>13.568664000000012</v>
      </c>
      <c r="AD13" s="176">
        <f>IF(MONTH(dati_kum!AA$42)=1,dati_kum!AA52,dati_kum!AA52-dati_kum!Z52)</f>
        <v>13.436053999999984</v>
      </c>
      <c r="AE13" s="176">
        <f>IF(MONTH(dati_kum!AB$42)=1,dati_kum!AB52,dati_kum!AB52-dati_kum!AA52)</f>
        <v>13.317589999999996</v>
      </c>
      <c r="AF13" s="176">
        <f>IF(MONTH(dati_kum!AC$42)=1,dati_kum!AC52,dati_kum!AC52-dati_kum!AB52)</f>
        <v>18.154273</v>
      </c>
      <c r="AG13" s="176">
        <f>IF(MONTH(dati_kum!AD$42)=1,dati_kum!AD52,dati_kum!AD52-dati_kum!AC52)</f>
        <v>14.509901000000003</v>
      </c>
      <c r="AH13" s="176">
        <f>IF(MONTH(dati_kum!AE$42)=1,dati_kum!AE52,dati_kum!AE52-dati_kum!AD52)</f>
        <v>16.883154999999995</v>
      </c>
      <c r="AI13" s="176">
        <f>IF(MONTH(dati_kum!AF$42)=1,dati_kum!AF52,dati_kum!AF52-dati_kum!AE52)</f>
        <v>14.461686000000007</v>
      </c>
      <c r="AJ13" s="176">
        <f>IF(MONTH(dati_kum!AG$42)=1,dati_kum!AG52,dati_kum!AG52-dati_kum!AF52)</f>
        <v>15.502150999999998</v>
      </c>
      <c r="AK13" s="176">
        <f>IF(MONTH(dati_kum!AH$42)=1,dati_kum!AH52,dati_kum!AH52-dati_kum!AG52)</f>
        <v>15.219056999999992</v>
      </c>
      <c r="AL13" s="176">
        <f>IF(MONTH(dati_kum!AI$42)=1,dati_kum!AI52,dati_kum!AI52-dati_kum!AH52)</f>
        <v>15.368591000000009</v>
      </c>
      <c r="AM13" s="176">
        <f>IF(MONTH(dati_kum!AJ$42)=1,dati_kum!AJ52,dati_kum!AJ52-dati_kum!AI52)</f>
        <v>15.829505999999995</v>
      </c>
      <c r="AN13" s="176">
        <f>IF(MONTH(dati_kum!AK$42)=1,dati_kum!AK52,dati_kum!AK52-dati_kum!AJ52)</f>
        <v>14.090297000000007</v>
      </c>
      <c r="AO13" s="176">
        <f>IF(MONTH(dati_kum!AL$42)=1,dati_kum!AL52,dati_kum!AL52-dati_kum!AK52)</f>
        <v>14.373147999999986</v>
      </c>
      <c r="AP13" s="176">
        <f>IF(MONTH(dati_kum!AM$42)=1,dati_kum!AM52,dati_kum!AM52-dati_kum!AL52)</f>
        <v>13.101942000000008</v>
      </c>
      <c r="AQ13" s="176">
        <f>IF(MONTH(dati_kum!AN$42)=1,dati_kum!AN52,dati_kum!AN52-dati_kum!AM52)</f>
        <v>13.089386999999988</v>
      </c>
      <c r="AR13" s="176">
        <f>IF(MONTH(dati_kum!AO$42)=1,dati_kum!AO52,dati_kum!AO52-dati_kum!AN52)</f>
        <v>18.735063</v>
      </c>
      <c r="AS13" s="176">
        <f>IF(MONTH(dati_kum!AP$42)=1,dati_kum!AP52,dati_kum!AP52-dati_kum!AO52)</f>
        <v>15.850643999999999</v>
      </c>
      <c r="AT13" s="176">
        <f>IF(MONTH(dati_kum!AQ$42)=1,dati_kum!AQ52,dati_kum!AQ52-dati_kum!AP52)</f>
        <v>16.019748</v>
      </c>
      <c r="AU13" s="176">
        <f>IF(MONTH(dati_kum!AR$42)=1,dati_kum!AR52,dati_kum!AR52-dati_kum!AQ52)</f>
        <v>16.536347999999997</v>
      </c>
      <c r="AV13" s="176">
        <f>IF(MONTH(dati_kum!AS$42)=1,dati_kum!AS52,dati_kum!AS52-dati_kum!AR52)</f>
        <v>16.287265000000005</v>
      </c>
      <c r="AW13" s="176">
        <f>IF(MONTH(dati_kum!AT$42)=1,dati_kum!AT52,dati_kum!AT52-dati_kum!AS52)</f>
        <v>15.342917999999997</v>
      </c>
      <c r="AX13" s="176">
        <f>IF(MONTH(dati_kum!AU$42)=1,dati_kum!AU52,dati_kum!AU52-dati_kum!AT52)</f>
        <v>17.308604000000003</v>
      </c>
      <c r="AY13" s="176">
        <f>IF(MONTH(dati_kum!AV$42)=1,dati_kum!AV52,dati_kum!AV52-dati_kum!AU52)</f>
        <v>15.522929000000005</v>
      </c>
      <c r="AZ13" s="176">
        <f>IF(MONTH(dati_kum!AW$42)=1,dati_kum!AW52,dati_kum!AW52-dati_kum!AV52)</f>
        <v>14.959543999999994</v>
      </c>
      <c r="BA13" s="176">
        <f>IF(MONTH(dati_kum!AX$42)=1,dati_kum!AX52,dati_kum!AX52-dati_kum!AW52)</f>
        <v>15.813920999999993</v>
      </c>
      <c r="BB13" s="176">
        <f>IF(MONTH(dati_kum!AY$42)=1,dati_kum!AY52,dati_kum!AY52-dati_kum!AX52)</f>
        <v>13.896731000000017</v>
      </c>
      <c r="BC13" s="176">
        <f>IF(MONTH(dati_kum!AZ$42)=1,dati_kum!AZ52,dati_kum!AZ52-dati_kum!AY52)</f>
        <v>13.871749999999992</v>
      </c>
      <c r="BD13" s="176">
        <f>IF(MONTH(dati_kum!BA$42)=1,dati_kum!BA52,dati_kum!BA52-dati_kum!AZ52)</f>
        <v>21.599731999999999</v>
      </c>
      <c r="BE13" s="176">
        <f>IF(MONTH(dati_kum!BB$42)=1,dati_kum!BB52,dati_kum!BB52-dati_kum!BA52)</f>
        <v>15.986644000000002</v>
      </c>
      <c r="BF13" s="176">
        <f>IF(MONTH(dati_kum!BC$42)=1,dati_kum!BC52,dati_kum!BC52-dati_kum!BB52)</f>
        <v>17.907886999999995</v>
      </c>
      <c r="BG13" s="176">
        <f>IF(MONTH(dati_kum!BD$42)=1,dati_kum!BD52,dati_kum!BD52-dati_kum!BC52)</f>
        <v>16.902001000000006</v>
      </c>
      <c r="BH13" s="176">
        <f>IF(MONTH(dati_kum!BE$42)=1,dati_kum!BE52,dati_kum!BE52-dati_kum!BD52)</f>
        <v>16.898337999999995</v>
      </c>
      <c r="BI13" s="176">
        <f>IF(MONTH(dati_kum!BF$42)=1,dati_kum!BF52,dati_kum!BF52-dati_kum!BE52)</f>
        <v>16.249142000000006</v>
      </c>
      <c r="BJ13" s="176">
        <f>IF(MONTH(dati_kum!BG$42)=1,dati_kum!BG52,dati_kum!BG52-dati_kum!BF52)</f>
        <v>18.528606999999994</v>
      </c>
      <c r="BK13" s="176">
        <f>IF(MONTH(dati_kum!BH$42)=1,dati_kum!BH52,dati_kum!BH52-dati_kum!BG52)</f>
        <v>16.744348000000002</v>
      </c>
      <c r="BL13" s="176">
        <f>IF(MONTH(dati_kum!BI$42)=1,dati_kum!BI52,dati_kum!BI52-dati_kum!BH52)</f>
        <v>16.702674000000002</v>
      </c>
      <c r="BM13" s="176">
        <f>IF(MONTH(dati_kum!BJ$42)=1,dati_kum!BJ52,dati_kum!BJ52-dati_kum!BI52)</f>
        <v>16.869170999999994</v>
      </c>
      <c r="BN13" s="176">
        <f>IF(MONTH(dati_kum!BK$42)=1,dati_kum!BK52,dati_kum!BK52-dati_kum!BJ52)</f>
        <v>14.456738000000001</v>
      </c>
      <c r="BO13" s="176">
        <f>IF(MONTH(dati_kum!BL$42)=1,dati_kum!BL52,dati_kum!BL52-dati_kum!BK52)</f>
        <v>14.507113000000004</v>
      </c>
      <c r="BP13" s="176">
        <f>IF(MONTH(dati_kum!BM$42)=1,dati_kum!BM52,dati_kum!BM52-dati_kum!BL52)</f>
        <v>24.024965999999999</v>
      </c>
      <c r="BQ13" s="176">
        <f>IF(MONTH(dati_kum!BN$42)=1,dati_kum!BN52,dati_kum!BN52-dati_kum!BM52)</f>
        <v>15.936644999999999</v>
      </c>
      <c r="BR13" s="176">
        <f>IF(MONTH(dati_kum!BO$42)=1,dati_kum!BO52,dati_kum!BO52-dati_kum!BN52)</f>
        <v>17.944686000000004</v>
      </c>
      <c r="BS13" s="176">
        <f>IF(MONTH(dati_kum!BP$42)=1,dati_kum!BP52,dati_kum!BP52-dati_kum!BO52)</f>
        <v>17.128572999999996</v>
      </c>
      <c r="BT13" s="176">
        <f>IF(MONTH(dati_kum!BQ$42)=1,dati_kum!BQ52,dati_kum!BQ52-dati_kum!BP52)</f>
        <v>16.065167000000002</v>
      </c>
      <c r="BU13" s="176">
        <f>IF(MONTH(dati_kum!BR$42)=1,dati_kum!BR52,dati_kum!BR52-dati_kum!BQ52)</f>
        <v>16.418644999999998</v>
      </c>
      <c r="BV13" s="176">
        <f>IF(MONTH(dati_kum!BS$42)=1,dati_kum!BS52,dati_kum!BS52-dati_kum!BR52)</f>
        <v>17.713985000000008</v>
      </c>
    </row>
    <row r="14" spans="1:74">
      <c r="A14" s="101" t="s">
        <v>81</v>
      </c>
      <c r="B14" s="102">
        <v>22207</v>
      </c>
      <c r="C14" s="108"/>
      <c r="D14" s="108">
        <f t="shared" si="0"/>
        <v>3.7515819924063276E-3</v>
      </c>
      <c r="E14" s="109">
        <v>33348.932000000001</v>
      </c>
      <c r="F14" s="101"/>
      <c r="G14" t="s">
        <v>14</v>
      </c>
      <c r="H14" s="176">
        <f>IF(MONTH(dati_kum!E$42)=1,dati_kum!E53,dati_kum!E53-dati_kum!D53)</f>
        <v>7.7728840000000003</v>
      </c>
      <c r="I14" s="176">
        <f>IF(MONTH(dati_kum!F$42)=1,dati_kum!F53,dati_kum!F53-dati_kum!E53)</f>
        <v>0.40173400000000026</v>
      </c>
      <c r="J14" s="176">
        <f>IF(MONTH(dati_kum!G$42)=1,dati_kum!G53,dati_kum!G53-dati_kum!F53)</f>
        <v>1.1016149999999989</v>
      </c>
      <c r="K14" s="176">
        <f>IF(MONTH(dati_kum!H$42)=1,dati_kum!H53,dati_kum!H53-dati_kum!G53)</f>
        <v>9.1102000000000007</v>
      </c>
      <c r="L14" s="176">
        <f>IF(MONTH(dati_kum!I$42)=1,dati_kum!I53,dati_kum!I53-dati_kum!H53)</f>
        <v>0.51145199999999846</v>
      </c>
      <c r="M14" s="176">
        <f>IF(MONTH(dati_kum!J$42)=1,dati_kum!J53,dati_kum!J53-dati_kum!I53)</f>
        <v>0.45809500000000014</v>
      </c>
      <c r="N14" s="176">
        <f>IF(MONTH(dati_kum!K$42)=1,dati_kum!K53,dati_kum!K53-dati_kum!J53)</f>
        <v>11.542488000000002</v>
      </c>
      <c r="O14" s="176">
        <f>IF(MONTH(dati_kum!L$42)=1,dati_kum!L53,dati_kum!L53-dati_kum!K53)</f>
        <v>0.47863999999999862</v>
      </c>
      <c r="P14" s="176">
        <f>IF(MONTH(dati_kum!M$42)=1,dati_kum!M53,dati_kum!M53-dati_kum!L53)</f>
        <v>0.40360700000000094</v>
      </c>
      <c r="Q14" s="176">
        <f>IF(MONTH(dati_kum!N$42)=1,dati_kum!N53,dati_kum!N53-dati_kum!M53)</f>
        <v>10.238543</v>
      </c>
      <c r="R14" s="176">
        <f>IF(MONTH(dati_kum!O$42)=1,dati_kum!O53,dati_kum!O53-dati_kum!N53)</f>
        <v>0.5170749999999984</v>
      </c>
      <c r="S14" s="176">
        <f>IF(MONTH(dati_kum!P$42)=1,dati_kum!P53,dati_kum!P53-dati_kum!O53)</f>
        <v>1.1034830000000042</v>
      </c>
      <c r="T14" s="176">
        <f>IF(MONTH(dati_kum!Q$42)=1,dati_kum!Q53,dati_kum!Q53-dati_kum!P53)</f>
        <v>12.438751</v>
      </c>
      <c r="U14" s="176">
        <f>IF(MONTH(dati_kum!R$42)=1,dati_kum!R53,dati_kum!R53-dati_kum!Q53)</f>
        <v>0.72894499999999951</v>
      </c>
      <c r="V14" s="176">
        <f>IF(MONTH(dati_kum!S$42)=1,dati_kum!S53,dati_kum!S53-dati_kum!R53)</f>
        <v>0.55321600000000082</v>
      </c>
      <c r="W14" s="176">
        <f>IF(MONTH(dati_kum!T$42)=1,dati_kum!T53,dati_kum!T53-dati_kum!S53)</f>
        <v>11.319231</v>
      </c>
      <c r="X14" s="176">
        <f>IF(MONTH(dati_kum!U$42)=1,dati_kum!U53,dati_kum!U53-dati_kum!T53)</f>
        <v>0.60971699999999984</v>
      </c>
      <c r="Y14" s="176">
        <f>IF(MONTH(dati_kum!V$42)=1,dati_kum!V53,dati_kum!V53-dati_kum!U53)</f>
        <v>0.37633200000000144</v>
      </c>
      <c r="Z14" s="176">
        <f>IF(MONTH(dati_kum!W$42)=1,dati_kum!W53,dati_kum!W53-dati_kum!V53)</f>
        <v>13.488728999999999</v>
      </c>
      <c r="AA14" s="176">
        <f>IF(MONTH(dati_kum!X$42)=1,dati_kum!X53,dati_kum!X53-dati_kum!W53)</f>
        <v>0.58706000000000103</v>
      </c>
      <c r="AB14" s="176">
        <f>IF(MONTH(dati_kum!Y$42)=1,dati_kum!Y53,dati_kum!Y53-dati_kum!X53)</f>
        <v>0.38482499999999931</v>
      </c>
      <c r="AC14" s="176">
        <f>IF(MONTH(dati_kum!Z$42)=1,dati_kum!Z53,dati_kum!Z53-dati_kum!Y53)</f>
        <v>13.188069999999996</v>
      </c>
      <c r="AD14" s="176">
        <f>IF(MONTH(dati_kum!AA$42)=1,dati_kum!AA53,dati_kum!AA53-dati_kum!Z53)</f>
        <v>0.49569600000000236</v>
      </c>
      <c r="AE14" s="176">
        <f>IF(MONTH(dati_kum!AB$42)=1,dati_kum!AB53,dati_kum!AB53-dati_kum!AA53)</f>
        <v>0.22254000000000218</v>
      </c>
      <c r="AF14" s="176">
        <f>IF(MONTH(dati_kum!AC$42)=1,dati_kum!AC53,dati_kum!AC53-dati_kum!AB53)</f>
        <v>14.662791</v>
      </c>
      <c r="AG14" s="176">
        <f>IF(MONTH(dati_kum!AD$42)=1,dati_kum!AD53,dati_kum!AD53-dati_kum!AC53)</f>
        <v>0.99447599999999881</v>
      </c>
      <c r="AH14" s="176">
        <f>IF(MONTH(dati_kum!AE$42)=1,dati_kum!AE53,dati_kum!AE53-dati_kum!AD53)</f>
        <v>0.36786900000000067</v>
      </c>
      <c r="AI14" s="176">
        <f>IF(MONTH(dati_kum!AF$42)=1,dati_kum!AF53,dati_kum!AF53-dati_kum!AE53)</f>
        <v>14.152799999999999</v>
      </c>
      <c r="AJ14" s="176">
        <f>IF(MONTH(dati_kum!AG$42)=1,dati_kum!AG53,dati_kum!AG53-dati_kum!AF53)</f>
        <v>0.40257800000000188</v>
      </c>
      <c r="AK14" s="176">
        <f>IF(MONTH(dati_kum!AH$42)=1,dati_kum!AH53,dati_kum!AH53-dati_kum!AG53)</f>
        <v>0.55701900000000037</v>
      </c>
      <c r="AL14" s="176">
        <f>IF(MONTH(dati_kum!AI$42)=1,dati_kum!AI53,dati_kum!AI53-dati_kum!AH53)</f>
        <v>14.412842000000001</v>
      </c>
      <c r="AM14" s="176">
        <f>IF(MONTH(dati_kum!AJ$42)=1,dati_kum!AJ53,dati_kum!AJ53-dati_kum!AI53)</f>
        <v>0.60179799999999517</v>
      </c>
      <c r="AN14" s="176">
        <f>IF(MONTH(dati_kum!AK$42)=1,dati_kum!AK53,dati_kum!AK53-dati_kum!AJ53)</f>
        <v>0.36881699999999995</v>
      </c>
      <c r="AO14" s="176">
        <f>IF(MONTH(dati_kum!AL$42)=1,dati_kum!AL53,dati_kum!AL53-dati_kum!AK53)</f>
        <v>14.308275000000002</v>
      </c>
      <c r="AP14" s="176">
        <f>IF(MONTH(dati_kum!AM$42)=1,dati_kum!AM53,dati_kum!AM53-dati_kum!AL53)</f>
        <v>0.62503900000000101</v>
      </c>
      <c r="AQ14" s="176">
        <f>IF(MONTH(dati_kum!AN$42)=1,dati_kum!AN53,dati_kum!AN53-dati_kum!AM53)</f>
        <v>0.40809999999999746</v>
      </c>
      <c r="AR14" s="176">
        <f>IF(MONTH(dati_kum!AO$42)=1,dati_kum!AO53,dati_kum!AO53-dati_kum!AN53)</f>
        <v>15.492367</v>
      </c>
      <c r="AS14" s="176">
        <f>IF(MONTH(dati_kum!AP$42)=1,dati_kum!AP53,dati_kum!AP53-dati_kum!AO53)</f>
        <v>1.464678000000001</v>
      </c>
      <c r="AT14" s="176">
        <f>IF(MONTH(dati_kum!AQ$42)=1,dati_kum!AQ53,dati_kum!AQ53-dati_kum!AP53)</f>
        <v>0.78494299999999839</v>
      </c>
      <c r="AU14" s="176">
        <f>IF(MONTH(dati_kum!AR$42)=1,dati_kum!AR53,dati_kum!AR53-dati_kum!AQ53)</f>
        <v>14.109389</v>
      </c>
      <c r="AV14" s="176">
        <f>IF(MONTH(dati_kum!AS$42)=1,dati_kum!AS53,dati_kum!AS53-dati_kum!AR53)</f>
        <v>1.3657109999999975</v>
      </c>
      <c r="AW14" s="176">
        <f>IF(MONTH(dati_kum!AT$42)=1,dati_kum!AT53,dati_kum!AT53-dati_kum!AS53)</f>
        <v>0.74074099999999987</v>
      </c>
      <c r="AX14" s="176">
        <f>IF(MONTH(dati_kum!AU$42)=1,dati_kum!AU53,dati_kum!AU53-dati_kum!AT53)</f>
        <v>14.461848000000003</v>
      </c>
      <c r="AY14" s="176">
        <f>IF(MONTH(dati_kum!AV$42)=1,dati_kum!AV53,dati_kum!AV53-dati_kum!AU53)</f>
        <v>1.1094950000000026</v>
      </c>
      <c r="AZ14" s="176">
        <f>IF(MONTH(dati_kum!AW$42)=1,dati_kum!AW53,dati_kum!AW53-dati_kum!AV53)</f>
        <v>0.85238499999999817</v>
      </c>
      <c r="BA14" s="176">
        <f>IF(MONTH(dati_kum!AX$42)=1,dati_kum!AX53,dati_kum!AX53-dati_kum!AW53)</f>
        <v>14.264548000000005</v>
      </c>
      <c r="BB14" s="176">
        <f>IF(MONTH(dati_kum!AY$42)=1,dati_kum!AY53,dati_kum!AY53-dati_kum!AX53)</f>
        <v>0.82096999999998843</v>
      </c>
      <c r="BC14" s="176">
        <f>IF(MONTH(dati_kum!AZ$42)=1,dati_kum!AZ53,dati_kum!AZ53-dati_kum!AY53)</f>
        <v>0.62401200000000756</v>
      </c>
      <c r="BD14" s="176">
        <f>IF(MONTH(dati_kum!BA$42)=1,dati_kum!BA53,dati_kum!BA53-dati_kum!AZ53)</f>
        <v>14.544301000000001</v>
      </c>
      <c r="BE14" s="176">
        <f>IF(MONTH(dati_kum!BB$42)=1,dati_kum!BB53,dati_kum!BB53-dati_kum!BA53)</f>
        <v>1.3768279999999997</v>
      </c>
      <c r="BF14" s="176">
        <f>IF(MONTH(dati_kum!BC$42)=1,dati_kum!BC53,dati_kum!BC53-dati_kum!BB53)</f>
        <v>1.0272830000000006</v>
      </c>
      <c r="BG14" s="176">
        <f>IF(MONTH(dati_kum!BD$42)=1,dati_kum!BD53,dati_kum!BD53-dati_kum!BC53)</f>
        <v>11.844787</v>
      </c>
      <c r="BH14" s="176">
        <f>IF(MONTH(dati_kum!BE$42)=1,dati_kum!BE53,dati_kum!BE53-dati_kum!BD53)</f>
        <v>0.85890699999999853</v>
      </c>
      <c r="BI14" s="176">
        <f>IF(MONTH(dati_kum!BF$42)=1,dati_kum!BF53,dati_kum!BF53-dati_kum!BE53)</f>
        <v>0.70985900000000157</v>
      </c>
      <c r="BJ14" s="176">
        <f>IF(MONTH(dati_kum!BG$42)=1,dati_kum!BG53,dati_kum!BG53-dati_kum!BF53)</f>
        <v>12.989952999999996</v>
      </c>
      <c r="BK14" s="176">
        <f>IF(MONTH(dati_kum!BH$42)=1,dati_kum!BH53,dati_kum!BH53-dati_kum!BG53)</f>
        <v>0.80605500000000063</v>
      </c>
      <c r="BL14" s="176">
        <f>IF(MONTH(dati_kum!BI$42)=1,dati_kum!BI53,dati_kum!BI53-dati_kum!BH53)</f>
        <v>0.72651000000000465</v>
      </c>
      <c r="BM14" s="176">
        <f>IF(MONTH(dati_kum!BJ$42)=1,dati_kum!BJ53,dati_kum!BJ53-dati_kum!BI53)</f>
        <v>14.942572999999996</v>
      </c>
      <c r="BN14" s="176">
        <f>IF(MONTH(dati_kum!BK$42)=1,dati_kum!BK53,dati_kum!BK53-dati_kum!BJ53)</f>
        <v>0.87989499999999765</v>
      </c>
      <c r="BO14" s="176">
        <f>IF(MONTH(dati_kum!BL$42)=1,dati_kum!BL53,dati_kum!BL53-dati_kum!BK53)</f>
        <v>0.56311400000000589</v>
      </c>
      <c r="BP14" s="176">
        <f>IF(MONTH(dati_kum!BM$42)=1,dati_kum!BM53,dati_kum!BM53-dati_kum!BL53)</f>
        <v>15.100082</v>
      </c>
      <c r="BQ14" s="176">
        <f>IF(MONTH(dati_kum!BN$42)=1,dati_kum!BN53,dati_kum!BN53-dati_kum!BM53)</f>
        <v>1.1716860000000011</v>
      </c>
      <c r="BR14" s="176">
        <f>IF(MONTH(dati_kum!BO$42)=1,dati_kum!BO53,dati_kum!BO53-dati_kum!BN53)</f>
        <v>0.82177699999999732</v>
      </c>
      <c r="BS14" s="176">
        <f>IF(MONTH(dati_kum!BP$42)=1,dati_kum!BP53,dati_kum!BP53-dati_kum!BO53)</f>
        <v>10.962653</v>
      </c>
      <c r="BT14" s="176">
        <f>IF(MONTH(dati_kum!BQ$42)=1,dati_kum!BQ53,dati_kum!BQ53-dati_kum!BP53)</f>
        <v>0.99393400000000298</v>
      </c>
      <c r="BU14" s="176">
        <f>IF(MONTH(dati_kum!BR$42)=1,dati_kum!BR53,dati_kum!BR53-dati_kum!BQ53)</f>
        <v>0.853513999999997</v>
      </c>
      <c r="BV14" s="176">
        <f>IF(MONTH(dati_kum!BS$42)=1,dati_kum!BS53,dati_kum!BS53-dati_kum!BR53)</f>
        <v>14.048265000000004</v>
      </c>
    </row>
    <row r="15" spans="1:74">
      <c r="A15" s="101" t="s">
        <v>82</v>
      </c>
      <c r="B15" s="102">
        <v>22201</v>
      </c>
      <c r="C15" s="108">
        <f t="shared" ref="C15" si="1">B15/B3-1</f>
        <v>7.4484561029910079E-2</v>
      </c>
      <c r="D15" s="108">
        <f t="shared" si="0"/>
        <v>-2.7018507677756265E-4</v>
      </c>
      <c r="E15" s="109">
        <v>38386.186999999998</v>
      </c>
      <c r="F15" s="101"/>
      <c r="G15" t="s">
        <v>15</v>
      </c>
      <c r="H15" s="176">
        <f>IF(MONTH(dati_kum!E$42)=1,dati_kum!E54,dati_kum!E54-dati_kum!D54)</f>
        <v>8.1143000000000007E-2</v>
      </c>
      <c r="I15" s="176">
        <f>IF(MONTH(dati_kum!F$42)=1,dati_kum!F54,dati_kum!F54-dati_kum!E54)</f>
        <v>-6.5846000000000002E-2</v>
      </c>
      <c r="J15" s="176">
        <f>IF(MONTH(dati_kum!G$42)=1,dati_kum!G54,dati_kum!G54-dati_kum!F54)</f>
        <v>-4.3249000000000003E-2</v>
      </c>
      <c r="K15" s="176">
        <f>IF(MONTH(dati_kum!H$42)=1,dati_kum!H54,dati_kum!H54-dati_kum!G54)</f>
        <v>-3.5169999999999958E-3</v>
      </c>
      <c r="L15" s="176">
        <f>IF(MONTH(dati_kum!I$42)=1,dati_kum!I54,dati_kum!I54-dati_kum!H54)</f>
        <v>-6.9900000000000517E-4</v>
      </c>
      <c r="M15" s="176">
        <f>IF(MONTH(dati_kum!J$42)=1,dati_kum!J54,dati_kum!J54-dati_kum!I54)</f>
        <v>2.5200000000000222E-4</v>
      </c>
      <c r="N15" s="176">
        <f>IF(MONTH(dati_kum!K$42)=1,dati_kum!K54,dati_kum!K54-dati_kum!J54)</f>
        <v>-9.7099999999999964E-4</v>
      </c>
      <c r="O15" s="176">
        <f>IF(MONTH(dati_kum!L$42)=1,dati_kum!L54,dati_kum!L54-dati_kum!K54)</f>
        <v>-4.9182000000000003E-2</v>
      </c>
      <c r="P15" s="176">
        <f>IF(MONTH(dati_kum!M$42)=1,dati_kum!M54,dati_kum!M54-dati_kum!L54)</f>
        <v>-5.9159999999999907E-3</v>
      </c>
      <c r="Q15" s="176">
        <f>IF(MONTH(dati_kum!N$42)=1,dati_kum!N54,dati_kum!N54-dati_kum!M54)</f>
        <v>-2.588000000000007E-3</v>
      </c>
      <c r="R15" s="176">
        <f>IF(MONTH(dati_kum!O$42)=1,dati_kum!O54,dati_kum!O54-dati_kum!N54)</f>
        <v>-3.5169999999999924E-3</v>
      </c>
      <c r="S15" s="176">
        <f>IF(MONTH(dati_kum!P$42)=1,dati_kum!P54,dati_kum!P54-dati_kum!O54)</f>
        <v>1.8078999999999998E-2</v>
      </c>
      <c r="T15" s="176">
        <f>IF(MONTH(dati_kum!Q$42)=1,dati_kum!Q54,dati_kum!Q54-dati_kum!P54)</f>
        <v>2.1770000000000001E-3</v>
      </c>
      <c r="U15" s="176">
        <f>IF(MONTH(dati_kum!R$42)=1,dati_kum!R54,dati_kum!R54-dati_kum!Q54)</f>
        <v>1.2409999999999999E-3</v>
      </c>
      <c r="V15" s="176">
        <f>IF(MONTH(dati_kum!S$42)=1,dati_kum!S54,dati_kum!S54-dati_kum!R54)</f>
        <v>6.9300000000000004E-4</v>
      </c>
      <c r="W15" s="176">
        <f>IF(MONTH(dati_kum!T$42)=1,dati_kum!T54,dati_kum!T54-dati_kum!S54)</f>
        <v>0.12301100000000001</v>
      </c>
      <c r="X15" s="176">
        <f>IF(MONTH(dati_kum!U$42)=1,dati_kum!U54,dati_kum!U54-dati_kum!T54)</f>
        <v>-0.12160000000000001</v>
      </c>
      <c r="Y15" s="176">
        <f>IF(MONTH(dati_kum!V$42)=1,dati_kum!V54,dati_kum!V54-dati_kum!U54)</f>
        <v>1.460000000000003E-4</v>
      </c>
      <c r="Z15" s="176">
        <f>IF(MONTH(dati_kum!W$42)=1,dati_kum!W54,dati_kum!W54-dati_kum!V54)</f>
        <v>-2.5999999999999981E-5</v>
      </c>
      <c r="AA15" s="176">
        <f>IF(MONTH(dati_kum!X$42)=1,dati_kum!X54,dati_kum!X54-dati_kum!W54)</f>
        <v>2.7699999999999947E-4</v>
      </c>
      <c r="AB15" s="176">
        <f>IF(MONTH(dati_kum!Y$42)=1,dati_kum!Y54,dati_kum!Y54-dati_kum!X54)</f>
        <v>3.740000000000002E-4</v>
      </c>
      <c r="AC15" s="176">
        <f>IF(MONTH(dati_kum!Z$42)=1,dati_kum!Z54,dati_kum!Z54-dati_kum!Y54)</f>
        <v>2.1200000000000038E-4</v>
      </c>
      <c r="AD15" s="176">
        <f>IF(MONTH(dati_kum!AA$42)=1,dati_kum!AA54,dati_kum!AA54-dati_kum!Z54)</f>
        <v>2.2629999999999994E-3</v>
      </c>
      <c r="AE15" s="176">
        <f>IF(MONTH(dati_kum!AB$42)=1,dati_kum!AB54,dati_kum!AB54-dati_kum!AA54)</f>
        <v>4.4019999999999997E-3</v>
      </c>
      <c r="AF15" s="176">
        <f>IF(MONTH(dati_kum!AC$42)=1,dati_kum!AC54,dati_kum!AC54-dati_kum!AB54)</f>
        <v>8.5179999999999995E-3</v>
      </c>
      <c r="AG15" s="176">
        <f>IF(MONTH(dati_kum!AD$42)=1,dati_kum!AD54,dati_kum!AD54-dati_kum!AC54)</f>
        <v>1.3340000000000001E-3</v>
      </c>
      <c r="AH15" s="176">
        <f>IF(MONTH(dati_kum!AE$42)=1,dati_kum!AE54,dati_kum!AE54-dati_kum!AD54)</f>
        <v>9.0699999999999982E-4</v>
      </c>
      <c r="AI15" s="176">
        <f>IF(MONTH(dati_kum!AF$42)=1,dati_kum!AF54,dati_kum!AF54-dati_kum!AE54)</f>
        <v>2.9400000000000086E-4</v>
      </c>
      <c r="AJ15" s="176">
        <f>IF(MONTH(dati_kum!AG$42)=1,dati_kum!AG54,dati_kum!AG54-dati_kum!AF54)</f>
        <v>7.0999999999999883E-5</v>
      </c>
      <c r="AK15" s="176">
        <f>IF(MONTH(dati_kum!AH$42)=1,dati_kum!AH54,dati_kum!AH54-dati_kum!AG54)</f>
        <v>-9.6999999999999864E-5</v>
      </c>
      <c r="AL15" s="176">
        <f>IF(MONTH(dati_kum!AI$42)=1,dati_kum!AI54,dati_kum!AI54-dati_kum!AH54)</f>
        <v>2.4300000000000016E-4</v>
      </c>
      <c r="AM15" s="176">
        <f>IF(MONTH(dati_kum!AJ$42)=1,dati_kum!AJ54,dati_kum!AJ54-dati_kum!AI54)</f>
        <v>1.6199999999999895E-4</v>
      </c>
      <c r="AN15" s="176">
        <f>IF(MONTH(dati_kum!AK$42)=1,dati_kum!AK54,dati_kum!AK54-dati_kum!AJ54)</f>
        <v>2.0400000000000106E-4</v>
      </c>
      <c r="AO15" s="176">
        <f>IF(MONTH(dati_kum!AL$42)=1,dati_kum!AL54,dati_kum!AL54-dati_kum!AK54)</f>
        <v>6.059999999999989E-4</v>
      </c>
      <c r="AP15" s="176">
        <f>IF(MONTH(dati_kum!AM$42)=1,dati_kum!AM54,dati_kum!AM54-dati_kum!AL54)</f>
        <v>1.7169999999999998E-3</v>
      </c>
      <c r="AQ15" s="176">
        <f>IF(MONTH(dati_kum!AN$42)=1,dati_kum!AN54,dati_kum!AN54-dati_kum!AM54)</f>
        <v>9.4570000000000001E-3</v>
      </c>
      <c r="AR15" s="176">
        <f>IF(MONTH(dati_kum!AO$42)=1,dati_kum!AO54,dati_kum!AO54-dati_kum!AN54)</f>
        <v>2.7190000000000001E-3</v>
      </c>
      <c r="AS15" s="176">
        <f>IF(MONTH(dati_kum!AP$42)=1,dati_kum!AP54,dati_kum!AP54-dati_kum!AO54)</f>
        <v>1.4990000000000003E-3</v>
      </c>
      <c r="AT15" s="176">
        <f>IF(MONTH(dati_kum!AQ$42)=1,dati_kum!AQ54,dati_kum!AQ54-dati_kum!AP54)</f>
        <v>9.9199999999999983E-4</v>
      </c>
      <c r="AU15" s="176">
        <f>IF(MONTH(dati_kum!AR$42)=1,dati_kum!AR54,dati_kum!AR54-dati_kum!AQ54)</f>
        <v>-4.8199999999999979E-4</v>
      </c>
      <c r="AV15" s="176">
        <f>IF(MONTH(dati_kum!AS$42)=1,dati_kum!AS54,dati_kum!AS54-dati_kum!AR54)</f>
        <v>5.2499999999999943E-4</v>
      </c>
      <c r="AW15" s="176">
        <f>IF(MONTH(dati_kum!AT$42)=1,dati_kum!AT54,dati_kum!AT54-dati_kum!AS54)</f>
        <v>-4.9392999999999999E-2</v>
      </c>
      <c r="AX15" s="176">
        <f>IF(MONTH(dati_kum!AU$42)=1,dati_kum!AU54,dati_kum!AU54-dati_kum!AT54)</f>
        <v>5.2170999999999995E-2</v>
      </c>
      <c r="AY15" s="176">
        <f>IF(MONTH(dati_kum!AV$42)=1,dati_kum!AV54,dati_kum!AV54-dati_kum!AU54)</f>
        <v>1.5399999999999962E-4</v>
      </c>
      <c r="AZ15" s="176">
        <f>IF(MONTH(dati_kum!AW$42)=1,dati_kum!AW54,dati_kum!AW54-dati_kum!AV54)</f>
        <v>3.259999999999999E-4</v>
      </c>
      <c r="BA15" s="176">
        <f>IF(MONTH(dati_kum!AX$42)=1,dati_kum!AX54,dati_kum!AX54-dati_kum!AW54)</f>
        <v>2.8800000000000006E-4</v>
      </c>
      <c r="BB15" s="176">
        <f>IF(MONTH(dati_kum!AY$42)=1,dati_kum!AY54,dati_kum!AY54-dati_kum!AX54)</f>
        <v>1.9710000000000005E-3</v>
      </c>
      <c r="BC15" s="176">
        <f>IF(MONTH(dati_kum!AZ$42)=1,dati_kum!AZ54,dati_kum!AZ54-dati_kum!AY54)</f>
        <v>9.7620000000000016E-3</v>
      </c>
      <c r="BD15" s="176">
        <f>IF(MONTH(dati_kum!BA$42)=1,dati_kum!BA54,dati_kum!BA54-dati_kum!AZ54)</f>
        <v>2.604E-3</v>
      </c>
      <c r="BE15" s="176">
        <f>IF(MONTH(dati_kum!BB$42)=1,dati_kum!BB54,dati_kum!BB54-dati_kum!BA54)</f>
        <v>8.020000000000002E-4</v>
      </c>
      <c r="BF15" s="176">
        <f>IF(MONTH(dati_kum!BC$42)=1,dati_kum!BC54,dati_kum!BC54-dati_kum!BB54)</f>
        <v>8.2400000000000008E-4</v>
      </c>
      <c r="BG15" s="176">
        <f>IF(MONTH(dati_kum!BD$42)=1,dati_kum!BD54,dati_kum!BD54-dati_kum!BC54)</f>
        <v>4.659999999999994E-4</v>
      </c>
      <c r="BH15" s="176">
        <f>IF(MONTH(dati_kum!BE$42)=1,dati_kum!BE54,dati_kum!BE54-dati_kum!BD54)</f>
        <v>0</v>
      </c>
      <c r="BI15" s="176">
        <f>IF(MONTH(dati_kum!BF$42)=1,dati_kum!BF54,dati_kum!BF54-dati_kum!BE54)</f>
        <v>6.4100000000000008E-4</v>
      </c>
      <c r="BJ15" s="176">
        <f>IF(MONTH(dati_kum!BG$42)=1,dati_kum!BG54,dati_kum!BG54-dati_kum!BF54)</f>
        <v>4.1099999999999991E-4</v>
      </c>
      <c r="BK15" s="176">
        <f>IF(MONTH(dati_kum!BH$42)=1,dati_kum!BH54,dati_kum!BH54-dati_kum!BG54)</f>
        <v>2.9500000000000012E-4</v>
      </c>
      <c r="BL15" s="176">
        <f>IF(MONTH(dati_kum!BI$42)=1,dati_kum!BI54,dati_kum!BI54-dati_kum!BH54)</f>
        <v>-5.1999999999999963E-5</v>
      </c>
      <c r="BM15" s="176">
        <f>IF(MONTH(dati_kum!BJ$42)=1,dati_kum!BJ54,dati_kum!BJ54-dati_kum!BI54)</f>
        <v>7.6500000000000005E-4</v>
      </c>
      <c r="BN15" s="176">
        <f>IF(MONTH(dati_kum!BK$42)=1,dati_kum!BK54,dati_kum!BK54-dati_kum!BJ54)</f>
        <v>1.8340000000000006E-3</v>
      </c>
      <c r="BO15" s="176">
        <f>IF(MONTH(dati_kum!BL$42)=1,dati_kum!BL54,dati_kum!BL54-dati_kum!BK54)</f>
        <v>8.992E-3</v>
      </c>
      <c r="BP15" s="176">
        <f>IF(MONTH(dati_kum!BM$42)=1,dati_kum!BM54,dati_kum!BM54-dati_kum!BL54)</f>
        <v>-3.173E-3</v>
      </c>
      <c r="BQ15" s="176">
        <f>IF(MONTH(dati_kum!BN$42)=1,dati_kum!BN54,dati_kum!BN54-dati_kum!BM54)</f>
        <v>6.3619999999999996E-3</v>
      </c>
      <c r="BR15" s="176">
        <f>IF(MONTH(dati_kum!BO$42)=1,dati_kum!BO54,dati_kum!BO54-dati_kum!BN54)</f>
        <v>5.7699999999999982E-4</v>
      </c>
      <c r="BS15" s="176">
        <f>IF(MONTH(dati_kum!BP$42)=1,dati_kum!BP54,dati_kum!BP54-dati_kum!BO54)</f>
        <v>4.4599999999999978E-4</v>
      </c>
      <c r="BT15" s="176">
        <f>IF(MONTH(dati_kum!BQ$42)=1,dati_kum!BQ54,dati_kum!BQ54-dati_kum!BP54)</f>
        <v>2.870000000000008E-4</v>
      </c>
      <c r="BU15" s="176">
        <f>IF(MONTH(dati_kum!BR$42)=1,dati_kum!BR54,dati_kum!BR54-dati_kum!BQ54)</f>
        <v>4.0599999999999924E-4</v>
      </c>
      <c r="BV15" s="176">
        <f>IF(MONTH(dati_kum!BS$42)=1,dati_kum!BS54,dati_kum!BS54-dati_kum!BR54)</f>
        <v>2.4100000000000076E-4</v>
      </c>
    </row>
    <row r="16" spans="1:74">
      <c r="A16" s="101"/>
      <c r="B16" s="102"/>
      <c r="C16" s="108"/>
      <c r="D16" s="108"/>
      <c r="E16" s="109"/>
      <c r="F16" s="101"/>
      <c r="G16" t="s">
        <v>208</v>
      </c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>
        <f>IF(MONTH(dati_kum!BA$42)=1,dati_kum!BA55,dati_kum!BA55-dati_kum!AZ55)</f>
        <v>0</v>
      </c>
      <c r="BE16" s="176">
        <f>IF(MONTH(dati_kum!BB$42)=1,dati_kum!BB55,dati_kum!BB55-dati_kum!BA55)</f>
        <v>0</v>
      </c>
      <c r="BF16" s="176">
        <f>IF(MONTH(dati_kum!BC$42)=1,dati_kum!BC55,dati_kum!BC55-dati_kum!BB55)</f>
        <v>0</v>
      </c>
      <c r="BG16" s="176">
        <f>IF(MONTH(dati_kum!BD$42)=1,dati_kum!BD55,dati_kum!BD55-dati_kum!BC55)</f>
        <v>0</v>
      </c>
      <c r="BH16" s="176">
        <f>IF(MONTH(dati_kum!BE$42)=1,dati_kum!BE55,dati_kum!BE55-dati_kum!BD55)</f>
        <v>30.677752999999999</v>
      </c>
      <c r="BI16" s="176">
        <f>IF(MONTH(dati_kum!BF$42)=1,dati_kum!BF55,dati_kum!BF55-dati_kum!BE55)</f>
        <v>0</v>
      </c>
      <c r="BJ16" s="176">
        <f>IF(MONTH(dati_kum!BG$42)=1,dati_kum!BG55,dati_kum!BG55-dati_kum!BF55)</f>
        <v>5.4300000000040427E-4</v>
      </c>
      <c r="BK16" s="176">
        <f>IF(MONTH(dati_kum!BH$42)=1,dati_kum!BH55,dati_kum!BH55-dati_kum!BG55)</f>
        <v>24.759550000000001</v>
      </c>
      <c r="BL16" s="176">
        <f>IF(MONTH(dati_kum!BI$42)=1,dati_kum!BI55,dati_kum!BI55-dati_kum!BH55)</f>
        <v>7.8000000002020897E-5</v>
      </c>
      <c r="BM16" s="176">
        <f>IF(MONTH(dati_kum!BJ$42)=1,dati_kum!BJ55,dati_kum!BJ55-dati_kum!BI55)</f>
        <v>0</v>
      </c>
      <c r="BN16" s="176">
        <f>IF(MONTH(dati_kum!BK$42)=1,dati_kum!BK55,dati_kum!BK55-dati_kum!BJ55)</f>
        <v>18.657012999999999</v>
      </c>
      <c r="BO16" s="176">
        <f>IF(MONTH(dati_kum!BL$42)=1,dati_kum!BL55,dati_kum!BL55-dati_kum!BK55)</f>
        <v>-1.0802999999995677E-2</v>
      </c>
      <c r="BP16" s="176">
        <f>IF(MONTH(dati_kum!BM$42)=1,dati_kum!BM55,dati_kum!BM55-dati_kum!BL55)</f>
        <v>8.0900000000000004E-4</v>
      </c>
      <c r="BQ16" s="176">
        <f>IF(MONTH(dati_kum!BN$42)=1,dati_kum!BN55,dati_kum!BN55-dati_kum!BM55)</f>
        <v>17.300882000000001</v>
      </c>
      <c r="BR16" s="176">
        <f>IF(MONTH(dati_kum!BO$42)=1,dati_kum!BO55,dati_kum!BO55-dati_kum!BN55)</f>
        <v>6.6319999999997492E-3</v>
      </c>
      <c r="BS16" s="176">
        <f>IF(MONTH(dati_kum!BP$42)=1,dati_kum!BP55,dati_kum!BP55-dati_kum!BO55)</f>
        <v>0</v>
      </c>
      <c r="BT16" s="176">
        <f>IF(MONTH(dati_kum!BQ$42)=1,dati_kum!BQ55,dati_kum!BQ55-dati_kum!BP55)</f>
        <v>22.157395000000001</v>
      </c>
      <c r="BU16" s="176">
        <f>IF(MONTH(dati_kum!BR$42)=1,dati_kum!BR55,dati_kum!BR55-dati_kum!BQ55)</f>
        <v>0</v>
      </c>
      <c r="BV16" s="176">
        <f>IF(MONTH(dati_kum!BS$42)=1,dati_kum!BS55,dati_kum!BS55-dati_kum!BR55)</f>
        <v>0</v>
      </c>
    </row>
    <row r="17" spans="1:74" hidden="1">
      <c r="A17" s="101" t="s">
        <v>87</v>
      </c>
      <c r="B17" s="102">
        <v>22562</v>
      </c>
      <c r="C17" s="108">
        <f t="shared" ref="C17:C26" si="2">B17/B4-1</f>
        <v>8.7325301204819183E-2</v>
      </c>
      <c r="D17" s="108">
        <f>B17/B15-1</f>
        <v>1.6260528805008834E-2</v>
      </c>
      <c r="E17" s="109">
        <v>38386.186999999998</v>
      </c>
      <c r="F17" s="101"/>
      <c r="G17" s="12" t="s">
        <v>0</v>
      </c>
      <c r="H17" s="176">
        <f>IF(MONTH(dati_kum!E$42)=1,dati_kum!E56,dati_kum!E56-dati_kum!D56)</f>
        <v>31.370888000000001</v>
      </c>
      <c r="I17" s="176">
        <f>IF(MONTH(dati_kum!F$42)=1,dati_kum!F56,dati_kum!F56-dati_kum!E56)</f>
        <v>45.121068000000001</v>
      </c>
      <c r="J17" s="176">
        <f>IF(MONTH(dati_kum!G$42)=1,dati_kum!G56,dati_kum!G56-dati_kum!F56)</f>
        <v>35.264769000000001</v>
      </c>
      <c r="K17" s="176">
        <f>IF(MONTH(dati_kum!H$42)=1,dati_kum!H56,dati_kum!H56-dati_kum!G56)</f>
        <v>47.331129999999987</v>
      </c>
      <c r="L17" s="176">
        <f>IF(MONTH(dati_kum!I$42)=1,dati_kum!I56,dati_kum!I56-dati_kum!H56)</f>
        <v>194.13074499999999</v>
      </c>
      <c r="M17" s="176">
        <f>IF(MONTH(dati_kum!J$42)=1,dati_kum!J56,dati_kum!J56-dati_kum!I56)</f>
        <v>137.90323599999999</v>
      </c>
      <c r="N17" s="176">
        <f>IF(MONTH(dati_kum!K$42)=1,dati_kum!K56,dati_kum!K56-dati_kum!J56)</f>
        <v>43.569983000000036</v>
      </c>
      <c r="O17" s="176">
        <f>IF(MONTH(dati_kum!L$42)=1,dati_kum!L56,dati_kum!L56-dati_kum!K56)</f>
        <v>43.156872000000021</v>
      </c>
      <c r="P17" s="176">
        <f>IF(MONTH(dati_kum!M$42)=1,dati_kum!M56,dati_kum!M56-dati_kum!L56)</f>
        <v>57.070799999999963</v>
      </c>
      <c r="Q17" s="176">
        <f>IF(MONTH(dati_kum!N$42)=1,dati_kum!N56,dati_kum!N56-dati_kum!M56)</f>
        <v>48.487023000000022</v>
      </c>
      <c r="R17" s="176">
        <f>IF(MONTH(dati_kum!O$42)=1,dati_kum!O56,dati_kum!O56-dati_kum!N56)</f>
        <v>40.267897999999946</v>
      </c>
      <c r="S17" s="176">
        <f>IF(MONTH(dati_kum!P$42)=1,dati_kum!P56,dati_kum!P56-dati_kum!O56)</f>
        <v>50.335583000000042</v>
      </c>
      <c r="T17" s="176">
        <f>IF(MONTH(dati_kum!Q$42)=1,dati_kum!Q56,dati_kum!Q56-dati_kum!P56)</f>
        <v>57.283079000000001</v>
      </c>
      <c r="U17" s="176">
        <f>IF(MONTH(dati_kum!R$42)=1,dati_kum!R56,dati_kum!R56-dati_kum!Q56)</f>
        <v>46.204665000000006</v>
      </c>
      <c r="V17" s="176">
        <f>IF(MONTH(dati_kum!S$42)=1,dati_kum!S56,dati_kum!S56-dati_kum!R56)</f>
        <v>65.464437999999987</v>
      </c>
      <c r="W17" s="176">
        <f>IF(MONTH(dati_kum!T$42)=1,dati_kum!T56,dati_kum!T56-dati_kum!S56)</f>
        <v>67.048771000000016</v>
      </c>
      <c r="X17" s="176">
        <f>IF(MONTH(dati_kum!U$42)=1,dati_kum!U56,dati_kum!U56-dati_kum!T56)</f>
        <v>88.41471599999997</v>
      </c>
      <c r="Y17" s="176">
        <f>IF(MONTH(dati_kum!V$42)=1,dati_kum!V56,dati_kum!V56-dati_kum!U56)</f>
        <v>128.24976300000003</v>
      </c>
      <c r="Z17" s="176">
        <f>IF(MONTH(dati_kum!W$42)=1,dati_kum!W56,dati_kum!W56-dati_kum!V56)</f>
        <v>133.11235799999997</v>
      </c>
      <c r="AA17" s="176">
        <f>IF(MONTH(dati_kum!X$42)=1,dati_kum!X56,dati_kum!X56-dati_kum!W56)</f>
        <v>59.638622000000055</v>
      </c>
      <c r="AB17" s="176">
        <f>IF(MONTH(dati_kum!Y$42)=1,dati_kum!Y56,dati_kum!Y56-dati_kum!X56)</f>
        <v>41.622447999999963</v>
      </c>
      <c r="AC17" s="176">
        <f>IF(MONTH(dati_kum!Z$42)=1,dati_kum!Z56,dati_kum!Z56-dati_kum!Y56)</f>
        <v>49.702570000000037</v>
      </c>
      <c r="AD17" s="176">
        <f>IF(MONTH(dati_kum!AA$42)=1,dati_kum!AA56,dati_kum!AA56-dati_kum!Z56)</f>
        <v>59.671256999999969</v>
      </c>
      <c r="AE17" s="176">
        <f>IF(MONTH(dati_kum!AB$42)=1,dati_kum!AB56,dati_kum!AB56-dati_kum!AA56)</f>
        <v>51.171358999999939</v>
      </c>
      <c r="AF17" s="176">
        <f>IF(MONTH(dati_kum!AC$42)=1,dati_kum!AC56,dati_kum!AC56-dati_kum!AB56)</f>
        <v>46.895817000000001</v>
      </c>
      <c r="AG17" s="176">
        <f>IF(MONTH(dati_kum!AD$42)=1,dati_kum!AD56,dati_kum!AD56-dati_kum!AC56)</f>
        <v>55.444927999999997</v>
      </c>
      <c r="AH17" s="176">
        <f>IF(MONTH(dati_kum!AE$42)=1,dati_kum!AE56,dati_kum!AE56-dati_kum!AD56)</f>
        <v>53.78161399999999</v>
      </c>
      <c r="AI17" s="176">
        <f>IF(MONTH(dati_kum!AF$42)=1,dati_kum!AF56,dati_kum!AF56-dati_kum!AE56)</f>
        <v>77.237088999999997</v>
      </c>
      <c r="AJ17" s="176">
        <f>IF(MONTH(dati_kum!AG$42)=1,dati_kum!AG56,dati_kum!AG56-dati_kum!AF56)</f>
        <v>192.09222</v>
      </c>
      <c r="AK17" s="176">
        <f>IF(MONTH(dati_kum!AH$42)=1,dati_kum!AH56,dati_kum!AH56-dati_kum!AG56)</f>
        <v>237.32225699999998</v>
      </c>
      <c r="AL17" s="176">
        <f>IF(MONTH(dati_kum!AI$42)=1,dati_kum!AI56,dati_kum!AI56-dati_kum!AH56)</f>
        <v>86.506564000000026</v>
      </c>
      <c r="AM17" s="176">
        <f>IF(MONTH(dati_kum!AJ$42)=1,dati_kum!AJ56,dati_kum!AJ56-dati_kum!AI56)</f>
        <v>54.412139000000025</v>
      </c>
      <c r="AN17" s="176">
        <f>IF(MONTH(dati_kum!AK$42)=1,dati_kum!AK56,dati_kum!AK56-dati_kum!AJ56)</f>
        <v>54.637887999999975</v>
      </c>
      <c r="AO17" s="176">
        <f>IF(MONTH(dati_kum!AL$42)=1,dati_kum!AL56,dati_kum!AL56-dati_kum!AK56)</f>
        <v>62.36665000000005</v>
      </c>
      <c r="AP17" s="176">
        <f>IF(MONTH(dati_kum!AM$42)=1,dati_kum!AM56,dati_kum!AM56-dati_kum!AL56)</f>
        <v>85.156537999999955</v>
      </c>
      <c r="AQ17" s="176">
        <f>IF(MONTH(dati_kum!AN$42)=1,dati_kum!AN56,dati_kum!AN56-dati_kum!AM56)</f>
        <v>58.406102999999916</v>
      </c>
      <c r="AR17" s="176">
        <f>IF(MONTH(dati_kum!AO$42)=1,dati_kum!AO56,dati_kum!AO56-dati_kum!AN56)</f>
        <v>91.673743000000002</v>
      </c>
      <c r="AS17" s="176">
        <f>IF(MONTH(dati_kum!AP$42)=1,dati_kum!AP56,dati_kum!AP56-dati_kum!AO56)</f>
        <v>62.936035000000004</v>
      </c>
      <c r="AT17" s="176">
        <f>IF(MONTH(dati_kum!AQ$42)=1,dati_kum!AQ56,dati_kum!AQ56-dati_kum!AP56)</f>
        <v>48.128199999999993</v>
      </c>
      <c r="AU17" s="176">
        <f>IF(MONTH(dati_kum!AR$42)=1,dati_kum!AR56,dati_kum!AR56-dati_kum!AQ56)</f>
        <v>77.884473000000014</v>
      </c>
      <c r="AV17" s="176">
        <f>IF(MONTH(dati_kum!AS$42)=1,dati_kum!AS56,dati_kum!AS56-dati_kum!AR56)</f>
        <v>104.81848400000001</v>
      </c>
      <c r="AW17" s="176">
        <f>IF(MONTH(dati_kum!AT$42)=1,dati_kum!AT56,dati_kum!AT56-dati_kum!AS56)</f>
        <v>443.24760199999997</v>
      </c>
      <c r="AX17" s="176">
        <f>IF(MONTH(dati_kum!AU$42)=1,dati_kum!AU56,dati_kum!AU56-dati_kum!AT56)</f>
        <v>77.237887000000001</v>
      </c>
      <c r="AY17" s="176">
        <f>IF(MONTH(dati_kum!AV$42)=1,dati_kum!AV56,dati_kum!AV56-dati_kum!AU56)</f>
        <v>56.736381000000051</v>
      </c>
      <c r="AZ17" s="176">
        <f>IF(MONTH(dati_kum!AW$42)=1,dati_kum!AW56,dati_kum!AW56-dati_kum!AV56)</f>
        <v>55.541926999999987</v>
      </c>
      <c r="BA17" s="176">
        <f>IF(MONTH(dati_kum!AX$42)=1,dati_kum!AX56,dati_kum!AX56-dati_kum!AW56)</f>
        <v>80.275669999999877</v>
      </c>
      <c r="BB17" s="176">
        <f>IF(MONTH(dati_kum!AY$42)=1,dati_kum!AY56,dati_kum!AY56-dati_kum!AX56)</f>
        <v>73.701819999999998</v>
      </c>
      <c r="BC17" s="176">
        <f>IF(MONTH(dati_kum!AZ$42)=1,dati_kum!AZ56,dati_kum!AZ56-dati_kum!AY56)</f>
        <v>47.824014000000034</v>
      </c>
      <c r="BD17" s="176">
        <f>IF(MONTH(dati_kum!BA$42)=1,dati_kum!BA56,dati_kum!BA56-dati_kum!AZ56)</f>
        <v>72.897604999999999</v>
      </c>
      <c r="BE17" s="176">
        <f>IF(MONTH(dati_kum!BB$42)=1,dati_kum!BB56,dati_kum!BB56-dati_kum!BA56)</f>
        <v>62.98646500000001</v>
      </c>
      <c r="BF17" s="176">
        <f>IF(MONTH(dati_kum!BC$42)=1,dati_kum!BC56,dati_kum!BC56-dati_kum!BB56)</f>
        <v>48.597045999999978</v>
      </c>
      <c r="BG17" s="176">
        <f>IF(MONTH(dati_kum!BD$42)=1,dati_kum!BD56,dati_kum!BD56-dati_kum!BC56)</f>
        <v>54.495927000000023</v>
      </c>
      <c r="BH17" s="176">
        <f>IF(MONTH(dati_kum!BE$42)=1,dati_kum!BE56,dati_kum!BE56-dati_kum!BD56)</f>
        <v>62.847914999999972</v>
      </c>
      <c r="BI17" s="176">
        <f>IF(MONTH(dati_kum!BF$42)=1,dati_kum!BF56,dati_kum!BF56-dati_kum!BE56)</f>
        <v>366.53139500000003</v>
      </c>
      <c r="BJ17" s="176">
        <f>IF(MONTH(dati_kum!BG$42)=1,dati_kum!BG56,dati_kum!BG56-dati_kum!BF56)</f>
        <v>131.63299299999994</v>
      </c>
      <c r="BK17" s="176">
        <f>IF(MONTH(dati_kum!BH$42)=1,dati_kum!BH56,dati_kum!BH56-dati_kum!BG56)</f>
        <v>91.358001000000058</v>
      </c>
      <c r="BL17" s="176">
        <f>IF(MONTH(dati_kum!BI$42)=1,dati_kum!BI56,dati_kum!BI56-dati_kum!BH56)</f>
        <v>59.26860499999998</v>
      </c>
      <c r="BM17" s="176">
        <f>IF(MONTH(dati_kum!BJ$42)=1,dati_kum!BJ56,dati_kum!BJ56-dati_kum!BI56)</f>
        <v>65.803820999999971</v>
      </c>
      <c r="BN17" s="176">
        <f>IF(MONTH(dati_kum!BK$42)=1,dati_kum!BK56,dati_kum!BK56-dati_kum!BJ56)</f>
        <v>62.498636000000147</v>
      </c>
      <c r="BO17" s="176">
        <f>IF(MONTH(dati_kum!BL$42)=1,dati_kum!BL56,dati_kum!BL56-dati_kum!BK56)</f>
        <v>64.618637999999919</v>
      </c>
      <c r="BP17" s="176">
        <f>IF(MONTH(dati_kum!BM$42)=1,dati_kum!BM56,dati_kum!BM56-dati_kum!BL56)</f>
        <v>69.185706999999994</v>
      </c>
      <c r="BQ17" s="176">
        <f>IF(MONTH(dati_kum!BN$42)=1,dati_kum!BN56,dati_kum!BN56-dati_kum!BM56)</f>
        <v>72.413349999999994</v>
      </c>
      <c r="BR17" s="176">
        <f>IF(MONTH(dati_kum!BO$42)=1,dati_kum!BO56,dati_kum!BO56-dati_kum!BN56)</f>
        <v>51.844268</v>
      </c>
      <c r="BS17" s="176">
        <f>IF(MONTH(dati_kum!BP$42)=1,dati_kum!BP56,dati_kum!BP56-dati_kum!BO56)</f>
        <v>80.650923000000006</v>
      </c>
      <c r="BT17" s="176">
        <f>IF(MONTH(dati_kum!BQ$42)=1,dati_kum!BQ56,dati_kum!BQ56-dati_kum!BP56)</f>
        <v>96.584758000000022</v>
      </c>
      <c r="BU17" s="176">
        <f>IF(MONTH(dati_kum!BR$42)=1,dati_kum!BR56,dati_kum!BR56-dati_kum!BQ56)</f>
        <v>337.73074800000001</v>
      </c>
      <c r="BV17" s="176">
        <f>IF(MONTH(dati_kum!BS$42)=1,dati_kum!BS56,dati_kum!BS56-dati_kum!BR56)</f>
        <v>125.35317899999995</v>
      </c>
    </row>
    <row r="18" spans="1:74" hidden="1">
      <c r="A18" s="101" t="s">
        <v>88</v>
      </c>
      <c r="B18" s="102">
        <v>23311</v>
      </c>
      <c r="C18" s="108">
        <f t="shared" si="2"/>
        <v>0.1147721295012194</v>
      </c>
      <c r="D18" s="108">
        <f t="shared" ref="D18" si="3">B18/B17-1</f>
        <v>3.3197411576987745E-2</v>
      </c>
      <c r="E18" s="109">
        <v>38386.186999999998</v>
      </c>
      <c r="F18" s="101"/>
      <c r="G18" t="s">
        <v>18</v>
      </c>
      <c r="H18" s="176">
        <f>IF(MONTH(dati_kum!E$42)=1,dati_kum!E57,dati_kum!E57-dati_kum!D57)</f>
        <v>8.5820709999999991</v>
      </c>
      <c r="I18" s="176">
        <f>IF(MONTH(dati_kum!F$42)=1,dati_kum!F57,dati_kum!F57-dati_kum!E57)</f>
        <v>12.777868000000002</v>
      </c>
      <c r="J18" s="176">
        <f>IF(MONTH(dati_kum!G$42)=1,dati_kum!G57,dati_kum!G57-dati_kum!F57)</f>
        <v>6.1748699999999985</v>
      </c>
      <c r="K18" s="176">
        <f>IF(MONTH(dati_kum!H$42)=1,dati_kum!H57,dati_kum!H57-dati_kum!G57)</f>
        <v>9.0196520000000042</v>
      </c>
      <c r="L18" s="176">
        <f>IF(MONTH(dati_kum!I$42)=1,dati_kum!I57,dati_kum!I57-dati_kum!H57)</f>
        <v>152.675802</v>
      </c>
      <c r="M18" s="176">
        <f>IF(MONTH(dati_kum!J$42)=1,dati_kum!J57,dati_kum!J57-dati_kum!I57)</f>
        <v>99.403039000000007</v>
      </c>
      <c r="N18" s="176">
        <f>IF(MONTH(dati_kum!K$42)=1,dati_kum!K57,dati_kum!K57-dati_kum!J57)</f>
        <v>8.7238059999999678</v>
      </c>
      <c r="O18" s="176">
        <f>IF(MONTH(dati_kum!L$42)=1,dati_kum!L57,dati_kum!L57-dati_kum!K57)</f>
        <v>3.8182480000000396</v>
      </c>
      <c r="P18" s="176">
        <f>IF(MONTH(dati_kum!M$42)=1,dati_kum!M57,dati_kum!M57-dati_kum!L57)</f>
        <v>10.968881999999951</v>
      </c>
      <c r="Q18" s="176">
        <f>IF(MONTH(dati_kum!N$42)=1,dati_kum!N57,dati_kum!N57-dati_kum!M57)</f>
        <v>8.006020000000035</v>
      </c>
      <c r="R18" s="176">
        <f>IF(MONTH(dati_kum!O$42)=1,dati_kum!O57,dati_kum!O57-dati_kum!N57)</f>
        <v>10.300722000000007</v>
      </c>
      <c r="S18" s="176">
        <f>IF(MONTH(dati_kum!P$42)=1,dati_kum!P57,dati_kum!P57-dati_kum!O57)</f>
        <v>11.696295999999961</v>
      </c>
      <c r="T18" s="176">
        <f>IF(MONTH(dati_kum!Q$42)=1,dati_kum!Q57,dati_kum!Q57-dati_kum!P57)</f>
        <v>7.1279599999999999</v>
      </c>
      <c r="U18" s="176">
        <f>IF(MONTH(dati_kum!R$42)=1,dati_kum!R57,dati_kum!R57-dati_kum!Q57)</f>
        <v>8.9943170000000006</v>
      </c>
      <c r="V18" s="176">
        <f>IF(MONTH(dati_kum!S$42)=1,dati_kum!S57,dati_kum!S57-dati_kum!R57)</f>
        <v>33.527443000000005</v>
      </c>
      <c r="W18" s="176">
        <f>IF(MONTH(dati_kum!T$42)=1,dati_kum!T57,dati_kum!T57-dati_kum!S57)</f>
        <v>40.134985</v>
      </c>
      <c r="X18" s="176">
        <f>IF(MONTH(dati_kum!U$42)=1,dati_kum!U57,dati_kum!U57-dati_kum!T57)</f>
        <v>44.117368999999997</v>
      </c>
      <c r="Y18" s="176">
        <f>IF(MONTH(dati_kum!V$42)=1,dati_kum!V57,dati_kum!V57-dati_kum!U57)</f>
        <v>93.243961000000013</v>
      </c>
      <c r="Z18" s="176">
        <f>IF(MONTH(dati_kum!W$42)=1,dati_kum!W57,dati_kum!W57-dati_kum!V57)</f>
        <v>80.189503999999971</v>
      </c>
      <c r="AA18" s="176">
        <f>IF(MONTH(dati_kum!X$42)=1,dati_kum!X57,dati_kum!X57-dati_kum!W57)</f>
        <v>6.6646790000000351</v>
      </c>
      <c r="AB18" s="176">
        <f>IF(MONTH(dati_kum!Y$42)=1,dati_kum!Y57,dati_kum!Y57-dati_kum!X57)</f>
        <v>7.5581569999999942</v>
      </c>
      <c r="AC18" s="176">
        <f>IF(MONTH(dati_kum!Z$42)=1,dati_kum!Z57,dati_kum!Z57-dati_kum!Y57)</f>
        <v>8.8387250000000108</v>
      </c>
      <c r="AD18" s="176">
        <f>IF(MONTH(dati_kum!AA$42)=1,dati_kum!AA57,dati_kum!AA57-dati_kum!Z57)</f>
        <v>13.341292999999951</v>
      </c>
      <c r="AE18" s="176">
        <f>IF(MONTH(dati_kum!AB$42)=1,dati_kum!AB57,dati_kum!AB57-dati_kum!AA57)</f>
        <v>9.7057060000000206</v>
      </c>
      <c r="AF18" s="176">
        <f>IF(MONTH(dati_kum!AC$42)=1,dati_kum!AC57,dati_kum!AC57-dati_kum!AB57)</f>
        <v>14.596113000000001</v>
      </c>
      <c r="AG18" s="176">
        <f>IF(MONTH(dati_kum!AD$42)=1,dati_kum!AD57,dati_kum!AD57-dati_kum!AC57)</f>
        <v>15.343929999999999</v>
      </c>
      <c r="AH18" s="176">
        <f>IF(MONTH(dati_kum!AE$42)=1,dati_kum!AE57,dati_kum!AE57-dati_kum!AD57)</f>
        <v>14.984958000000002</v>
      </c>
      <c r="AI18" s="176">
        <f>IF(MONTH(dati_kum!AF$42)=1,dati_kum!AF57,dati_kum!AF57-dati_kum!AE57)</f>
        <v>33.272044999999999</v>
      </c>
      <c r="AJ18" s="176">
        <f>IF(MONTH(dati_kum!AG$42)=1,dati_kum!AG57,dati_kum!AG57-dati_kum!AF57)</f>
        <v>155.07218599999999</v>
      </c>
      <c r="AK18" s="176">
        <f>IF(MONTH(dati_kum!AH$42)=1,dati_kum!AH57,dati_kum!AH57-dati_kum!AG57)</f>
        <v>204.78137700000002</v>
      </c>
      <c r="AL18" s="176">
        <f>IF(MONTH(dati_kum!AI$42)=1,dati_kum!AI57,dati_kum!AI57-dati_kum!AH57)</f>
        <v>16.098201000000017</v>
      </c>
      <c r="AM18" s="176">
        <f>IF(MONTH(dati_kum!AJ$42)=1,dati_kum!AJ57,dati_kum!AJ57-dati_kum!AI57)</f>
        <v>15.440999999999974</v>
      </c>
      <c r="AN18" s="176">
        <f>IF(MONTH(dati_kum!AK$42)=1,dati_kum!AK57,dati_kum!AK57-dati_kum!AJ57)</f>
        <v>16.41617500000001</v>
      </c>
      <c r="AO18" s="176">
        <f>IF(MONTH(dati_kum!AL$42)=1,dati_kum!AL57,dati_kum!AL57-dati_kum!AK57)</f>
        <v>21.327839999999981</v>
      </c>
      <c r="AP18" s="176">
        <f>IF(MONTH(dati_kum!AM$42)=1,dati_kum!AM57,dati_kum!AM57-dati_kum!AL57)</f>
        <v>40.695365999999979</v>
      </c>
      <c r="AQ18" s="176">
        <f>IF(MONTH(dati_kum!AN$42)=1,dati_kum!AN57,dati_kum!AN57-dati_kum!AM57)</f>
        <v>16.369668000000047</v>
      </c>
      <c r="AR18" s="176">
        <f>IF(MONTH(dati_kum!AO$42)=1,dati_kum!AO57,dati_kum!AO57-dati_kum!AN57)</f>
        <v>23.505492</v>
      </c>
      <c r="AS18" s="176">
        <f>IF(MONTH(dati_kum!AP$42)=1,dati_kum!AP57,dati_kum!AP57-dati_kum!AO57)</f>
        <v>18.80349</v>
      </c>
      <c r="AT18" s="176">
        <f>IF(MONTH(dati_kum!AQ$42)=1,dati_kum!AQ57,dati_kum!AQ57-dati_kum!AP57)</f>
        <v>19.249606999999997</v>
      </c>
      <c r="AU18" s="176">
        <f>IF(MONTH(dati_kum!AR$42)=1,dati_kum!AR57,dati_kum!AR57-dati_kum!AQ57)</f>
        <v>23.910487000000003</v>
      </c>
      <c r="AV18" s="176">
        <f>IF(MONTH(dati_kum!AS$42)=1,dati_kum!AS57,dati_kum!AS57-dati_kum!AR57)</f>
        <v>40.516490000000005</v>
      </c>
      <c r="AW18" s="176">
        <f>IF(MONTH(dati_kum!AT$42)=1,dati_kum!AT57,dati_kum!AT57-dati_kum!AS57)</f>
        <v>414.134522</v>
      </c>
      <c r="AX18" s="176">
        <f>IF(MONTH(dati_kum!AU$42)=1,dati_kum!AU57,dati_kum!AU57-dati_kum!AT57)</f>
        <v>17.321495000000027</v>
      </c>
      <c r="AY18" s="176">
        <f>IF(MONTH(dati_kum!AV$42)=1,dati_kum!AV57,dati_kum!AV57-dati_kum!AU57)</f>
        <v>20.193925999999919</v>
      </c>
      <c r="AZ18" s="176">
        <f>IF(MONTH(dati_kum!AW$42)=1,dati_kum!AW57,dati_kum!AW57-dati_kum!AV57)</f>
        <v>23.630600000000072</v>
      </c>
      <c r="BA18" s="176">
        <f>IF(MONTH(dati_kum!AX$42)=1,dati_kum!AX57,dati_kum!AX57-dati_kum!AW57)</f>
        <v>20.452692999999954</v>
      </c>
      <c r="BB18" s="176">
        <f>IF(MONTH(dati_kum!AY$42)=1,dati_kum!AY57,dati_kum!AY57-dati_kum!AX57)</f>
        <v>23.606895000000009</v>
      </c>
      <c r="BC18" s="176">
        <f>IF(MONTH(dati_kum!AZ$42)=1,dati_kum!AZ57,dati_kum!AZ57-dati_kum!AY57)</f>
        <v>12.866390000000024</v>
      </c>
      <c r="BD18" s="176">
        <f>IF(MONTH(dati_kum!BA$42)=1,dati_kum!BA57,dati_kum!BA57-dati_kum!AZ57)</f>
        <v>28.399954999999999</v>
      </c>
      <c r="BE18" s="176">
        <f>IF(MONTH(dati_kum!BB$42)=1,dati_kum!BB57,dati_kum!BB57-dati_kum!BA57)</f>
        <v>20.871188000000004</v>
      </c>
      <c r="BF18" s="176">
        <f>IF(MONTH(dati_kum!BC$42)=1,dati_kum!BC57,dati_kum!BC57-dati_kum!BB57)</f>
        <v>15.280312000000002</v>
      </c>
      <c r="BG18" s="176">
        <f>IF(MONTH(dati_kum!BD$42)=1,dati_kum!BD57,dati_kum!BD57-dati_kum!BC57)</f>
        <v>19.623122999999993</v>
      </c>
      <c r="BH18" s="176">
        <f>IF(MONTH(dati_kum!BE$42)=1,dati_kum!BE57,dati_kum!BE57-dati_kum!BD57)</f>
        <v>31.539455000000004</v>
      </c>
      <c r="BI18" s="176">
        <f>IF(MONTH(dati_kum!BF$42)=1,dati_kum!BF57,dati_kum!BF57-dati_kum!BE57)</f>
        <v>334.99481800000001</v>
      </c>
      <c r="BJ18" s="176">
        <f>IF(MONTH(dati_kum!BG$42)=1,dati_kum!BG57,dati_kum!BG57-dati_kum!BF57)</f>
        <v>83.488115999999991</v>
      </c>
      <c r="BK18" s="176">
        <f>IF(MONTH(dati_kum!BH$42)=1,dati_kum!BH57,dati_kum!BH57-dati_kum!BG57)</f>
        <v>17.325694999999996</v>
      </c>
      <c r="BL18" s="176">
        <f>IF(MONTH(dati_kum!BI$42)=1,dati_kum!BI57,dati_kum!BI57-dati_kum!BH57)</f>
        <v>20.29005200000006</v>
      </c>
      <c r="BM18" s="176">
        <f>IF(MONTH(dati_kum!BJ$42)=1,dati_kum!BJ57,dati_kum!BJ57-dati_kum!BI57)</f>
        <v>17.942946000000006</v>
      </c>
      <c r="BN18" s="176">
        <f>IF(MONTH(dati_kum!BK$42)=1,dati_kum!BK57,dati_kum!BK57-dati_kum!BJ57)</f>
        <v>17.368290000000002</v>
      </c>
      <c r="BO18" s="176">
        <f>IF(MONTH(dati_kum!BL$42)=1,dati_kum!BL57,dati_kum!BL57-dati_kum!BK57)</f>
        <v>12.053041000000007</v>
      </c>
      <c r="BP18" s="176">
        <f>IF(MONTH(dati_kum!BM$42)=1,dati_kum!BM57,dati_kum!BM57-dati_kum!BL57)</f>
        <v>19.27373</v>
      </c>
      <c r="BQ18" s="176">
        <f>IF(MONTH(dati_kum!BN$42)=1,dati_kum!BN57,dati_kum!BN57-dati_kum!BM57)</f>
        <v>15.968615</v>
      </c>
      <c r="BR18" s="176">
        <f>IF(MONTH(dati_kum!BO$42)=1,dati_kum!BO57,dati_kum!BO57-dati_kum!BN57)</f>
        <v>7.7019700000000029</v>
      </c>
      <c r="BS18" s="176">
        <f>IF(MONTH(dati_kum!BP$42)=1,dati_kum!BP57,dati_kum!BP57-dati_kum!BO57)</f>
        <v>15.011132999999994</v>
      </c>
      <c r="BT18" s="176">
        <f>IF(MONTH(dati_kum!BQ$42)=1,dati_kum!BQ57,dati_kum!BQ57-dati_kum!BP57)</f>
        <v>41.421150000000004</v>
      </c>
      <c r="BU18" s="176">
        <f>IF(MONTH(dati_kum!BR$42)=1,dati_kum!BR57,dati_kum!BR57-dati_kum!BQ57)</f>
        <v>299.17448899999999</v>
      </c>
      <c r="BV18" s="176">
        <f>IF(MONTH(dati_kum!BS$42)=1,dati_kum!BS57,dati_kum!BS57-dati_kum!BR57)</f>
        <v>65.154223999999999</v>
      </c>
    </row>
    <row r="19" spans="1:74" hidden="1">
      <c r="A19" s="101" t="s">
        <v>89</v>
      </c>
      <c r="B19" s="102">
        <v>23831</v>
      </c>
      <c r="C19" s="108">
        <f t="shared" si="2"/>
        <v>0.12991323313261582</v>
      </c>
      <c r="D19" s="108">
        <f t="shared" ref="D19:D20" si="4">B19/B18-1</f>
        <v>2.2307065333962539E-2</v>
      </c>
      <c r="E19" s="109">
        <v>38386.186999999998</v>
      </c>
      <c r="F19" s="101"/>
      <c r="G19" t="s">
        <v>17</v>
      </c>
      <c r="H19" s="176">
        <f>IF(MONTH(dati_kum!E$42)=1,dati_kum!E58,dati_kum!E58-dati_kum!D58)</f>
        <v>12.152003000000001</v>
      </c>
      <c r="I19" s="176">
        <f>IF(MONTH(dati_kum!F$42)=1,dati_kum!F58,dati_kum!F58-dati_kum!E58)</f>
        <v>10.486874999999998</v>
      </c>
      <c r="J19" s="176">
        <f>IF(MONTH(dati_kum!G$42)=1,dati_kum!G58,dati_kum!G58-dati_kum!F58)</f>
        <v>12.407099000000002</v>
      </c>
      <c r="K19" s="176">
        <f>IF(MONTH(dati_kum!H$42)=1,dati_kum!H58,dati_kum!H58-dati_kum!G58)</f>
        <v>15.049543</v>
      </c>
      <c r="L19" s="176">
        <f>IF(MONTH(dati_kum!I$42)=1,dati_kum!I58,dati_kum!I58-dati_kum!H58)</f>
        <v>12.569699999999997</v>
      </c>
      <c r="M19" s="176">
        <f>IF(MONTH(dati_kum!J$42)=1,dati_kum!J58,dati_kum!J58-dati_kum!I58)</f>
        <v>12.822093000000002</v>
      </c>
      <c r="N19" s="176">
        <f>IF(MONTH(dati_kum!K$42)=1,dati_kum!K58,dati_kum!K58-dati_kum!J58)</f>
        <v>15.575290999999993</v>
      </c>
      <c r="O19" s="176">
        <f>IF(MONTH(dati_kum!L$42)=1,dati_kum!L58,dati_kum!L58-dati_kum!K58)</f>
        <v>14.706833000000003</v>
      </c>
      <c r="P19" s="176">
        <f>IF(MONTH(dati_kum!M$42)=1,dati_kum!M58,dati_kum!M58-dati_kum!L58)</f>
        <v>14.053639000000004</v>
      </c>
      <c r="Q19" s="176">
        <f>IF(MONTH(dati_kum!N$42)=1,dati_kum!N58,dati_kum!N58-dati_kum!M58)</f>
        <v>14.090000999999987</v>
      </c>
      <c r="R19" s="176">
        <f>IF(MONTH(dati_kum!O$42)=1,dati_kum!O58,dati_kum!O58-dati_kum!N58)</f>
        <v>13.384785000000022</v>
      </c>
      <c r="S19" s="176">
        <f>IF(MONTH(dati_kum!P$42)=1,dati_kum!P58,dati_kum!P58-dati_kum!O58)</f>
        <v>14.732171999999991</v>
      </c>
      <c r="T19" s="176">
        <f>IF(MONTH(dati_kum!Q$42)=1,dati_kum!Q58,dati_kum!Q58-dati_kum!P58)</f>
        <v>12.354480000000001</v>
      </c>
      <c r="U19" s="176">
        <f>IF(MONTH(dati_kum!R$42)=1,dati_kum!R58,dati_kum!R58-dati_kum!Q58)</f>
        <v>12.066961999999998</v>
      </c>
      <c r="V19" s="176">
        <f>IF(MONTH(dati_kum!S$42)=1,dati_kum!S58,dati_kum!S58-dati_kum!R58)</f>
        <v>14.342818999999999</v>
      </c>
      <c r="W19" s="176">
        <f>IF(MONTH(dati_kum!T$42)=1,dati_kum!T58,dati_kum!T58-dati_kum!S58)</f>
        <v>16.285201000000001</v>
      </c>
      <c r="X19" s="176">
        <f>IF(MONTH(dati_kum!U$42)=1,dati_kum!U58,dati_kum!U58-dati_kum!T58)</f>
        <v>13.091991</v>
      </c>
      <c r="Y19" s="176">
        <f>IF(MONTH(dati_kum!V$42)=1,dati_kum!V58,dati_kum!V58-dati_kum!U58)</f>
        <v>13.994406999999995</v>
      </c>
      <c r="Z19" s="176">
        <f>IF(MONTH(dati_kum!W$42)=1,dati_kum!W58,dati_kum!W58-dati_kum!V58)</f>
        <v>16.362363999999999</v>
      </c>
      <c r="AA19" s="176">
        <f>IF(MONTH(dati_kum!X$42)=1,dati_kum!X58,dati_kum!X58-dati_kum!W58)</f>
        <v>17.195840000000004</v>
      </c>
      <c r="AB19" s="176">
        <f>IF(MONTH(dati_kum!Y$42)=1,dati_kum!Y58,dati_kum!Y58-dati_kum!X58)</f>
        <v>15.323931000000016</v>
      </c>
      <c r="AC19" s="176">
        <f>IF(MONTH(dati_kum!Z$42)=1,dati_kum!Z58,dati_kum!Z58-dati_kum!Y58)</f>
        <v>15.394552999999974</v>
      </c>
      <c r="AD19" s="176">
        <f>IF(MONTH(dati_kum!AA$42)=1,dati_kum!AA58,dati_kum!AA58-dati_kum!Z58)</f>
        <v>15.687682000000024</v>
      </c>
      <c r="AE19" s="176">
        <f>IF(MONTH(dati_kum!AB$42)=1,dati_kum!AB58,dati_kum!AB58-dati_kum!AA58)</f>
        <v>13.69533899999999</v>
      </c>
      <c r="AF19" s="176">
        <f>IF(MONTH(dati_kum!AC$42)=1,dati_kum!AC58,dati_kum!AC58-dati_kum!AB58)</f>
        <v>13.999089</v>
      </c>
      <c r="AG19" s="176">
        <f>IF(MONTH(dati_kum!AD$42)=1,dati_kum!AD58,dati_kum!AD58-dati_kum!AC58)</f>
        <v>16.199581000000002</v>
      </c>
      <c r="AH19" s="176">
        <f>IF(MONTH(dati_kum!AE$42)=1,dati_kum!AE58,dati_kum!AE58-dati_kum!AD58)</f>
        <v>18.621668999999997</v>
      </c>
      <c r="AI19" s="176">
        <f>IF(MONTH(dati_kum!AF$42)=1,dati_kum!AF58,dati_kum!AF58-dati_kum!AE58)</f>
        <v>20.080298000000006</v>
      </c>
      <c r="AJ19" s="176">
        <f>IF(MONTH(dati_kum!AG$42)=1,dati_kum!AG58,dati_kum!AG58-dati_kum!AF58)</f>
        <v>17.148184000000001</v>
      </c>
      <c r="AK19" s="176">
        <f>IF(MONTH(dati_kum!AH$42)=1,dati_kum!AH58,dati_kum!AH58-dati_kum!AG58)</f>
        <v>17.785099000000002</v>
      </c>
      <c r="AL19" s="176">
        <f>IF(MONTH(dati_kum!AI$42)=1,dati_kum!AI58,dati_kum!AI58-dati_kum!AH58)</f>
        <v>19.501475999999997</v>
      </c>
      <c r="AM19" s="176">
        <f>IF(MONTH(dati_kum!AJ$42)=1,dati_kum!AJ58,dati_kum!AJ58-dati_kum!AI58)</f>
        <v>21.793136000000004</v>
      </c>
      <c r="AN19" s="176">
        <f>IF(MONTH(dati_kum!AK$42)=1,dati_kum!AK58,dati_kum!AK58-dati_kum!AJ58)</f>
        <v>19.961528999999985</v>
      </c>
      <c r="AO19" s="176">
        <f>IF(MONTH(dati_kum!AL$42)=1,dati_kum!AL58,dati_kum!AL58-dati_kum!AK58)</f>
        <v>22.048809000000006</v>
      </c>
      <c r="AP19" s="176">
        <f>IF(MONTH(dati_kum!AM$42)=1,dati_kum!AM58,dati_kum!AM58-dati_kum!AL58)</f>
        <v>18.907011000000011</v>
      </c>
      <c r="AQ19" s="176">
        <f>IF(MONTH(dati_kum!AN$42)=1,dati_kum!AN58,dati_kum!AN58-dati_kum!AM58)</f>
        <v>19.113446999999979</v>
      </c>
      <c r="AR19" s="176">
        <f>IF(MONTH(dati_kum!AO$42)=1,dati_kum!AO58,dati_kum!AO58-dati_kum!AN58)</f>
        <v>44.49897</v>
      </c>
      <c r="AS19" s="176">
        <f>IF(MONTH(dati_kum!AP$42)=1,dati_kum!AP58,dati_kum!AP58-dati_kum!AO58)</f>
        <v>12.176357000000003</v>
      </c>
      <c r="AT19" s="176">
        <f>IF(MONTH(dati_kum!AQ$42)=1,dati_kum!AQ58,dati_kum!AQ58-dati_kum!AP58)</f>
        <v>11.279238999999997</v>
      </c>
      <c r="AU19" s="176">
        <f>IF(MONTH(dati_kum!AR$42)=1,dati_kum!AR58,dati_kum!AR58-dati_kum!AQ58)</f>
        <v>38.940308000000002</v>
      </c>
      <c r="AV19" s="176">
        <f>IF(MONTH(dati_kum!AS$42)=1,dati_kum!AS58,dati_kum!AS58-dati_kum!AR58)</f>
        <v>12.618069000000006</v>
      </c>
      <c r="AW19" s="176">
        <f>IF(MONTH(dati_kum!AT$42)=1,dati_kum!AT58,dati_kum!AT58-dati_kum!AS58)</f>
        <v>11.654250999999988</v>
      </c>
      <c r="AX19" s="176">
        <f>IF(MONTH(dati_kum!AU$42)=1,dati_kum!AU58,dati_kum!AU58-dati_kum!AT58)</f>
        <v>40.696687999999995</v>
      </c>
      <c r="AY19" s="176">
        <f>IF(MONTH(dati_kum!AV$42)=1,dati_kum!AV58,dati_kum!AV58-dati_kum!AU58)</f>
        <v>12.121261000000004</v>
      </c>
      <c r="AZ19" s="176">
        <f>IF(MONTH(dati_kum!AW$42)=1,dati_kum!AW58,dati_kum!AW58-dati_kum!AV58)</f>
        <v>12.140320000000003</v>
      </c>
      <c r="BA19" s="176">
        <f>IF(MONTH(dati_kum!AX$42)=1,dati_kum!AX58,dati_kum!AX58-dati_kum!AW58)</f>
        <v>40.415989999999994</v>
      </c>
      <c r="BB19" s="176">
        <f>IF(MONTH(dati_kum!AY$42)=1,dati_kum!AY58,dati_kum!AY58-dati_kum!AX58)</f>
        <v>13.684010999999998</v>
      </c>
      <c r="BC19" s="176">
        <f>IF(MONTH(dati_kum!AZ$42)=1,dati_kum!AZ58,dati_kum!AZ58-dati_kum!AY58)</f>
        <v>13.695311000000004</v>
      </c>
      <c r="BD19" s="176">
        <f>IF(MONTH(dati_kum!BA$42)=1,dati_kum!BA58,dati_kum!BA58-dati_kum!AZ58)</f>
        <v>16.792760000000001</v>
      </c>
      <c r="BE19" s="176">
        <f>IF(MONTH(dati_kum!BB$42)=1,dati_kum!BB58,dati_kum!BB58-dati_kum!BA58)</f>
        <v>13.429137999999998</v>
      </c>
      <c r="BF19" s="176">
        <f>IF(MONTH(dati_kum!BC$42)=1,dati_kum!BC58,dati_kum!BC58-dati_kum!BB58)</f>
        <v>13.263628000000001</v>
      </c>
      <c r="BG19" s="176">
        <f>IF(MONTH(dati_kum!BD$42)=1,dati_kum!BD58,dati_kum!BD58-dati_kum!BC58)</f>
        <v>17.532640999999998</v>
      </c>
      <c r="BH19" s="176">
        <f>IF(MONTH(dati_kum!BE$42)=1,dati_kum!BE58,dati_kum!BE58-dati_kum!BD58)</f>
        <v>13.631626000000004</v>
      </c>
      <c r="BI19" s="176">
        <f>IF(MONTH(dati_kum!BF$42)=1,dati_kum!BF58,dati_kum!BF58-dati_kum!BE58)</f>
        <v>14.102293000000003</v>
      </c>
      <c r="BJ19" s="176">
        <f>IF(MONTH(dati_kum!BG$42)=1,dati_kum!BG58,dati_kum!BG58-dati_kum!BF58)</f>
        <v>18.319027999999989</v>
      </c>
      <c r="BK19" s="176">
        <f>IF(MONTH(dati_kum!BH$42)=1,dati_kum!BH58,dati_kum!BH58-dati_kum!BG58)</f>
        <v>15.51148400000001</v>
      </c>
      <c r="BL19" s="176">
        <f>IF(MONTH(dati_kum!BI$42)=1,dati_kum!BI58,dati_kum!BI58-dati_kum!BH58)</f>
        <v>14.620402999999996</v>
      </c>
      <c r="BM19" s="176">
        <f>IF(MONTH(dati_kum!BJ$42)=1,dati_kum!BJ58,dati_kum!BJ58-dati_kum!BI58)</f>
        <v>17.947098000000011</v>
      </c>
      <c r="BN19" s="176">
        <f>IF(MONTH(dati_kum!BK$42)=1,dati_kum!BK58,dati_kum!BK58-dati_kum!BJ58)</f>
        <v>16.079882999999995</v>
      </c>
      <c r="BO19" s="176">
        <f>IF(MONTH(dati_kum!BL$42)=1,dati_kum!BL58,dati_kum!BL58-dati_kum!BK58)</f>
        <v>16.867295999999982</v>
      </c>
      <c r="BP19" s="176">
        <f>IF(MONTH(dati_kum!BM$42)=1,dati_kum!BM58,dati_kum!BM58-dati_kum!BL58)</f>
        <v>16.738261999999999</v>
      </c>
      <c r="BQ19" s="176">
        <f>IF(MONTH(dati_kum!BN$42)=1,dati_kum!BN58,dati_kum!BN58-dati_kum!BM58)</f>
        <v>14.085626000000001</v>
      </c>
      <c r="BR19" s="176">
        <f>IF(MONTH(dati_kum!BO$42)=1,dati_kum!BO58,dati_kum!BO58-dati_kum!BN58)</f>
        <v>15.760921999999997</v>
      </c>
      <c r="BS19" s="176">
        <f>IF(MONTH(dati_kum!BP$42)=1,dati_kum!BP58,dati_kum!BP58-dati_kum!BO58)</f>
        <v>18.893880000000003</v>
      </c>
      <c r="BT19" s="176">
        <f>IF(MONTH(dati_kum!BQ$42)=1,dati_kum!BQ58,dati_kum!BQ58-dati_kum!BP58)</f>
        <v>14.642019000000005</v>
      </c>
      <c r="BU19" s="176">
        <f>IF(MONTH(dati_kum!BR$42)=1,dati_kum!BR58,dati_kum!BR58-dati_kum!BQ58)</f>
        <v>17.388004999999993</v>
      </c>
      <c r="BV19" s="176">
        <f>IF(MONTH(dati_kum!BS$42)=1,dati_kum!BS58,dati_kum!BS58-dati_kum!BR58)</f>
        <v>20.295850999999999</v>
      </c>
    </row>
    <row r="20" spans="1:74" hidden="1">
      <c r="A20" s="101" t="s">
        <v>90</v>
      </c>
      <c r="B20" s="102">
        <v>24773</v>
      </c>
      <c r="C20" s="108">
        <f t="shared" si="2"/>
        <v>0.16853773584905651</v>
      </c>
      <c r="D20" s="108">
        <f t="shared" si="4"/>
        <v>3.9528345432420009E-2</v>
      </c>
      <c r="E20" s="109">
        <v>38386.186999999998</v>
      </c>
      <c r="F20" s="101"/>
      <c r="G20" t="s">
        <v>19</v>
      </c>
      <c r="H20" s="176">
        <f>IF(MONTH(dati_kum!E$42)=1,dati_kum!E59,dati_kum!E59-dati_kum!D59)</f>
        <v>2.8099280000000002</v>
      </c>
      <c r="I20" s="176">
        <f>IF(MONTH(dati_kum!F$42)=1,dati_kum!F59,dati_kum!F59-dati_kum!E59)</f>
        <v>2.3445640000000001</v>
      </c>
      <c r="J20" s="176">
        <f>IF(MONTH(dati_kum!G$42)=1,dati_kum!G59,dati_kum!G59-dati_kum!F59)</f>
        <v>3.6692349999999996</v>
      </c>
      <c r="K20" s="176">
        <f>IF(MONTH(dati_kum!H$42)=1,dati_kum!H59,dati_kum!H59-dati_kum!G59)</f>
        <v>5.3497819999999994</v>
      </c>
      <c r="L20" s="176">
        <f>IF(MONTH(dati_kum!I$42)=1,dati_kum!I59,dati_kum!I59-dati_kum!H59)</f>
        <v>2.6756250000000001</v>
      </c>
      <c r="M20" s="176">
        <f>IF(MONTH(dati_kum!J$42)=1,dati_kum!J59,dati_kum!J59-dati_kum!I59)</f>
        <v>2.7130790000000005</v>
      </c>
      <c r="N20" s="176">
        <f>IF(MONTH(dati_kum!K$42)=1,dati_kum!K59,dati_kum!K59-dati_kum!J59)</f>
        <v>3.5789159999999995</v>
      </c>
      <c r="O20" s="176">
        <f>IF(MONTH(dati_kum!L$42)=1,dati_kum!L59,dati_kum!L59-dati_kum!K59)</f>
        <v>4.153772</v>
      </c>
      <c r="P20" s="176">
        <f>IF(MONTH(dati_kum!M$42)=1,dati_kum!M59,dati_kum!M59-dati_kum!L59)</f>
        <v>4.2092360000000006</v>
      </c>
      <c r="Q20" s="176">
        <f>IF(MONTH(dati_kum!N$42)=1,dati_kum!N59,dati_kum!N59-dati_kum!M59)</f>
        <v>3.6824820000000003</v>
      </c>
      <c r="R20" s="176">
        <f>IF(MONTH(dati_kum!O$42)=1,dati_kum!O59,dati_kum!O59-dati_kum!N59)</f>
        <v>3.1711349999999996</v>
      </c>
      <c r="S20" s="176">
        <f>IF(MONTH(dati_kum!P$42)=1,dati_kum!P59,dati_kum!P59-dati_kum!O59)</f>
        <v>3.4131690000000035</v>
      </c>
      <c r="T20" s="176">
        <f>IF(MONTH(dati_kum!Q$42)=1,dati_kum!Q59,dati_kum!Q59-dati_kum!P59)</f>
        <v>2.7620490000000002</v>
      </c>
      <c r="U20" s="176">
        <f>IF(MONTH(dati_kum!R$42)=1,dati_kum!R59,dati_kum!R59-dati_kum!Q59)</f>
        <v>2.7648269999999995</v>
      </c>
      <c r="V20" s="176">
        <f>IF(MONTH(dati_kum!S$42)=1,dati_kum!S59,dati_kum!S59-dati_kum!R59)</f>
        <v>3.5711349999999999</v>
      </c>
      <c r="W20" s="176">
        <f>IF(MONTH(dati_kum!T$42)=1,dati_kum!T59,dati_kum!T59-dati_kum!S59)</f>
        <v>2.9536010000000008</v>
      </c>
      <c r="X20" s="176">
        <f>IF(MONTH(dati_kum!U$42)=1,dati_kum!U59,dati_kum!U59-dati_kum!T59)</f>
        <v>6.4980819999999984</v>
      </c>
      <c r="Y20" s="176">
        <f>IF(MONTH(dati_kum!V$42)=1,dati_kum!V59,dati_kum!V59-dati_kum!U59)</f>
        <v>3.4923820000000028</v>
      </c>
      <c r="Z20" s="176">
        <f>IF(MONTH(dati_kum!W$42)=1,dati_kum!W59,dati_kum!W59-dati_kum!V59)</f>
        <v>3.3841139999999967</v>
      </c>
      <c r="AA20" s="176">
        <f>IF(MONTH(dati_kum!X$42)=1,dati_kum!X59,dati_kum!X59-dati_kum!W59)</f>
        <v>11.569094</v>
      </c>
      <c r="AB20" s="176">
        <f>IF(MONTH(dati_kum!Y$42)=1,dati_kum!Y59,dati_kum!Y59-dati_kum!X59)</f>
        <v>3.7378210000000038</v>
      </c>
      <c r="AC20" s="176">
        <f>IF(MONTH(dati_kum!Z$42)=1,dati_kum!Z59,dati_kum!Z59-dati_kum!Y59)</f>
        <v>3.4253509999999991</v>
      </c>
      <c r="AD20" s="176">
        <f>IF(MONTH(dati_kum!AA$42)=1,dati_kum!AA59,dati_kum!AA59-dati_kum!Z59)</f>
        <v>3.8272240000000011</v>
      </c>
      <c r="AE20" s="176">
        <f>IF(MONTH(dati_kum!AB$42)=1,dati_kum!AB59,dati_kum!AB59-dati_kum!AA59)</f>
        <v>2.6150650000000013</v>
      </c>
      <c r="AF20" s="176">
        <f>IF(MONTH(dati_kum!AC$42)=1,dati_kum!AC59,dati_kum!AC59-dati_kum!AB59)</f>
        <v>2.7800250000000002</v>
      </c>
      <c r="AG20" s="176">
        <f>IF(MONTH(dati_kum!AD$42)=1,dati_kum!AD59,dati_kum!AD59-dati_kum!AC59)</f>
        <v>2.7799689999999995</v>
      </c>
      <c r="AH20" s="176">
        <f>IF(MONTH(dati_kum!AE$42)=1,dati_kum!AE59,dati_kum!AE59-dati_kum!AD59)</f>
        <v>3.6786360000000009</v>
      </c>
      <c r="AI20" s="176">
        <f>IF(MONTH(dati_kum!AF$42)=1,dati_kum!AF59,dati_kum!AF59-dati_kum!AE59)</f>
        <v>2.855912</v>
      </c>
      <c r="AJ20" s="176">
        <f>IF(MONTH(dati_kum!AG$42)=1,dati_kum!AG59,dati_kum!AG59-dati_kum!AF59)</f>
        <v>3.7256889999999991</v>
      </c>
      <c r="AK20" s="176">
        <f>IF(MONTH(dati_kum!AH$42)=1,dati_kum!AH59,dati_kum!AH59-dati_kum!AG59)</f>
        <v>3.3854600000000019</v>
      </c>
      <c r="AL20" s="176">
        <f>IF(MONTH(dati_kum!AI$42)=1,dati_kum!AI59,dati_kum!AI59-dati_kum!AH59)</f>
        <v>4.2384349999999991</v>
      </c>
      <c r="AM20" s="176">
        <f>IF(MONTH(dati_kum!AJ$42)=1,dati_kum!AJ59,dati_kum!AJ59-dati_kum!AI59)</f>
        <v>3.615950999999999</v>
      </c>
      <c r="AN20" s="176">
        <f>IF(MONTH(dati_kum!AK$42)=1,dati_kum!AK59,dati_kum!AK59-dati_kum!AJ59)</f>
        <v>3.4520300000000006</v>
      </c>
      <c r="AO20" s="176">
        <f>IF(MONTH(dati_kum!AL$42)=1,dati_kum!AL59,dati_kum!AL59-dati_kum!AK59)</f>
        <v>4.269795000000002</v>
      </c>
      <c r="AP20" s="176">
        <f>IF(MONTH(dati_kum!AM$42)=1,dati_kum!AM59,dati_kum!AM59-dati_kum!AL59)</f>
        <v>4.4745929999999987</v>
      </c>
      <c r="AQ20" s="176">
        <f>IF(MONTH(dati_kum!AN$42)=1,dati_kum!AN59,dati_kum!AN59-dati_kum!AM59)</f>
        <v>5.3088599999999957</v>
      </c>
      <c r="AR20" s="176">
        <f>IF(MONTH(dati_kum!AO$42)=1,dati_kum!AO59,dati_kum!AO59-dati_kum!AN59)</f>
        <v>3.1883469999999998</v>
      </c>
      <c r="AS20" s="176">
        <f>IF(MONTH(dati_kum!AP$42)=1,dati_kum!AP59,dati_kum!AP59-dati_kum!AO59)</f>
        <v>6.8329550000000001</v>
      </c>
      <c r="AT20" s="176">
        <f>IF(MONTH(dati_kum!AQ$42)=1,dati_kum!AQ59,dati_kum!AQ59-dati_kum!AP59)</f>
        <v>3.6207180000000001</v>
      </c>
      <c r="AU20" s="176">
        <f>IF(MONTH(dati_kum!AR$42)=1,dati_kum!AR59,dati_kum!AR59-dati_kum!AQ59)</f>
        <v>4.2122970000000013</v>
      </c>
      <c r="AV20" s="176">
        <f>IF(MONTH(dati_kum!AS$42)=1,dati_kum!AS59,dati_kum!AS59-dati_kum!AR59)</f>
        <v>3.8806309999999975</v>
      </c>
      <c r="AW20" s="176">
        <f>IF(MONTH(dati_kum!AT$42)=1,dati_kum!AT59,dati_kum!AT59-dati_kum!AS59)</f>
        <v>3.7669530000000009</v>
      </c>
      <c r="AX20" s="176">
        <f>IF(MONTH(dati_kum!AU$42)=1,dati_kum!AU59,dati_kum!AU59-dati_kum!AT59)</f>
        <v>5.7757620000000003</v>
      </c>
      <c r="AY20" s="176">
        <f>IF(MONTH(dati_kum!AV$42)=1,dati_kum!AV59,dati_kum!AV59-dati_kum!AU59)</f>
        <v>4.281881000000002</v>
      </c>
      <c r="AZ20" s="176">
        <f>IF(MONTH(dati_kum!AW$42)=1,dati_kum!AW59,dati_kum!AW59-dati_kum!AV59)</f>
        <v>4.5775129999999962</v>
      </c>
      <c r="BA20" s="176">
        <f>IF(MONTH(dati_kum!AX$42)=1,dati_kum!AX59,dati_kum!AX59-dati_kum!AW59)</f>
        <v>4.8943209999999979</v>
      </c>
      <c r="BB20" s="176">
        <f>IF(MONTH(dati_kum!AY$42)=1,dati_kum!AY59,dati_kum!AY59-dati_kum!AX59)</f>
        <v>6.2572840000000056</v>
      </c>
      <c r="BC20" s="176">
        <f>IF(MONTH(dati_kum!AZ$42)=1,dati_kum!AZ59,dati_kum!AZ59-dati_kum!AY59)</f>
        <v>4.4396599999999964</v>
      </c>
      <c r="BD20" s="176">
        <f>IF(MONTH(dati_kum!BA$42)=1,dati_kum!BA59,dati_kum!BA59-dati_kum!AZ59)</f>
        <v>4.2360959999999999</v>
      </c>
      <c r="BE20" s="176">
        <f>IF(MONTH(dati_kum!BB$42)=1,dati_kum!BB59,dati_kum!BB59-dati_kum!BA59)</f>
        <v>3.2530960000000002</v>
      </c>
      <c r="BF20" s="176">
        <f>IF(MONTH(dati_kum!BC$42)=1,dati_kum!BC59,dati_kum!BC59-dati_kum!BB59)</f>
        <v>3.7796449999999995</v>
      </c>
      <c r="BG20" s="176">
        <f>IF(MONTH(dati_kum!BD$42)=1,dati_kum!BD59,dati_kum!BD59-dati_kum!BC59)</f>
        <v>4.2727160000000008</v>
      </c>
      <c r="BH20" s="176">
        <f>IF(MONTH(dati_kum!BE$42)=1,dati_kum!BE59,dati_kum!BE59-dati_kum!BD59)</f>
        <v>3.947298</v>
      </c>
      <c r="BI20" s="176">
        <f>IF(MONTH(dati_kum!BF$42)=1,dati_kum!BF59,dati_kum!BF59-dati_kum!BE59)</f>
        <v>3.4952930000000002</v>
      </c>
      <c r="BJ20" s="176">
        <f>IF(MONTH(dati_kum!BG$42)=1,dati_kum!BG59,dati_kum!BG59-dati_kum!BF59)</f>
        <v>4.1167239999999978</v>
      </c>
      <c r="BK20" s="176">
        <f>IF(MONTH(dati_kum!BH$42)=1,dati_kum!BH59,dati_kum!BH59-dati_kum!BG59)</f>
        <v>3.790892000000003</v>
      </c>
      <c r="BL20" s="176">
        <f>IF(MONTH(dati_kum!BI$42)=1,dati_kum!BI59,dati_kum!BI59-dati_kum!BH59)</f>
        <v>4.294437999999996</v>
      </c>
      <c r="BM20" s="176">
        <f>IF(MONTH(dati_kum!BJ$42)=1,dati_kum!BJ59,dati_kum!BJ59-dati_kum!BI59)</f>
        <v>4.5521110000000036</v>
      </c>
      <c r="BN20" s="176">
        <f>IF(MONTH(dati_kum!BK$42)=1,dati_kum!BK59,dati_kum!BK59-dati_kum!BJ59)</f>
        <v>3.920059000000002</v>
      </c>
      <c r="BO20" s="176">
        <f>IF(MONTH(dati_kum!BL$42)=1,dati_kum!BL59,dati_kum!BL59-dati_kum!BK59)</f>
        <v>4.4220949999999988</v>
      </c>
      <c r="BP20" s="176">
        <f>IF(MONTH(dati_kum!BM$42)=1,dati_kum!BM59,dati_kum!BM59-dati_kum!BL59)</f>
        <v>3.0758779999999999</v>
      </c>
      <c r="BQ20" s="176">
        <f>IF(MONTH(dati_kum!BN$42)=1,dati_kum!BN59,dati_kum!BN59-dati_kum!BM59)</f>
        <v>3.3780160000000001</v>
      </c>
      <c r="BR20" s="176">
        <f>IF(MONTH(dati_kum!BO$42)=1,dati_kum!BO59,dati_kum!BO59-dati_kum!BN59)</f>
        <v>4.6065950000000004</v>
      </c>
      <c r="BS20" s="176">
        <f>IF(MONTH(dati_kum!BP$42)=1,dati_kum!BP59,dati_kum!BP59-dati_kum!BO59)</f>
        <v>3.5881429999999988</v>
      </c>
      <c r="BT20" s="176">
        <f>IF(MONTH(dati_kum!BQ$42)=1,dati_kum!BQ59,dati_kum!BQ59-dati_kum!BP59)</f>
        <v>4.0771110000000022</v>
      </c>
      <c r="BU20" s="176">
        <f>IF(MONTH(dati_kum!BR$42)=1,dati_kum!BR59,dati_kum!BR59-dati_kum!BQ59)</f>
        <v>4.5931269999999991</v>
      </c>
      <c r="BV20" s="176">
        <f>IF(MONTH(dati_kum!BS$42)=1,dati_kum!BS59,dati_kum!BS59-dati_kum!BR59)</f>
        <v>5.7203079999999993</v>
      </c>
    </row>
    <row r="21" spans="1:74" hidden="1">
      <c r="A21" s="101" t="s">
        <v>93</v>
      </c>
      <c r="B21" s="102">
        <v>25373</v>
      </c>
      <c r="C21" s="108">
        <f t="shared" si="2"/>
        <v>0.19340576642679075</v>
      </c>
      <c r="D21" s="108">
        <f>B21/B20-1</f>
        <v>2.4219916844952172E-2</v>
      </c>
      <c r="E21" s="109">
        <v>38386.186999999998</v>
      </c>
      <c r="F21" s="101"/>
      <c r="G21" t="s">
        <v>4</v>
      </c>
      <c r="H21" s="176">
        <f>IF(MONTH(dati_kum!E$42)=1,dati_kum!E60,dati_kum!E60-dati_kum!D60)</f>
        <v>1.4605969999999999</v>
      </c>
      <c r="I21" s="176">
        <f>IF(MONTH(dati_kum!F$42)=1,dati_kum!F60,dati_kum!F60-dati_kum!E60)</f>
        <v>8.1051090000000006</v>
      </c>
      <c r="J21" s="176">
        <f>IF(MONTH(dati_kum!G$42)=1,dati_kum!G60,dati_kum!G60-dati_kum!F60)</f>
        <v>3.1239650000000001</v>
      </c>
      <c r="K21" s="176">
        <f>IF(MONTH(dati_kum!H$42)=1,dati_kum!H60,dati_kum!H60-dati_kum!G60)</f>
        <v>5.4350899999999989</v>
      </c>
      <c r="L21" s="176">
        <f>IF(MONTH(dati_kum!I$42)=1,dati_kum!I60,dati_kum!I60-dati_kum!H60)</f>
        <v>11.304331000000001</v>
      </c>
      <c r="M21" s="176">
        <f>IF(MONTH(dati_kum!J$42)=1,dati_kum!J60,dati_kum!J60-dati_kum!I60)</f>
        <v>7.8323080000000012</v>
      </c>
      <c r="N21" s="176">
        <f>IF(MONTH(dati_kum!K$42)=1,dati_kum!K60,dati_kum!K60-dati_kum!J60)</f>
        <v>7.8715559999999982</v>
      </c>
      <c r="O21" s="176">
        <f>IF(MONTH(dati_kum!L$42)=1,dati_kum!L60,dati_kum!L60-dati_kum!K60)</f>
        <v>8.0598579999999984</v>
      </c>
      <c r="P21" s="176">
        <f>IF(MONTH(dati_kum!M$42)=1,dati_kum!M60,dati_kum!M60-dati_kum!L60)</f>
        <v>17.174411000000006</v>
      </c>
      <c r="Q21" s="176">
        <f>IF(MONTH(dati_kum!N$42)=1,dati_kum!N60,dati_kum!N60-dati_kum!M60)</f>
        <v>12.53506999999999</v>
      </c>
      <c r="R21" s="176">
        <f>IF(MONTH(dati_kum!O$42)=1,dati_kum!O60,dati_kum!O60-dati_kum!N60)</f>
        <v>1.4462600000000094</v>
      </c>
      <c r="S21" s="176">
        <f>IF(MONTH(dati_kum!P$42)=1,dati_kum!P60,dati_kum!P60-dati_kum!O60)</f>
        <v>9.9518119999999897</v>
      </c>
      <c r="T21" s="176">
        <f>IF(MONTH(dati_kum!Q$42)=1,dati_kum!Q60,dati_kum!Q60-dati_kum!P60)</f>
        <v>2.2809680000000001</v>
      </c>
      <c r="U21" s="176">
        <f>IF(MONTH(dati_kum!R$42)=1,dati_kum!R60,dati_kum!R60-dati_kum!Q60)</f>
        <v>13.283596000000001</v>
      </c>
      <c r="V21" s="176">
        <f>IF(MONTH(dati_kum!S$42)=1,dati_kum!S60,dati_kum!S60-dati_kum!R60)</f>
        <v>7.748933000000001</v>
      </c>
      <c r="W21" s="176">
        <f>IF(MONTH(dati_kum!T$42)=1,dati_kum!T60,dati_kum!T60-dati_kum!S60)</f>
        <v>2.2508819999999972</v>
      </c>
      <c r="X21" s="176">
        <f>IF(MONTH(dati_kum!U$42)=1,dati_kum!U60,dati_kum!U60-dati_kum!T60)</f>
        <v>12.505989000000003</v>
      </c>
      <c r="Y21" s="176">
        <f>IF(MONTH(dati_kum!V$42)=1,dati_kum!V60,dati_kum!V60-dati_kum!U60)</f>
        <v>8.4323289999999957</v>
      </c>
      <c r="Z21" s="176">
        <f>IF(MONTH(dati_kum!W$42)=1,dati_kum!W60,dati_kum!W60-dati_kum!V60)</f>
        <v>24.079157000000009</v>
      </c>
      <c r="AA21" s="176">
        <f>IF(MONTH(dati_kum!X$42)=1,dati_kum!X60,dati_kum!X60-dati_kum!W60)</f>
        <v>3.4816059999999993</v>
      </c>
      <c r="AB21" s="176">
        <f>IF(MONTH(dati_kum!Y$42)=1,dati_kum!Y60,dati_kum!Y60-dati_kum!X60)</f>
        <v>4.6083069999999964</v>
      </c>
      <c r="AC21" s="176">
        <f>IF(MONTH(dati_kum!Z$42)=1,dati_kum!Z60,dati_kum!Z60-dati_kum!Y60)</f>
        <v>9.9111070000000012</v>
      </c>
      <c r="AD21" s="176">
        <f>IF(MONTH(dati_kum!AA$42)=1,dati_kum!AA60,dati_kum!AA60-dati_kum!Z60)</f>
        <v>6.230086</v>
      </c>
      <c r="AE21" s="176">
        <f>IF(MONTH(dati_kum!AB$42)=1,dati_kum!AB60,dati_kum!AB60-dati_kum!AA60)</f>
        <v>10.985894000000002</v>
      </c>
      <c r="AF21" s="176">
        <f>IF(MONTH(dati_kum!AC$42)=1,dati_kum!AC60,dati_kum!AC60-dati_kum!AB60)</f>
        <v>5.8013170000000001</v>
      </c>
      <c r="AG21" s="176">
        <f>IF(MONTH(dati_kum!AD$42)=1,dati_kum!AD60,dati_kum!AD60-dati_kum!AC60)</f>
        <v>6.2663149999999996</v>
      </c>
      <c r="AH21" s="176">
        <f>IF(MONTH(dati_kum!AE$42)=1,dati_kum!AE60,dati_kum!AE60-dati_kum!AD60)</f>
        <v>5.4064170000000011</v>
      </c>
      <c r="AI21" s="176">
        <f>IF(MONTH(dati_kum!AF$42)=1,dati_kum!AF60,dati_kum!AF60-dati_kum!AE60)</f>
        <v>13.342513</v>
      </c>
      <c r="AJ21" s="176">
        <f>IF(MONTH(dati_kum!AG$42)=1,dati_kum!AG60,dati_kum!AG60-dati_kum!AF60)</f>
        <v>5.1163920000000012</v>
      </c>
      <c r="AK21" s="176">
        <f>IF(MONTH(dati_kum!AH$42)=1,dati_kum!AH60,dati_kum!AH60-dati_kum!AG60)</f>
        <v>2.7303280000000001</v>
      </c>
      <c r="AL21" s="176">
        <f>IF(MONTH(dati_kum!AI$42)=1,dati_kum!AI60,dati_kum!AI60-dati_kum!AH60)</f>
        <v>36.861651000000002</v>
      </c>
      <c r="AM21" s="176">
        <f>IF(MONTH(dati_kum!AJ$42)=1,dati_kum!AJ60,dati_kum!AJ60-dati_kum!AI60)</f>
        <v>2.3491750000000025</v>
      </c>
      <c r="AN21" s="176">
        <f>IF(MONTH(dati_kum!AK$42)=1,dati_kum!AK60,dati_kum!AK60-dati_kum!AJ60)</f>
        <v>4.0498279999999909</v>
      </c>
      <c r="AO21" s="176">
        <f>IF(MONTH(dati_kum!AL$42)=1,dati_kum!AL60,dati_kum!AL60-dati_kum!AK60)</f>
        <v>0.15813400000000399</v>
      </c>
      <c r="AP21" s="176">
        <f>IF(MONTH(dati_kum!AM$42)=1,dati_kum!AM60,dati_kum!AM60-dati_kum!AL60)</f>
        <v>4.643219000000002</v>
      </c>
      <c r="AQ21" s="176">
        <f>IF(MONTH(dati_kum!AN$42)=1,dati_kum!AN60,dati_kum!AN60-dati_kum!AM60)</f>
        <v>4.0549749999999989</v>
      </c>
      <c r="AR21" s="176">
        <f>IF(MONTH(dati_kum!AO$42)=1,dati_kum!AO60,dati_kum!AO60-dati_kum!AN60)</f>
        <v>6.5274910000000004</v>
      </c>
      <c r="AS21" s="176">
        <f>IF(MONTH(dati_kum!AP$42)=1,dati_kum!AP60,dati_kum!AP60-dati_kum!AO60)</f>
        <v>9.8163299999999971</v>
      </c>
      <c r="AT21" s="176">
        <f>IF(MONTH(dati_kum!AQ$42)=1,dati_kum!AQ60,dati_kum!AQ60-dati_kum!AP60)</f>
        <v>3.6173350000000006</v>
      </c>
      <c r="AU21" s="176">
        <f>IF(MONTH(dati_kum!AR$42)=1,dati_kum!AR60,dati_kum!AR60-dati_kum!AQ60)</f>
        <v>1.503387</v>
      </c>
      <c r="AV21" s="176">
        <f>IF(MONTH(dati_kum!AS$42)=1,dati_kum!AS60,dati_kum!AS60-dati_kum!AR60)</f>
        <v>39.396753000000004</v>
      </c>
      <c r="AW21" s="176">
        <f>IF(MONTH(dati_kum!AT$42)=1,dati_kum!AT60,dati_kum!AT60-dati_kum!AS60)</f>
        <v>3.1317430000000002</v>
      </c>
      <c r="AX21" s="176">
        <f>IF(MONTH(dati_kum!AU$42)=1,dati_kum!AU60,dati_kum!AU60-dati_kum!AT60)</f>
        <v>2.1522869999999941</v>
      </c>
      <c r="AY21" s="176">
        <f>IF(MONTH(dati_kum!AV$42)=1,dati_kum!AV60,dati_kum!AV60-dati_kum!AU60)</f>
        <v>3.5521940000000001</v>
      </c>
      <c r="AZ21" s="176">
        <f>IF(MONTH(dati_kum!AW$42)=1,dati_kum!AW60,dati_kum!AW60-dati_kum!AV60)</f>
        <v>2.9281870000000083</v>
      </c>
      <c r="BA21" s="176">
        <f>IF(MONTH(dati_kum!AX$42)=1,dati_kum!AX60,dati_kum!AX60-dati_kum!AW60)</f>
        <v>2.3064059999999955</v>
      </c>
      <c r="BB21" s="176">
        <f>IF(MONTH(dati_kum!AY$42)=1,dati_kum!AY60,dati_kum!AY60-dati_kum!AX60)</f>
        <v>10.631722999999994</v>
      </c>
      <c r="BC21" s="176">
        <f>IF(MONTH(dati_kum!AZ$42)=1,dati_kum!AZ60,dati_kum!AZ60-dati_kum!AY60)</f>
        <v>-0.18151499999999032</v>
      </c>
      <c r="BD21" s="176">
        <f>IF(MONTH(dati_kum!BA$42)=1,dati_kum!BA60,dati_kum!BA60-dati_kum!AZ60)</f>
        <v>4.4031370000000001</v>
      </c>
      <c r="BE21" s="176">
        <f>IF(MONTH(dati_kum!BB$42)=1,dati_kum!BB60,dati_kum!BB60-dati_kum!BA60)</f>
        <v>8.5549339999999994</v>
      </c>
      <c r="BF21" s="176">
        <f>IF(MONTH(dati_kum!BC$42)=1,dati_kum!BC60,dati_kum!BC60-dati_kum!BB60)</f>
        <v>4.1234539999999988</v>
      </c>
      <c r="BG21" s="176">
        <f>IF(MONTH(dati_kum!BD$42)=1,dati_kum!BD60,dati_kum!BD60-dati_kum!BC60)</f>
        <v>2.1414290000000022</v>
      </c>
      <c r="BH21" s="176">
        <f>IF(MONTH(dati_kum!BE$42)=1,dati_kum!BE60,dati_kum!BE60-dati_kum!BD60)</f>
        <v>4.2375779999999992</v>
      </c>
      <c r="BI21" s="176">
        <f>IF(MONTH(dati_kum!BF$42)=1,dati_kum!BF60,dati_kum!BF60-dati_kum!BE60)</f>
        <v>7.0500699999999981</v>
      </c>
      <c r="BJ21" s="176">
        <f>IF(MONTH(dati_kum!BG$42)=1,dati_kum!BG60,dati_kum!BG60-dati_kum!BF60)</f>
        <v>10.453819000000003</v>
      </c>
      <c r="BK21" s="176">
        <f>IF(MONTH(dati_kum!BH$42)=1,dati_kum!BH60,dati_kum!BH60-dati_kum!BG60)</f>
        <v>25.813913999999997</v>
      </c>
      <c r="BL21" s="176">
        <f>IF(MONTH(dati_kum!BI$42)=1,dati_kum!BI60,dati_kum!BI60-dati_kum!BH60)</f>
        <v>2.9954589999999968</v>
      </c>
      <c r="BM21" s="176">
        <f>IF(MONTH(dati_kum!BJ$42)=1,dati_kum!BJ60,dati_kum!BJ60-dati_kum!BI60)</f>
        <v>5.1416080000000051</v>
      </c>
      <c r="BN21" s="176">
        <f>IF(MONTH(dati_kum!BK$42)=1,dati_kum!BK60,dati_kum!BK60-dati_kum!BJ60)</f>
        <v>5.7140760000000057</v>
      </c>
      <c r="BO21" s="176">
        <f>IF(MONTH(dati_kum!BL$42)=1,dati_kum!BL60,dati_kum!BL60-dati_kum!BK60)</f>
        <v>11.867550999999992</v>
      </c>
      <c r="BP21" s="176">
        <f>IF(MONTH(dati_kum!BM$42)=1,dati_kum!BM60,dati_kum!BM60-dati_kum!BL60)</f>
        <v>5.9594430000000003</v>
      </c>
      <c r="BQ21" s="176">
        <f>IF(MONTH(dati_kum!BN$42)=1,dati_kum!BN60,dati_kum!BN60-dati_kum!BM60)</f>
        <v>18.857717999999998</v>
      </c>
      <c r="BR21" s="176">
        <f>IF(MONTH(dati_kum!BO$42)=1,dati_kum!BO60,dati_kum!BO60-dati_kum!BN60)</f>
        <v>9.2938359999999989</v>
      </c>
      <c r="BS21" s="176">
        <f>IF(MONTH(dati_kum!BP$42)=1,dati_kum!BP60,dati_kum!BP60-dati_kum!BO60)</f>
        <v>23.171328000000003</v>
      </c>
      <c r="BT21" s="176">
        <f>IF(MONTH(dati_kum!BQ$42)=1,dati_kum!BQ60,dati_kum!BQ60-dati_kum!BP60)</f>
        <v>14.488940999999997</v>
      </c>
      <c r="BU21" s="176">
        <f>IF(MONTH(dati_kum!BR$42)=1,dati_kum!BR60,dati_kum!BR60-dati_kum!BQ60)</f>
        <v>2.5574189999999959</v>
      </c>
      <c r="BV21" s="176">
        <f>IF(MONTH(dati_kum!BS$42)=1,dati_kum!BS60,dati_kum!BS60-dati_kum!BR60)</f>
        <v>8.6121120000000104</v>
      </c>
    </row>
    <row r="22" spans="1:74" hidden="1">
      <c r="A22" s="101" t="s">
        <v>115</v>
      </c>
      <c r="B22" s="102">
        <v>25928</v>
      </c>
      <c r="C22" s="108">
        <f t="shared" si="2"/>
        <v>0.21510919486362368</v>
      </c>
      <c r="D22" s="108">
        <f t="shared" ref="D22:D27" si="5">B22/B21-1</f>
        <v>2.1873645213415838E-2</v>
      </c>
      <c r="E22" s="109">
        <v>38386.186999999998</v>
      </c>
      <c r="F22" s="101"/>
      <c r="G22" t="s">
        <v>20</v>
      </c>
      <c r="H22" s="176">
        <f>IF(MONTH(dati_kum!E$42)=1,dati_kum!E61,dati_kum!E61-dati_kum!D61)</f>
        <v>3.4944890000000002</v>
      </c>
      <c r="I22" s="176">
        <f>IF(MONTH(dati_kum!F$42)=1,dati_kum!F61,dati_kum!F61-dati_kum!E61)</f>
        <v>5.0262349999999998</v>
      </c>
      <c r="J22" s="176">
        <f>IF(MONTH(dati_kum!G$42)=1,dati_kum!G61,dati_kum!G61-dati_kum!F61)</f>
        <v>6.8586470000000013</v>
      </c>
      <c r="K22" s="176">
        <f>IF(MONTH(dati_kum!H$42)=1,dati_kum!H61,dati_kum!H61-dati_kum!G61)</f>
        <v>7.3914199999999983</v>
      </c>
      <c r="L22" s="176">
        <f>IF(MONTH(dati_kum!I$42)=1,dati_kum!I61,dati_kum!I61-dati_kum!H61)</f>
        <v>6.2008510000000001</v>
      </c>
      <c r="M22" s="176">
        <f>IF(MONTH(dati_kum!J$42)=1,dati_kum!J61,dati_kum!J61-dati_kum!I61)</f>
        <v>10.680958999999998</v>
      </c>
      <c r="N22" s="176">
        <f>IF(MONTH(dati_kum!K$42)=1,dati_kum!K61,dati_kum!K61-dati_kum!J61)</f>
        <v>2.1213490000000021</v>
      </c>
      <c r="O22" s="176">
        <f>IF(MONTH(dati_kum!L$42)=1,dati_kum!L61,dati_kum!L61-dati_kum!K61)</f>
        <v>3.9712400000000017</v>
      </c>
      <c r="P22" s="176">
        <f>IF(MONTH(dati_kum!M$42)=1,dati_kum!M61,dati_kum!M61-dati_kum!L61)</f>
        <v>4.5327149999999961</v>
      </c>
      <c r="Q22" s="176">
        <f>IF(MONTH(dati_kum!N$42)=1,dati_kum!N61,dati_kum!N61-dati_kum!M61)</f>
        <v>3.8429120000000054</v>
      </c>
      <c r="R22" s="176">
        <f>IF(MONTH(dati_kum!O$42)=1,dati_kum!O61,dati_kum!O61-dati_kum!N61)</f>
        <v>3.2095300000000009</v>
      </c>
      <c r="S22" s="176">
        <f>IF(MONTH(dati_kum!P$42)=1,dati_kum!P61,dati_kum!P61-dati_kum!O61)</f>
        <v>4.5072649999999967</v>
      </c>
      <c r="T22" s="176">
        <f>IF(MONTH(dati_kum!Q$42)=1,dati_kum!Q61,dati_kum!Q61-dati_kum!P61)</f>
        <v>3.3746209999999999</v>
      </c>
      <c r="U22" s="176">
        <f>IF(MONTH(dati_kum!R$42)=1,dati_kum!R61,dati_kum!R61-dati_kum!Q61)</f>
        <v>2.8080279999999997</v>
      </c>
      <c r="V22" s="176">
        <f>IF(MONTH(dati_kum!S$42)=1,dati_kum!S61,dati_kum!S61-dati_kum!R61)</f>
        <v>3.3622170000000011</v>
      </c>
      <c r="W22" s="176">
        <f>IF(MONTH(dati_kum!T$42)=1,dati_kum!T61,dati_kum!T61-dati_kum!S61)</f>
        <v>3.3883229999999998</v>
      </c>
      <c r="X22" s="176">
        <f>IF(MONTH(dati_kum!U$42)=1,dati_kum!U61,dati_kum!U61-dati_kum!T61)</f>
        <v>4.4878599999999995</v>
      </c>
      <c r="Y22" s="176">
        <f>IF(MONTH(dati_kum!V$42)=1,dati_kum!V61,dati_kum!V61-dati_kum!U61)</f>
        <v>4.8693559999999998</v>
      </c>
      <c r="Z22" s="176">
        <f>IF(MONTH(dati_kum!W$42)=1,dati_kum!W61,dati_kum!W61-dati_kum!V61)</f>
        <v>3.8916760000000004</v>
      </c>
      <c r="AA22" s="176">
        <f>IF(MONTH(dati_kum!X$42)=1,dati_kum!X61,dati_kum!X61-dati_kum!W61)</f>
        <v>9.8071670000000033</v>
      </c>
      <c r="AB22" s="176">
        <f>IF(MONTH(dati_kum!Y$42)=1,dati_kum!Y61,dati_kum!Y61-dati_kum!X61)</f>
        <v>5.8240969999999948</v>
      </c>
      <c r="AC22" s="176">
        <f>IF(MONTH(dati_kum!Z$42)=1,dati_kum!Z61,dati_kum!Z61-dati_kum!Y61)</f>
        <v>6.6026519999999991</v>
      </c>
      <c r="AD22" s="176">
        <f>IF(MONTH(dati_kum!AA$42)=1,dati_kum!AA61,dati_kum!AA61-dati_kum!Z61)</f>
        <v>8.8210540000000037</v>
      </c>
      <c r="AE22" s="176">
        <f>IF(MONTH(dati_kum!AB$42)=1,dati_kum!AB61,dati_kum!AB61-dati_kum!AA61)</f>
        <v>7.8980350000000001</v>
      </c>
      <c r="AF22" s="176">
        <f>IF(MONTH(dati_kum!AC$42)=1,dati_kum!AC61,dati_kum!AC61-dati_kum!AB61)</f>
        <v>4.9997980000000002</v>
      </c>
      <c r="AG22" s="176">
        <f>IF(MONTH(dati_kum!AD$42)=1,dati_kum!AD61,dati_kum!AD61-dati_kum!AC61)</f>
        <v>5.176499999999999</v>
      </c>
      <c r="AH22" s="176">
        <f>IF(MONTH(dati_kum!AE$42)=1,dati_kum!AE61,dati_kum!AE61-dati_kum!AD61)</f>
        <v>6.476737</v>
      </c>
      <c r="AI22" s="176">
        <f>IF(MONTH(dati_kum!AF$42)=1,dati_kum!AF61,dati_kum!AF61-dati_kum!AE61)</f>
        <v>4.5547740000000019</v>
      </c>
      <c r="AJ22" s="176">
        <f>IF(MONTH(dati_kum!AG$42)=1,dati_kum!AG61,dati_kum!AG61-dati_kum!AF61)</f>
        <v>3.119094999999998</v>
      </c>
      <c r="AK22" s="176">
        <f>IF(MONTH(dati_kum!AH$42)=1,dati_kum!AH61,dati_kum!AH61-dati_kum!AG61)</f>
        <v>4.7653099999999995</v>
      </c>
      <c r="AL22" s="176">
        <f>IF(MONTH(dati_kum!AI$42)=1,dati_kum!AI61,dati_kum!AI61-dati_kum!AH61)</f>
        <v>4.408569</v>
      </c>
      <c r="AM22" s="176">
        <f>IF(MONTH(dati_kum!AJ$42)=1,dati_kum!AJ61,dati_kum!AJ61-dati_kum!AI61)</f>
        <v>5.0906930000000017</v>
      </c>
      <c r="AN22" s="176">
        <f>IF(MONTH(dati_kum!AK$42)=1,dati_kum!AK61,dati_kum!AK61-dati_kum!AJ61)</f>
        <v>3.1507930000000002</v>
      </c>
      <c r="AO22" s="176">
        <f>IF(MONTH(dati_kum!AL$42)=1,dati_kum!AL61,dati_kum!AL61-dati_kum!AK61)</f>
        <v>4.924199999999999</v>
      </c>
      <c r="AP22" s="176">
        <f>IF(MONTH(dati_kum!AM$42)=1,dati_kum!AM61,dati_kum!AM61-dati_kum!AL61)</f>
        <v>5.0664950000000033</v>
      </c>
      <c r="AQ22" s="176">
        <f>IF(MONTH(dati_kum!AN$42)=1,dati_kum!AN61,dati_kum!AN61-dati_kum!AM61)</f>
        <v>5.6318399999999968</v>
      </c>
      <c r="AR22" s="176">
        <f>IF(MONTH(dati_kum!AO$42)=1,dati_kum!AO61,dati_kum!AO61-dati_kum!AN61)</f>
        <v>4.0232299999999999</v>
      </c>
      <c r="AS22" s="176">
        <f>IF(MONTH(dati_kum!AP$42)=1,dati_kum!AP61,dati_kum!AP61-dati_kum!AO61)</f>
        <v>3.4299569999999999</v>
      </c>
      <c r="AT22" s="176">
        <f>IF(MONTH(dati_kum!AQ$42)=1,dati_kum!AQ61,dati_kum!AQ61-dati_kum!AP61)</f>
        <v>4.0858050000000006</v>
      </c>
      <c r="AU22" s="176">
        <f>IF(MONTH(dati_kum!AR$42)=1,dati_kum!AR61,dati_kum!AR61-dati_kum!AQ61)</f>
        <v>4.2055299999999995</v>
      </c>
      <c r="AV22" s="176">
        <f>IF(MONTH(dati_kum!AS$42)=1,dati_kum!AS61,dati_kum!AS61-dati_kum!AR61)</f>
        <v>3.3792329999999993</v>
      </c>
      <c r="AW22" s="176">
        <f>IF(MONTH(dati_kum!AT$42)=1,dati_kum!AT61,dati_kum!AT61-dati_kum!AS61)</f>
        <v>3.3319270000000003</v>
      </c>
      <c r="AX22" s="176">
        <f>IF(MONTH(dati_kum!AU$42)=1,dati_kum!AU61,dati_kum!AU61-dati_kum!AT61)</f>
        <v>3.2884370000000018</v>
      </c>
      <c r="AY22" s="176">
        <f>IF(MONTH(dati_kum!AV$42)=1,dati_kum!AV61,dati_kum!AV61-dati_kum!AU61)</f>
        <v>4.2394029999999994</v>
      </c>
      <c r="AZ22" s="176">
        <f>IF(MONTH(dati_kum!AW$42)=1,dati_kum!AW61,dati_kum!AW61-dati_kum!AV61)</f>
        <v>4.1472130000000007</v>
      </c>
      <c r="BA22" s="176">
        <f>IF(MONTH(dati_kum!AX$42)=1,dati_kum!AX61,dati_kum!AX61-dati_kum!AW61)</f>
        <v>5.0757860000000008</v>
      </c>
      <c r="BB22" s="176">
        <f>IF(MONTH(dati_kum!AY$42)=1,dati_kum!AY61,dati_kum!AY61-dati_kum!AX61)</f>
        <v>5.5024489999999986</v>
      </c>
      <c r="BC22" s="176">
        <f>IF(MONTH(dati_kum!AZ$42)=1,dati_kum!AZ61,dati_kum!AZ61-dati_kum!AY61)</f>
        <v>6.9888709999999961</v>
      </c>
      <c r="BD22" s="176">
        <f>IF(MONTH(dati_kum!BA$42)=1,dati_kum!BA61,dati_kum!BA61-dati_kum!AZ61)</f>
        <v>4.7782020000000003</v>
      </c>
      <c r="BE22" s="176">
        <f>IF(MONTH(dati_kum!BB$42)=1,dati_kum!BB61,dati_kum!BB61-dati_kum!BA61)</f>
        <v>8.9297120000000003</v>
      </c>
      <c r="BF22" s="176">
        <f>IF(MONTH(dati_kum!BC$42)=1,dati_kum!BC61,dati_kum!BC61-dati_kum!BB61)</f>
        <v>4.2369040000000009</v>
      </c>
      <c r="BG22" s="176">
        <f>IF(MONTH(dati_kum!BD$42)=1,dati_kum!BD61,dati_kum!BD61-dati_kum!BC61)</f>
        <v>4.5950779999999973</v>
      </c>
      <c r="BH22" s="176">
        <f>IF(MONTH(dati_kum!BE$42)=1,dati_kum!BE61,dati_kum!BE61-dati_kum!BD61)</f>
        <v>3.2918000000000021</v>
      </c>
      <c r="BI22" s="176">
        <f>IF(MONTH(dati_kum!BF$42)=1,dati_kum!BF61,dati_kum!BF61-dati_kum!BE61)</f>
        <v>3.7701429999999974</v>
      </c>
      <c r="BJ22" s="176">
        <f>IF(MONTH(dati_kum!BG$42)=1,dati_kum!BG61,dati_kum!BG61-dati_kum!BF61)</f>
        <v>3.9598810000000029</v>
      </c>
      <c r="BK22" s="176">
        <f>IF(MONTH(dati_kum!BH$42)=1,dati_kum!BH61,dati_kum!BH61-dati_kum!BG61)</f>
        <v>3.6367940000000019</v>
      </c>
      <c r="BL22" s="176">
        <f>IF(MONTH(dati_kum!BI$42)=1,dati_kum!BI61,dati_kum!BI61-dati_kum!BH61)</f>
        <v>6.3163219999999995</v>
      </c>
      <c r="BM22" s="176">
        <f>IF(MONTH(dati_kum!BJ$42)=1,dati_kum!BJ61,dati_kum!BJ61-dati_kum!BI61)</f>
        <v>5.4173789999999968</v>
      </c>
      <c r="BN22" s="176">
        <f>IF(MONTH(dati_kum!BK$42)=1,dati_kum!BK61,dati_kum!BK61-dati_kum!BJ61)</f>
        <v>4.9424959999999984</v>
      </c>
      <c r="BO22" s="176">
        <f>IF(MONTH(dati_kum!BL$42)=1,dati_kum!BL61,dati_kum!BL61-dati_kum!BK61)</f>
        <v>5.7616520000000051</v>
      </c>
      <c r="BP22" s="176">
        <f>IF(MONTH(dati_kum!BM$42)=1,dati_kum!BM61,dati_kum!BM61-dati_kum!BL61)</f>
        <v>6.5222129999999998</v>
      </c>
      <c r="BQ22" s="176">
        <f>IF(MONTH(dati_kum!BN$42)=1,dati_kum!BN61,dati_kum!BN61-dati_kum!BM61)</f>
        <v>6.2746550000000001</v>
      </c>
      <c r="BR22" s="176">
        <f>IF(MONTH(dati_kum!BO$42)=1,dati_kum!BO61,dati_kum!BO61-dati_kum!BN61)</f>
        <v>6.8378769999999989</v>
      </c>
      <c r="BS22" s="176">
        <f>IF(MONTH(dati_kum!BP$42)=1,dati_kum!BP61,dati_kum!BP61-dati_kum!BO61)</f>
        <v>4.5966790000000017</v>
      </c>
      <c r="BT22" s="176">
        <f>IF(MONTH(dati_kum!BQ$42)=1,dati_kum!BQ61,dati_kum!BQ61-dati_kum!BP61)</f>
        <v>4.3046609999999994</v>
      </c>
      <c r="BU22" s="176">
        <f>IF(MONTH(dati_kum!BR$42)=1,dati_kum!BR61,dati_kum!BR61-dati_kum!BQ61)</f>
        <v>4.5116569999999996</v>
      </c>
      <c r="BV22" s="176">
        <f>IF(MONTH(dati_kum!BS$42)=1,dati_kum!BS61,dati_kum!BS61-dati_kum!BR61)</f>
        <v>5.0413089999999983</v>
      </c>
    </row>
    <row r="23" spans="1:74" hidden="1">
      <c r="A23" s="101" t="s">
        <v>113</v>
      </c>
      <c r="B23" s="102">
        <v>26034</v>
      </c>
      <c r="C23" s="108">
        <f t="shared" si="2"/>
        <v>0.21551965636380621</v>
      </c>
      <c r="D23" s="108">
        <f t="shared" si="5"/>
        <v>4.0882443690219983E-3</v>
      </c>
      <c r="E23" s="109">
        <v>38386.186999999998</v>
      </c>
      <c r="F23" s="101"/>
      <c r="G23" t="s">
        <v>21</v>
      </c>
      <c r="H23" s="176">
        <f>IF(MONTH(dati_kum!E$42)=1,dati_kum!E62,dati_kum!E62-dati_kum!D62)</f>
        <v>2.8685779999999999</v>
      </c>
      <c r="I23" s="176">
        <f>IF(MONTH(dati_kum!F$42)=1,dati_kum!F62,dati_kum!F62-dati_kum!E62)</f>
        <v>6.378680000000001</v>
      </c>
      <c r="J23" s="176">
        <f>IF(MONTH(dati_kum!G$42)=1,dati_kum!G62,dati_kum!G62-dati_kum!F62)</f>
        <v>3.0280039999999993</v>
      </c>
      <c r="K23" s="176">
        <f>IF(MONTH(dati_kum!H$42)=1,dati_kum!H62,dati_kum!H62-dati_kum!G62)</f>
        <v>5.087511000000001</v>
      </c>
      <c r="L23" s="176">
        <f>IF(MONTH(dati_kum!I$42)=1,dati_kum!I62,dati_kum!I62-dati_kum!H62)</f>
        <v>8.7071520000000007</v>
      </c>
      <c r="M23" s="176">
        <f>IF(MONTH(dati_kum!J$42)=1,dati_kum!J62,dati_kum!J62-dati_kum!I62)</f>
        <v>4.4488239999999983</v>
      </c>
      <c r="N23" s="176">
        <f>IF(MONTH(dati_kum!K$42)=1,dati_kum!K62,dati_kum!K62-dati_kum!J62)</f>
        <v>5.7040569999999988</v>
      </c>
      <c r="O23" s="176">
        <f>IF(MONTH(dati_kum!L$42)=1,dati_kum!L62,dati_kum!L62-dati_kum!K62)</f>
        <v>8.4462940000000017</v>
      </c>
      <c r="P23" s="176">
        <f>IF(MONTH(dati_kum!M$42)=1,dati_kum!M62,dati_kum!M62-dati_kum!L62)</f>
        <v>6.1324680000000029</v>
      </c>
      <c r="Q23" s="176">
        <f>IF(MONTH(dati_kum!N$42)=1,dati_kum!N62,dati_kum!N62-dati_kum!M62)</f>
        <v>6.3292479999999998</v>
      </c>
      <c r="R23" s="176">
        <f>IF(MONTH(dati_kum!O$42)=1,dati_kum!O62,dati_kum!O62-dati_kum!N62)</f>
        <v>8.756019000000002</v>
      </c>
      <c r="S23" s="176">
        <f>IF(MONTH(dati_kum!P$42)=1,dati_kum!P62,dati_kum!P62-dati_kum!O62)</f>
        <v>6.0352999999999923</v>
      </c>
      <c r="T23" s="176">
        <f>IF(MONTH(dati_kum!Q$42)=1,dati_kum!Q62,dati_kum!Q62-dati_kum!P62)</f>
        <v>29.381547999999999</v>
      </c>
      <c r="U23" s="176">
        <f>IF(MONTH(dati_kum!R$42)=1,dati_kum!R62,dati_kum!R62-dati_kum!Q62)</f>
        <v>6.2879090000000026</v>
      </c>
      <c r="V23" s="176">
        <f>IF(MONTH(dati_kum!S$42)=1,dati_kum!S62,dati_kum!S62-dati_kum!R62)</f>
        <v>2.9123699999999957</v>
      </c>
      <c r="W23" s="176">
        <f>IF(MONTH(dati_kum!T$42)=1,dati_kum!T62,dati_kum!T62-dati_kum!S62)</f>
        <v>2.0357790000000051</v>
      </c>
      <c r="X23" s="176">
        <f>IF(MONTH(dati_kum!U$42)=1,dati_kum!U62,dati_kum!U62-dati_kum!T62)</f>
        <v>7.7134250000000009</v>
      </c>
      <c r="Y23" s="176">
        <f>IF(MONTH(dati_kum!V$42)=1,dati_kum!V62,dati_kum!V62-dati_kum!U62)</f>
        <v>4.2170899999999989</v>
      </c>
      <c r="Z23" s="176">
        <f>IF(MONTH(dati_kum!W$42)=1,dati_kum!W62,dati_kum!W62-dati_kum!V62)</f>
        <v>5.2057809999999947</v>
      </c>
      <c r="AA23" s="176">
        <f>IF(MONTH(dati_kum!X$42)=1,dati_kum!X62,dati_kum!X62-dati_kum!W62)</f>
        <v>10.920236000000003</v>
      </c>
      <c r="AB23" s="176">
        <f>IF(MONTH(dati_kum!Y$42)=1,dati_kum!Y62,dati_kum!Y62-dati_kum!X62)</f>
        <v>4.5701350000000076</v>
      </c>
      <c r="AC23" s="176">
        <f>IF(MONTH(dati_kum!Z$42)=1,dati_kum!Z62,dati_kum!Z62-dati_kum!Y62)</f>
        <v>5.5297529999999995</v>
      </c>
      <c r="AD23" s="176">
        <f>IF(MONTH(dati_kum!AA$42)=1,dati_kum!AA62,dati_kum!AA62-dati_kum!Z62)</f>
        <v>11.764226999999991</v>
      </c>
      <c r="AE23" s="176">
        <f>IF(MONTH(dati_kum!AB$42)=1,dati_kum!AB62,dati_kum!AB62-dati_kum!AA62)</f>
        <v>6.2714399999999983</v>
      </c>
      <c r="AF23" s="176">
        <f>IF(MONTH(dati_kum!AC$42)=1,dati_kum!AC62,dati_kum!AC62-dati_kum!AB62)</f>
        <v>4.7193550000000002</v>
      </c>
      <c r="AG23" s="176">
        <f>IF(MONTH(dati_kum!AD$42)=1,dati_kum!AD62,dati_kum!AD62-dati_kum!AC62)</f>
        <v>9.6784850000000002</v>
      </c>
      <c r="AH23" s="176">
        <f>IF(MONTH(dati_kum!AE$42)=1,dati_kum!AE62,dati_kum!AE62-dati_kum!AD62)</f>
        <v>4.6134649999999997</v>
      </c>
      <c r="AI23" s="176">
        <f>IF(MONTH(dati_kum!AF$42)=1,dati_kum!AF62,dati_kum!AF62-dati_kum!AE62)</f>
        <v>3.1315470000000012</v>
      </c>
      <c r="AJ23" s="176">
        <f>IF(MONTH(dati_kum!AG$42)=1,dati_kum!AG62,dati_kum!AG62-dati_kum!AF62)</f>
        <v>7.9105239999999988</v>
      </c>
      <c r="AK23" s="176">
        <f>IF(MONTH(dati_kum!AH$42)=1,dati_kum!AH62,dati_kum!AH62-dati_kum!AG62)</f>
        <v>3.8742349999999988</v>
      </c>
      <c r="AL23" s="176">
        <f>IF(MONTH(dati_kum!AI$42)=1,dati_kum!AI62,dati_kum!AI62-dati_kum!AH62)</f>
        <v>5.3956850000000003</v>
      </c>
      <c r="AM23" s="176">
        <f>IF(MONTH(dati_kum!AJ$42)=1,dati_kum!AJ62,dati_kum!AJ62-dati_kum!AI62)</f>
        <v>6.1250330000000019</v>
      </c>
      <c r="AN23" s="176">
        <f>IF(MONTH(dati_kum!AK$42)=1,dati_kum!AK62,dati_kum!AK62-dati_kum!AJ62)</f>
        <v>7.6078290000000024</v>
      </c>
      <c r="AO23" s="176">
        <f>IF(MONTH(dati_kum!AL$42)=1,dati_kum!AL62,dati_kum!AL62-dati_kum!AK62)</f>
        <v>9.6373719999999992</v>
      </c>
      <c r="AP23" s="176">
        <f>IF(MONTH(dati_kum!AM$42)=1,dati_kum!AM62,dati_kum!AM62-dati_kum!AL62)</f>
        <v>11.370313000000003</v>
      </c>
      <c r="AQ23" s="176">
        <f>IF(MONTH(dati_kum!AN$42)=1,dati_kum!AN62,dati_kum!AN62-dati_kum!AM62)</f>
        <v>7.9272059999999982</v>
      </c>
      <c r="AR23" s="176">
        <f>IF(MONTH(dati_kum!AO$42)=1,dati_kum!AO62,dati_kum!AO62-dati_kum!AN62)</f>
        <v>9.9299689999999998</v>
      </c>
      <c r="AS23" s="176">
        <f>IF(MONTH(dati_kum!AP$42)=1,dati_kum!AP62,dati_kum!AP62-dati_kum!AO62)</f>
        <v>11.876854999999999</v>
      </c>
      <c r="AT23" s="176">
        <f>IF(MONTH(dati_kum!AQ$42)=1,dati_kum!AQ62,dati_kum!AQ62-dati_kum!AP62)</f>
        <v>6.2734580000000015</v>
      </c>
      <c r="AU23" s="176">
        <f>IF(MONTH(dati_kum!AR$42)=1,dati_kum!AR62,dati_kum!AR62-dati_kum!AQ62)</f>
        <v>5.1045849999999966</v>
      </c>
      <c r="AV23" s="176">
        <f>IF(MONTH(dati_kum!AS$42)=1,dati_kum!AS62,dati_kum!AS62-dati_kum!AR62)</f>
        <v>5.0373930000000016</v>
      </c>
      <c r="AW23" s="176">
        <f>IF(MONTH(dati_kum!AT$42)=1,dati_kum!AT62,dati_kum!AT62-dati_kum!AS62)</f>
        <v>7.2215130000000016</v>
      </c>
      <c r="AX23" s="176">
        <f>IF(MONTH(dati_kum!AU$42)=1,dati_kum!AU62,dati_kum!AU62-dati_kum!AT62)</f>
        <v>8.0021920000000009</v>
      </c>
      <c r="AY23" s="176">
        <f>IF(MONTH(dati_kum!AV$42)=1,dati_kum!AV62,dati_kum!AV62-dati_kum!AU62)</f>
        <v>12.351303999999999</v>
      </c>
      <c r="AZ23" s="176">
        <f>IF(MONTH(dati_kum!AW$42)=1,dati_kum!AW62,dati_kum!AW62-dati_kum!AV62)</f>
        <v>8.1218899999999934</v>
      </c>
      <c r="BA23" s="176">
        <f>IF(MONTH(dati_kum!AX$42)=1,dati_kum!AX62,dati_kum!AX62-dati_kum!AW62)</f>
        <v>7.130976000000004</v>
      </c>
      <c r="BB23" s="176">
        <f>IF(MONTH(dati_kum!AY$42)=1,dati_kum!AY62,dati_kum!AY62-dati_kum!AX62)</f>
        <v>14.017873000000009</v>
      </c>
      <c r="BC23" s="176">
        <f>IF(MONTH(dati_kum!AZ$42)=1,dati_kum!AZ62,dati_kum!AZ62-dati_kum!AY62)</f>
        <v>10.016881999999995</v>
      </c>
      <c r="BD23" s="176">
        <f>IF(MONTH(dati_kum!BA$42)=1,dati_kum!BA62,dati_kum!BA62-dati_kum!AZ62)</f>
        <v>14.282209</v>
      </c>
      <c r="BE23" s="176">
        <f>IF(MONTH(dati_kum!BB$42)=1,dati_kum!BB62,dati_kum!BB62-dati_kum!BA62)</f>
        <v>7.9433680000000013</v>
      </c>
      <c r="BF23" s="176">
        <f>IF(MONTH(dati_kum!BC$42)=1,dati_kum!BC62,dati_kum!BC62-dati_kum!BB62)</f>
        <v>7.9230529999999995</v>
      </c>
      <c r="BG23" s="176">
        <f>IF(MONTH(dati_kum!BD$42)=1,dati_kum!BD62,dati_kum!BD62-dati_kum!BC62)</f>
        <v>6.3310879999999976</v>
      </c>
      <c r="BH23" s="176">
        <f>IF(MONTH(dati_kum!BE$42)=1,dati_kum!BE62,dati_kum!BE62-dati_kum!BD62)</f>
        <v>6.2001580000000018</v>
      </c>
      <c r="BI23" s="176">
        <f>IF(MONTH(dati_kum!BF$42)=1,dati_kum!BF62,dati_kum!BF62-dati_kum!BE62)</f>
        <v>3.1187779999999989</v>
      </c>
      <c r="BJ23" s="176">
        <f>IF(MONTH(dati_kum!BG$42)=1,dati_kum!BG62,dati_kum!BG62-dati_kum!BF62)</f>
        <v>11.295425000000002</v>
      </c>
      <c r="BK23" s="176">
        <f>IF(MONTH(dati_kum!BH$42)=1,dati_kum!BH62,dati_kum!BH62-dati_kum!BG62)</f>
        <v>25.277981000000004</v>
      </c>
      <c r="BL23" s="176">
        <f>IF(MONTH(dati_kum!BI$42)=1,dati_kum!BI62,dati_kum!BI62-dati_kum!BH62)</f>
        <v>10.753349</v>
      </c>
      <c r="BM23" s="176">
        <f>IF(MONTH(dati_kum!BJ$42)=1,dati_kum!BJ62,dati_kum!BJ62-dati_kum!BI62)</f>
        <v>14.80250199999999</v>
      </c>
      <c r="BN23" s="176">
        <f>IF(MONTH(dati_kum!BK$42)=1,dati_kum!BK62,dati_kum!BK62-dati_kum!BJ62)</f>
        <v>14.473555000000005</v>
      </c>
      <c r="BO23" s="176">
        <f>IF(MONTH(dati_kum!BL$42)=1,dati_kum!BL62,dati_kum!BL62-dati_kum!BK62)</f>
        <v>13.647457000000003</v>
      </c>
      <c r="BP23" s="176">
        <f>IF(MONTH(dati_kum!BM$42)=1,dati_kum!BM62,dati_kum!BM62-dati_kum!BL62)</f>
        <v>17.613942999999999</v>
      </c>
      <c r="BQ23" s="176">
        <f>IF(MONTH(dati_kum!BN$42)=1,dati_kum!BN62,dati_kum!BN62-dati_kum!BM62)</f>
        <v>13.850772000000003</v>
      </c>
      <c r="BR23" s="176">
        <f>IF(MONTH(dati_kum!BO$42)=1,dati_kum!BO62,dati_kum!BO62-dati_kum!BN62)</f>
        <v>7.6428809999999991</v>
      </c>
      <c r="BS23" s="176">
        <f>IF(MONTH(dati_kum!BP$42)=1,dati_kum!BP62,dati_kum!BP62-dati_kum!BO62)</f>
        <v>15.390132999999999</v>
      </c>
      <c r="BT23" s="176">
        <f>IF(MONTH(dati_kum!BQ$42)=1,dati_kum!BQ62,dati_kum!BQ62-dati_kum!BP62)</f>
        <v>17.650489</v>
      </c>
      <c r="BU23" s="176">
        <f>IF(MONTH(dati_kum!BR$42)=1,dati_kum!BR62,dati_kum!BR62-dati_kum!BQ62)</f>
        <v>9.5060739999999981</v>
      </c>
      <c r="BV23" s="176">
        <f>IF(MONTH(dati_kum!BS$42)=1,dati_kum!BS62,dati_kum!BS62-dati_kum!BR62)</f>
        <v>20.528008999999997</v>
      </c>
    </row>
    <row r="24" spans="1:74" ht="18.600000000000001" hidden="1" customHeight="1">
      <c r="A24" s="101" t="s">
        <v>114</v>
      </c>
      <c r="B24" s="102">
        <v>26443</v>
      </c>
      <c r="C24" s="108">
        <f t="shared" si="2"/>
        <v>0.22172426538532619</v>
      </c>
      <c r="D24" s="108">
        <f t="shared" si="5"/>
        <v>1.5710225090266539E-2</v>
      </c>
      <c r="E24" s="109">
        <v>38386.186999999998</v>
      </c>
      <c r="F24" s="101"/>
      <c r="G24" t="s">
        <v>22</v>
      </c>
      <c r="H24" s="176">
        <f>IF(MONTH(dati_kum!E$42)=1,dati_kum!E63,dati_kum!E63-dati_kum!D63)</f>
        <v>3.222E-3</v>
      </c>
      <c r="I24" s="176">
        <f>IF(MONTH(dati_kum!F$42)=1,dati_kum!F63,dati_kum!F63-dati_kum!E63)</f>
        <v>1.7369999999999998E-3</v>
      </c>
      <c r="J24" s="176">
        <f>IF(MONTH(dati_kum!G$42)=1,dati_kum!G63,dati_kum!G63-dati_kum!F63)</f>
        <v>2.9490000000000002E-3</v>
      </c>
      <c r="K24" s="176">
        <f>IF(MONTH(dati_kum!H$42)=1,dati_kum!H63,dati_kum!H63-dati_kum!G63)</f>
        <v>-1.8679999999999999E-3</v>
      </c>
      <c r="L24" s="176">
        <f>IF(MONTH(dati_kum!I$42)=1,dati_kum!I63,dati_kum!I63-dati_kum!H63)</f>
        <v>-2.7160000000000001E-3</v>
      </c>
      <c r="M24" s="176">
        <f>IF(MONTH(dati_kum!J$42)=1,dati_kum!J63,dati_kum!J63-dati_kum!I63)</f>
        <v>2.9339999999999995E-3</v>
      </c>
      <c r="N24" s="176">
        <f>IF(MONTH(dati_kum!K$42)=1,dati_kum!K63,dati_kum!K63-dati_kum!J63)</f>
        <v>-4.9919999999999999E-3</v>
      </c>
      <c r="O24" s="176">
        <f>IF(MONTH(dati_kum!L$42)=1,dati_kum!L63,dati_kum!L63-dati_kum!K63)</f>
        <v>6.2699999999999995E-4</v>
      </c>
      <c r="P24" s="176">
        <f>IF(MONTH(dati_kum!M$42)=1,dati_kum!M63,dati_kum!M63-dati_kum!L63)</f>
        <v>-5.5099999999999984E-4</v>
      </c>
      <c r="Q24" s="176">
        <f>IF(MONTH(dati_kum!N$42)=1,dati_kum!N63,dati_kum!N63-dati_kum!M63)</f>
        <v>1.2899999999999997E-3</v>
      </c>
      <c r="R24" s="176">
        <f>IF(MONTH(dati_kum!O$42)=1,dati_kum!O63,dati_kum!O63-dati_kum!N63)</f>
        <v>-5.5299999999999967E-4</v>
      </c>
      <c r="S24" s="176">
        <f>IF(MONTH(dati_kum!P$42)=1,dati_kum!P63,dati_kum!P63-dati_kum!O63)</f>
        <v>-4.3100000000000018E-4</v>
      </c>
      <c r="T24" s="176">
        <f>IF(MONTH(dati_kum!Q$42)=1,dati_kum!Q63,dati_kum!Q63-dati_kum!P63)</f>
        <v>1.4530000000000001E-3</v>
      </c>
      <c r="U24" s="176">
        <f>IF(MONTH(dati_kum!R$42)=1,dati_kum!R63,dati_kum!R63-dati_kum!Q63)</f>
        <v>-9.7400000000000004E-4</v>
      </c>
      <c r="V24" s="176">
        <f>IF(MONTH(dati_kum!S$42)=1,dati_kum!S63,dati_kum!S63-dati_kum!R63)</f>
        <v>-4.7899999999999999E-4</v>
      </c>
      <c r="W24" s="176">
        <f>IF(MONTH(dati_kum!T$42)=1,dati_kum!T63,dati_kum!T63-dati_kum!S63)</f>
        <v>0</v>
      </c>
      <c r="X24" s="176">
        <f>IF(MONTH(dati_kum!U$42)=1,dati_kum!U63,dati_kum!U63-dati_kum!T63)</f>
        <v>0</v>
      </c>
      <c r="Y24" s="176">
        <f>IF(MONTH(dati_kum!V$42)=1,dati_kum!V63,dati_kum!V63-dati_kum!U63)</f>
        <v>2.3800000000000001E-4</v>
      </c>
      <c r="Z24" s="176">
        <f>IF(MONTH(dati_kum!W$42)=1,dati_kum!W63,dati_kum!W63-dati_kum!V63)</f>
        <v>-2.3800000000000001E-4</v>
      </c>
      <c r="AA24" s="176">
        <f>IF(MONTH(dati_kum!X$42)=1,dati_kum!X63,dati_kum!X63-dati_kum!W63)</f>
        <v>0</v>
      </c>
      <c r="AB24" s="176">
        <f>IF(MONTH(dati_kum!Y$42)=1,dati_kum!Y63,dati_kum!Y63-dati_kum!X63)</f>
        <v>0</v>
      </c>
      <c r="AC24" s="176">
        <f>IF(MONTH(dati_kum!Z$42)=1,dati_kum!Z63,dati_kum!Z63-dati_kum!Y63)</f>
        <v>4.2900000000000002E-4</v>
      </c>
      <c r="AD24" s="176">
        <f>IF(MONTH(dati_kum!AA$42)=1,dati_kum!AA63,dati_kum!AA63-dati_kum!Z63)</f>
        <v>-3.0900000000000003E-4</v>
      </c>
      <c r="AE24" s="176">
        <f>IF(MONTH(dati_kum!AB$42)=1,dati_kum!AB63,dati_kum!AB63-dati_kum!AA63)</f>
        <v>-1.2E-4</v>
      </c>
      <c r="AF24" s="176">
        <f>IF(MONTH(dati_kum!AC$42)=1,dati_kum!AC63,dati_kum!AC63-dati_kum!AB63)</f>
        <v>1.2E-4</v>
      </c>
      <c r="AG24" s="176">
        <f>IF(MONTH(dati_kum!AD$42)=1,dati_kum!AD63,dati_kum!AD63-dati_kum!AC63)</f>
        <v>1.4800000000000002E-4</v>
      </c>
      <c r="AH24" s="176">
        <f>IF(MONTH(dati_kum!AE$42)=1,dati_kum!AE63,dati_kum!AE63-dati_kum!AD63)</f>
        <v>-2.6800000000000001E-4</v>
      </c>
      <c r="AI24" s="176">
        <f>IF(MONTH(dati_kum!AF$42)=1,dati_kum!AF63,dati_kum!AF63-dati_kum!AE63)</f>
        <v>0</v>
      </c>
      <c r="AJ24" s="176">
        <f>IF(MONTH(dati_kum!AG$42)=1,dati_kum!AG63,dati_kum!AG63-dati_kum!AF63)</f>
        <v>1.4999999999999999E-4</v>
      </c>
      <c r="AK24" s="176">
        <f>IF(MONTH(dati_kum!AH$42)=1,dati_kum!AH63,dati_kum!AH63-dati_kum!AG63)</f>
        <v>4.4800000000000005E-4</v>
      </c>
      <c r="AL24" s="176">
        <f>IF(MONTH(dati_kum!AI$42)=1,dati_kum!AI63,dati_kum!AI63-dati_kum!AH63)</f>
        <v>2.5469999999999998E-3</v>
      </c>
      <c r="AM24" s="176">
        <f>IF(MONTH(dati_kum!AJ$42)=1,dati_kum!AJ63,dati_kum!AJ63-dati_kum!AI63)</f>
        <v>-2.849E-3</v>
      </c>
      <c r="AN24" s="176">
        <f>IF(MONTH(dati_kum!AK$42)=1,dati_kum!AK63,dati_kum!AK63-dati_kum!AJ63)</f>
        <v>-2.9599999999999998E-4</v>
      </c>
      <c r="AO24" s="176">
        <f>IF(MONTH(dati_kum!AL$42)=1,dati_kum!AL63,dati_kum!AL63-dati_kum!AK63)</f>
        <v>5.0000000000000001E-4</v>
      </c>
      <c r="AP24" s="176">
        <f>IF(MONTH(dati_kum!AM$42)=1,dati_kum!AM63,dati_kum!AM63-dati_kum!AL63)</f>
        <v>-4.5899999999999999E-4</v>
      </c>
      <c r="AQ24" s="176">
        <f>IF(MONTH(dati_kum!AN$42)=1,dati_kum!AN63,dati_kum!AN63-dati_kum!AM63)</f>
        <v>1.07E-4</v>
      </c>
      <c r="AR24" s="176">
        <f>IF(MONTH(dati_kum!AO$42)=1,dati_kum!AO63,dati_kum!AO63-dati_kum!AN63)</f>
        <v>2.4399999999999999E-4</v>
      </c>
      <c r="AS24" s="176">
        <f>IF(MONTH(dati_kum!AP$42)=1,dati_kum!AP63,dati_kum!AP63-dati_kum!AO63)</f>
        <v>9.1000000000000016E-5</v>
      </c>
      <c r="AT24" s="176">
        <f>IF(MONTH(dati_kum!AQ$42)=1,dati_kum!AQ63,dati_kum!AQ63-dati_kum!AP63)</f>
        <v>2.0379999999999999E-3</v>
      </c>
      <c r="AU24" s="176">
        <f>IF(MONTH(dati_kum!AR$42)=1,dati_kum!AR63,dati_kum!AR63-dati_kum!AQ63)</f>
        <v>7.8790000000000006E-3</v>
      </c>
      <c r="AV24" s="176">
        <f>IF(MONTH(dati_kum!AS$42)=1,dati_kum!AS63,dati_kum!AS63-dati_kum!AR63)</f>
        <v>-1.0085E-2</v>
      </c>
      <c r="AW24" s="176">
        <f>IF(MONTH(dati_kum!AT$42)=1,dati_kum!AT63,dati_kum!AT63-dati_kum!AS63)</f>
        <v>6.6930000000000002E-3</v>
      </c>
      <c r="AX24" s="176">
        <f>IF(MONTH(dati_kum!AU$42)=1,dati_kum!AU63,dati_kum!AU63-dati_kum!AT63)</f>
        <v>1.0260000000000009E-3</v>
      </c>
      <c r="AY24" s="176">
        <f>IF(MONTH(dati_kum!AV$42)=1,dati_kum!AV63,dati_kum!AV63-dati_kum!AU63)</f>
        <v>-3.5880000000000009E-3</v>
      </c>
      <c r="AZ24" s="176">
        <f>IF(MONTH(dati_kum!AW$42)=1,dati_kum!AW63,dati_kum!AW63-dati_kum!AV63)</f>
        <v>-3.7959999999999999E-3</v>
      </c>
      <c r="BA24" s="176">
        <f>IF(MONTH(dati_kum!AX$42)=1,dati_kum!AX63,dati_kum!AX63-dati_kum!AW63)</f>
        <v>-5.0199999999999995E-4</v>
      </c>
      <c r="BB24" s="176">
        <f>IF(MONTH(dati_kum!AY$42)=1,dati_kum!AY63,dati_kum!AY63-dati_kum!AX63)</f>
        <v>1.585E-3</v>
      </c>
      <c r="BC24" s="176">
        <f>IF(MONTH(dati_kum!AZ$42)=1,dati_kum!AZ63,dati_kum!AZ63-dati_kum!AY63)</f>
        <v>-1.585E-3</v>
      </c>
      <c r="BD24" s="176">
        <f>IF(MONTH(dati_kum!BA$42)=1,dati_kum!BA63,dati_kum!BA63-dati_kum!AZ63)</f>
        <v>5.2459999999999998E-3</v>
      </c>
      <c r="BE24" s="176">
        <f>IF(MONTH(dati_kum!BB$42)=1,dati_kum!BB63,dati_kum!BB63-dati_kum!BA63)</f>
        <v>5.0289999999999996E-3</v>
      </c>
      <c r="BF24" s="176">
        <f>IF(MONTH(dati_kum!BC$42)=1,dati_kum!BC63,dati_kum!BC63-dati_kum!BB63)</f>
        <v>-9.9499999999999988E-3</v>
      </c>
      <c r="BG24" s="176">
        <f>IF(MONTH(dati_kum!BD$42)=1,dati_kum!BD63,dati_kum!BD63-dati_kum!BC63)</f>
        <v>-1.4799999999999999E-4</v>
      </c>
      <c r="BH24" s="176">
        <f>IF(MONTH(dati_kum!BE$42)=1,dati_kum!BE63,dati_kum!BE63-dati_kum!BD63)</f>
        <v>0</v>
      </c>
      <c r="BI24" s="176">
        <f>IF(MONTH(dati_kum!BF$42)=1,dati_kum!BF63,dati_kum!BF63-dati_kum!BE63)</f>
        <v>0</v>
      </c>
      <c r="BJ24" s="176">
        <f>IF(MONTH(dati_kum!BG$42)=1,dati_kum!BG63,dati_kum!BG63-dati_kum!BF63)</f>
        <v>0</v>
      </c>
      <c r="BK24" s="176">
        <f>IF(MONTH(dati_kum!BH$42)=1,dati_kum!BH63,dati_kum!BH63-dati_kum!BG63)</f>
        <v>1.2409999999999999E-3</v>
      </c>
      <c r="BL24" s="176">
        <f>IF(MONTH(dati_kum!BI$42)=1,dati_kum!BI63,dati_kum!BI63-dati_kum!BH63)</f>
        <v>-1.418E-3</v>
      </c>
      <c r="BM24" s="176">
        <f>IF(MONTH(dati_kum!BJ$42)=1,dati_kum!BJ63,dati_kum!BJ63-dati_kum!BI63)</f>
        <v>1.7699999999999999E-4</v>
      </c>
      <c r="BN24" s="176">
        <f>IF(MONTH(dati_kum!BK$42)=1,dati_kum!BK63,dati_kum!BK63-dati_kum!BJ63)</f>
        <v>2.7700000000000001E-4</v>
      </c>
      <c r="BO24" s="176">
        <f>IF(MONTH(dati_kum!BL$42)=1,dati_kum!BL63,dati_kum!BL63-dati_kum!BK63)</f>
        <v>-4.5399999999999998E-4</v>
      </c>
      <c r="BP24" s="176">
        <f>IF(MONTH(dati_kum!BM$42)=1,dati_kum!BM63,dati_kum!BM63-dati_kum!BL63)</f>
        <v>2.238E-3</v>
      </c>
      <c r="BQ24" s="176">
        <f>IF(MONTH(dati_kum!BN$42)=1,dati_kum!BN63,dati_kum!BN63-dati_kum!BM63)</f>
        <v>-2.052E-3</v>
      </c>
      <c r="BR24" s="176">
        <f>IF(MONTH(dati_kum!BO$42)=1,dati_kum!BO63,dati_kum!BO63-dati_kum!BN63)</f>
        <v>1.8700000000000002E-4</v>
      </c>
      <c r="BS24" s="176">
        <f>IF(MONTH(dati_kum!BP$42)=1,dati_kum!BP63,dati_kum!BP63-dati_kum!BO63)</f>
        <v>-3.7300000000000001E-4</v>
      </c>
      <c r="BT24" s="176">
        <f>IF(MONTH(dati_kum!BQ$42)=1,dati_kum!BQ63,dati_kum!BQ63-dati_kum!BP63)</f>
        <v>3.8699999999999997E-4</v>
      </c>
      <c r="BU24" s="176">
        <f>IF(MONTH(dati_kum!BR$42)=1,dati_kum!BR63,dati_kum!BR63-dati_kum!BQ63)</f>
        <v>-2.2999999999999963E-5</v>
      </c>
      <c r="BV24" s="176">
        <f>IF(MONTH(dati_kum!BS$42)=1,dati_kum!BS63,dati_kum!BS63-dati_kum!BR63)</f>
        <v>1.366E-3</v>
      </c>
    </row>
    <row r="25" spans="1:74" ht="17.399999999999999" hidden="1" customHeight="1">
      <c r="A25" s="101" t="s">
        <v>116</v>
      </c>
      <c r="B25" s="102">
        <v>26653</v>
      </c>
      <c r="C25" s="108">
        <f t="shared" si="2"/>
        <v>0.21758793969849255</v>
      </c>
      <c r="D25" s="108">
        <f t="shared" si="5"/>
        <v>7.9416102560223578E-3</v>
      </c>
      <c r="E25" s="109">
        <v>38386.186999999998</v>
      </c>
      <c r="F25" s="101"/>
      <c r="G25" s="112" t="s">
        <v>188</v>
      </c>
      <c r="H25" s="182">
        <f t="shared" ref="H25:AW25" si="6">H9+H10+H13+H14+H15</f>
        <v>31.396589000000002</v>
      </c>
      <c r="I25" s="182">
        <f t="shared" si="6"/>
        <v>54.635999999999989</v>
      </c>
      <c r="J25" s="182">
        <f t="shared" si="6"/>
        <v>65.394287000000006</v>
      </c>
      <c r="K25" s="182">
        <f t="shared" si="6"/>
        <v>38.165245999999996</v>
      </c>
      <c r="L25" s="182">
        <f t="shared" si="6"/>
        <v>40.429161999999991</v>
      </c>
      <c r="M25" s="182">
        <f t="shared" si="6"/>
        <v>31.921953000000013</v>
      </c>
      <c r="N25" s="182">
        <f t="shared" si="6"/>
        <v>38.166066999999991</v>
      </c>
      <c r="O25" s="182">
        <f t="shared" si="6"/>
        <v>48.680273000000007</v>
      </c>
      <c r="P25" s="182">
        <f t="shared" si="6"/>
        <v>26.869099999999982</v>
      </c>
      <c r="Q25" s="182">
        <f t="shared" si="6"/>
        <v>38.605333000000009</v>
      </c>
      <c r="R25" s="182">
        <f t="shared" si="6"/>
        <v>45.834742999999982</v>
      </c>
      <c r="S25" s="182">
        <f t="shared" si="6"/>
        <v>28.115777000000016</v>
      </c>
      <c r="T25" s="182">
        <f t="shared" si="6"/>
        <v>42.279521000000003</v>
      </c>
      <c r="U25" s="182">
        <f t="shared" si="6"/>
        <v>58.219958999999996</v>
      </c>
      <c r="V25" s="182">
        <f t="shared" si="6"/>
        <v>72.309701999999987</v>
      </c>
      <c r="W25" s="182">
        <f t="shared" si="6"/>
        <v>45.442860000000003</v>
      </c>
      <c r="X25" s="182">
        <f t="shared" si="6"/>
        <v>48.765703999999999</v>
      </c>
      <c r="Y25" s="182">
        <f t="shared" si="6"/>
        <v>32.510987</v>
      </c>
      <c r="Z25" s="182">
        <f t="shared" si="6"/>
        <v>44.273646000000006</v>
      </c>
      <c r="AA25" s="182">
        <f t="shared" si="6"/>
        <v>53.585852000000003</v>
      </c>
      <c r="AB25" s="182">
        <f t="shared" si="6"/>
        <v>27.477113999999993</v>
      </c>
      <c r="AC25" s="182">
        <f t="shared" si="6"/>
        <v>40.856596000000017</v>
      </c>
      <c r="AD25" s="182">
        <f t="shared" si="6"/>
        <v>45.892508999999983</v>
      </c>
      <c r="AE25" s="182">
        <f t="shared" si="6"/>
        <v>29.659124999999982</v>
      </c>
      <c r="AF25" s="182">
        <f t="shared" si="6"/>
        <v>46.028722000000002</v>
      </c>
      <c r="AG25" s="182">
        <f t="shared" si="6"/>
        <v>62.138813000000006</v>
      </c>
      <c r="AH25" s="182">
        <f t="shared" si="6"/>
        <v>80.83155099999999</v>
      </c>
      <c r="AI25" s="182">
        <f t="shared" si="6"/>
        <v>44.224238999999997</v>
      </c>
      <c r="AJ25" s="182">
        <f t="shared" si="6"/>
        <v>51.208497000000015</v>
      </c>
      <c r="AK25" s="182">
        <f t="shared" si="6"/>
        <v>26.674319999999987</v>
      </c>
      <c r="AL25" s="182">
        <f t="shared" si="6"/>
        <v>40.863703000000015</v>
      </c>
      <c r="AM25" s="182">
        <f t="shared" si="6"/>
        <v>50.63287499999997</v>
      </c>
      <c r="AN25" s="182">
        <f t="shared" si="6"/>
        <v>23.646027000000021</v>
      </c>
      <c r="AO25" s="182">
        <f t="shared" si="6"/>
        <v>40.232495999999983</v>
      </c>
      <c r="AP25" s="182">
        <f t="shared" si="6"/>
        <v>45.47984000000001</v>
      </c>
      <c r="AQ25" s="182">
        <f t="shared" si="6"/>
        <v>23.917922999999991</v>
      </c>
      <c r="AR25" s="182">
        <f t="shared" si="6"/>
        <v>47.846581999999998</v>
      </c>
      <c r="AS25" s="182">
        <f t="shared" si="6"/>
        <v>62.872834999999995</v>
      </c>
      <c r="AT25" s="182">
        <f t="shared" si="6"/>
        <v>66.929026999999991</v>
      </c>
      <c r="AU25" s="182">
        <f t="shared" si="6"/>
        <v>61.407431000000003</v>
      </c>
      <c r="AV25" s="182">
        <f t="shared" si="6"/>
        <v>54.452201000000017</v>
      </c>
      <c r="AW25" s="182">
        <f t="shared" si="6"/>
        <v>26.406246999999997</v>
      </c>
      <c r="AX25" s="182">
        <f t="shared" ref="AX25:AY25" si="7">AX9+AX10+AX13+AX14+AX15</f>
        <v>43.607961999999993</v>
      </c>
      <c r="AY25" s="182">
        <f t="shared" si="7"/>
        <v>50.775513000000011</v>
      </c>
      <c r="AZ25" s="182">
        <f t="shared" ref="AZ25:BA25" si="8">AZ9+AZ10+AZ13+AZ14+AZ15</f>
        <v>25.630608000000002</v>
      </c>
      <c r="BA25" s="182">
        <f t="shared" si="8"/>
        <v>43.410921999999999</v>
      </c>
      <c r="BB25" s="182">
        <f t="shared" ref="BB25:BC25" si="9">BB9+BB10+BB13+BB14+BB15</f>
        <v>46.342145000000002</v>
      </c>
      <c r="BC25" s="182">
        <f t="shared" si="9"/>
        <v>26.16828499999998</v>
      </c>
      <c r="BD25" s="182">
        <f t="shared" ref="BD25:BE25" si="10">BD9+BD10+BD13+BD14+BD15</f>
        <v>51.981981999999995</v>
      </c>
      <c r="BE25" s="182">
        <f t="shared" si="10"/>
        <v>67.045968999999999</v>
      </c>
      <c r="BF25" s="182">
        <f>BF9+BF10+BF13+BF14+BF15</f>
        <v>82.425370000000001</v>
      </c>
      <c r="BG25" s="182">
        <f t="shared" ref="BG25" si="11">BG9+BG10+BG13+BG14+BG15</f>
        <v>48.656779</v>
      </c>
      <c r="BH25" s="182">
        <f t="shared" ref="BH25:BM25" si="12">BH9+BH10+BH13+BH14+BH15</f>
        <v>54.597461999999993</v>
      </c>
      <c r="BI25" s="182">
        <f t="shared" si="12"/>
        <v>27.289770000000015</v>
      </c>
      <c r="BJ25" s="182">
        <f t="shared" si="12"/>
        <v>44.590832999999989</v>
      </c>
      <c r="BK25" s="182">
        <f t="shared" si="12"/>
        <v>50.964674000000002</v>
      </c>
      <c r="BL25" s="182">
        <f t="shared" si="12"/>
        <v>27.048367000000017</v>
      </c>
      <c r="BM25" s="182">
        <f t="shared" si="12"/>
        <v>44.915637999999973</v>
      </c>
      <c r="BN25" s="182">
        <f t="shared" ref="BN25" si="13">BN9+BN10+BN13+BN14+BN15</f>
        <v>48.088703000000002</v>
      </c>
      <c r="BO25" s="182">
        <f t="shared" ref="BO25:BT25" si="14">BO9+BO10+BO13+BO14+BO15</f>
        <v>33.686045000000028</v>
      </c>
      <c r="BP25" s="182">
        <f t="shared" si="14"/>
        <v>51.011839999999999</v>
      </c>
      <c r="BQ25" s="182">
        <f t="shared" si="14"/>
        <v>66.163623000000001</v>
      </c>
      <c r="BR25" s="182">
        <f t="shared" si="14"/>
        <v>81.632161000000011</v>
      </c>
      <c r="BS25" s="182">
        <f t="shared" si="14"/>
        <v>47.081305999999998</v>
      </c>
      <c r="BT25" s="182">
        <f t="shared" si="14"/>
        <v>56.256364000000012</v>
      </c>
      <c r="BU25" s="182">
        <f t="shared" ref="BU25:BV25" si="15">BU9+BU10+BU13+BU14+BU15</f>
        <v>30.541933999999976</v>
      </c>
      <c r="BV25" s="182">
        <f t="shared" si="15"/>
        <v>47.301301000000024</v>
      </c>
    </row>
    <row r="26" spans="1:74" hidden="1">
      <c r="A26" s="101" t="s">
        <v>117</v>
      </c>
      <c r="B26" s="102">
        <v>26955</v>
      </c>
      <c r="C26" s="108">
        <f t="shared" si="2"/>
        <v>0.218360151871271</v>
      </c>
      <c r="D26" s="108">
        <f t="shared" si="5"/>
        <v>1.1330807038607338E-2</v>
      </c>
      <c r="E26" s="109">
        <v>38386.186999999998</v>
      </c>
      <c r="F26" s="101"/>
      <c r="G26" s="9" t="s">
        <v>92</v>
      </c>
      <c r="H26" s="5"/>
      <c r="I26" s="5"/>
      <c r="J26" s="5"/>
      <c r="K26" s="5"/>
      <c r="L26" s="5"/>
      <c r="M26" s="5"/>
      <c r="N26" s="5"/>
      <c r="O26" s="5"/>
      <c r="P26" s="5"/>
      <c r="Q26" s="5"/>
      <c r="BD26" s="144">
        <v>1</v>
      </c>
      <c r="BE26" s="144">
        <v>2</v>
      </c>
      <c r="BF26" s="144">
        <v>3</v>
      </c>
      <c r="BG26" s="144">
        <v>4</v>
      </c>
      <c r="BH26" s="144">
        <v>5</v>
      </c>
      <c r="BI26" s="144">
        <v>6</v>
      </c>
      <c r="BJ26" s="144">
        <v>7</v>
      </c>
      <c r="BK26" s="144">
        <v>8</v>
      </c>
      <c r="BL26" s="144">
        <v>9</v>
      </c>
      <c r="BM26" s="144">
        <v>10</v>
      </c>
      <c r="BN26" s="144">
        <v>11</v>
      </c>
      <c r="BO26" s="144">
        <v>12</v>
      </c>
      <c r="BP26" s="176"/>
    </row>
    <row r="27" spans="1:74" hidden="1">
      <c r="A27" s="101" t="s">
        <v>81</v>
      </c>
      <c r="B27" s="102">
        <v>26833</v>
      </c>
      <c r="C27" s="108">
        <f t="shared" ref="C27" si="16">B27/B14-1</f>
        <v>0.20831269419552401</v>
      </c>
      <c r="D27" s="108">
        <f t="shared" si="5"/>
        <v>-4.5260619551104053E-3</v>
      </c>
      <c r="E27" s="109">
        <v>38386.186999999998</v>
      </c>
      <c r="F27" s="101"/>
      <c r="G27" s="7" t="s">
        <v>5</v>
      </c>
      <c r="T27" s="14">
        <v>1076.8774019999998</v>
      </c>
      <c r="U27" s="14">
        <v>957.97935300000006</v>
      </c>
      <c r="V27" s="14">
        <v>850.93956999999989</v>
      </c>
      <c r="W27" s="14">
        <v>1002.0590399999999</v>
      </c>
      <c r="X27" s="14">
        <v>1008.3100470000001</v>
      </c>
      <c r="Y27" s="14">
        <v>1027.9030139999998</v>
      </c>
      <c r="Z27" s="14">
        <v>1084.7373439999999</v>
      </c>
      <c r="AA27" s="14">
        <v>1070.980127</v>
      </c>
      <c r="AB27" s="14">
        <v>1024.2296589999999</v>
      </c>
      <c r="AC27" s="14">
        <v>1062.1459970000001</v>
      </c>
      <c r="AD27" s="14">
        <v>1042.953773</v>
      </c>
      <c r="AE27" s="14">
        <v>1035.076333</v>
      </c>
      <c r="AF27" s="15">
        <v>1252.551550629129</v>
      </c>
      <c r="AG27" s="15">
        <v>1039.34904824879</v>
      </c>
      <c r="AH27" s="15">
        <v>869.39614966541524</v>
      </c>
      <c r="AI27" s="15">
        <v>1139.3986857066377</v>
      </c>
      <c r="AJ27" s="15">
        <v>1106.4248318427719</v>
      </c>
      <c r="AK27" s="15">
        <v>1237.9094651687863</v>
      </c>
      <c r="AL27" s="139">
        <v>1255.4832289189721</v>
      </c>
      <c r="AM27" s="139">
        <v>1228.8839626117638</v>
      </c>
      <c r="AN27" s="139">
        <v>1137.6461757268082</v>
      </c>
      <c r="AO27" s="139">
        <v>1183.2646919693682</v>
      </c>
      <c r="AP27" s="139">
        <v>1173.4400954834252</v>
      </c>
      <c r="AQ27" s="139">
        <v>1180.8246360281323</v>
      </c>
      <c r="AR27" s="160">
        <v>1313.0981889999998</v>
      </c>
      <c r="AS27" s="160">
        <v>1065.9577899999999</v>
      </c>
      <c r="AT27" s="160">
        <v>922.36924700000009</v>
      </c>
      <c r="AU27" s="160">
        <v>1196.785384</v>
      </c>
      <c r="AV27" s="160">
        <v>1223.2900980000002</v>
      </c>
      <c r="AW27" s="160">
        <v>1282.5347740000002</v>
      </c>
      <c r="AX27" s="160">
        <v>1307.30798</v>
      </c>
      <c r="AY27" s="164">
        <v>1279.3893549999998</v>
      </c>
      <c r="AZ27" s="160">
        <v>1229.1409180000003</v>
      </c>
      <c r="BA27" s="160">
        <v>1256.910421</v>
      </c>
      <c r="BB27" s="160">
        <v>1233.0315799999998</v>
      </c>
      <c r="BC27" s="160">
        <v>1242.9338779999998</v>
      </c>
      <c r="BD27" s="165">
        <v>1358.4564670000002</v>
      </c>
      <c r="BE27" s="165">
        <v>1188.491012</v>
      </c>
      <c r="BF27" s="165">
        <v>1027.582744</v>
      </c>
      <c r="BG27" s="165">
        <v>1263.6597710000001</v>
      </c>
      <c r="BH27" s="165">
        <v>1275.459738</v>
      </c>
      <c r="BI27" s="193">
        <v>1314.5767249999999</v>
      </c>
      <c r="BJ27" s="196">
        <v>1343.6413289999998</v>
      </c>
      <c r="BK27" s="165">
        <v>1326.2160230000002</v>
      </c>
      <c r="BL27" s="165">
        <v>1270.6208629999999</v>
      </c>
      <c r="BM27" s="165">
        <v>1291.672139</v>
      </c>
      <c r="BN27" s="165">
        <v>1280.190781</v>
      </c>
      <c r="BO27" s="165">
        <v>1279.2660259999993</v>
      </c>
      <c r="BP27" s="185">
        <f>SUM(BD27:BJ27)</f>
        <v>8771.8677859999989</v>
      </c>
      <c r="BQ27" s="180"/>
      <c r="BR27" s="176"/>
    </row>
    <row r="28" spans="1:74" hidden="1">
      <c r="A28" s="101" t="s">
        <v>118</v>
      </c>
      <c r="B28" s="102">
        <v>26975</v>
      </c>
      <c r="C28" s="108">
        <f>B28/B15-1</f>
        <v>0.21503535876762303</v>
      </c>
      <c r="D28" s="108">
        <f>B28/B27-1</f>
        <v>5.2919912048596807E-3</v>
      </c>
      <c r="E28" s="109">
        <v>40348.048000000003</v>
      </c>
      <c r="F28" s="101"/>
      <c r="G28" s="7" t="s">
        <v>60</v>
      </c>
      <c r="T28" s="14">
        <v>34.799999999999997</v>
      </c>
      <c r="U28" s="14">
        <v>21.3</v>
      </c>
      <c r="V28" s="14">
        <v>20</v>
      </c>
      <c r="W28" s="14">
        <v>40</v>
      </c>
      <c r="X28" s="14">
        <v>50</v>
      </c>
      <c r="Y28" s="14">
        <v>48</v>
      </c>
      <c r="Z28" s="14">
        <v>34</v>
      </c>
      <c r="AA28" s="14">
        <v>35.4</v>
      </c>
      <c r="AB28" s="14">
        <v>23.9</v>
      </c>
      <c r="AC28" s="14">
        <v>31</v>
      </c>
      <c r="AD28" s="14">
        <v>32</v>
      </c>
      <c r="AE28" s="14">
        <v>31.600000000000023</v>
      </c>
      <c r="AF28" s="15">
        <v>65.2</v>
      </c>
      <c r="AG28" s="15">
        <v>23.1</v>
      </c>
      <c r="AH28" s="15">
        <v>34.1</v>
      </c>
      <c r="AI28" s="15">
        <v>52.2</v>
      </c>
      <c r="AJ28" s="15">
        <v>91.3</v>
      </c>
      <c r="AK28" s="15">
        <v>159.4</v>
      </c>
      <c r="AL28" s="139">
        <v>75.3</v>
      </c>
      <c r="AM28" s="139">
        <v>71.2</v>
      </c>
      <c r="AN28" s="139">
        <v>30.1</v>
      </c>
      <c r="AO28" s="139">
        <v>30.1</v>
      </c>
      <c r="AP28" s="139">
        <v>30.1</v>
      </c>
      <c r="AQ28" s="139">
        <v>35.742451999999957</v>
      </c>
      <c r="AR28" s="160">
        <v>68</v>
      </c>
      <c r="AS28" s="160">
        <v>20.6</v>
      </c>
      <c r="AT28" s="160">
        <v>24</v>
      </c>
      <c r="AU28" s="160">
        <v>102</v>
      </c>
      <c r="AV28" s="160">
        <v>84.5</v>
      </c>
      <c r="AW28" s="160">
        <v>141</v>
      </c>
      <c r="AX28" s="160">
        <v>45.8</v>
      </c>
      <c r="AY28" s="164">
        <v>36.700000000000003</v>
      </c>
      <c r="AZ28" s="160">
        <v>70.099999999999994</v>
      </c>
      <c r="BA28" s="160">
        <v>39.299999999999997</v>
      </c>
      <c r="BB28" s="160">
        <v>28.1</v>
      </c>
      <c r="BC28" s="160">
        <v>30.601999999999975</v>
      </c>
      <c r="BD28" s="165">
        <v>79</v>
      </c>
      <c r="BE28" s="165">
        <v>19</v>
      </c>
      <c r="BF28" s="165">
        <v>19.600000000000001</v>
      </c>
      <c r="BG28" s="165">
        <v>113.9</v>
      </c>
      <c r="BH28" s="165">
        <v>87.4</v>
      </c>
      <c r="BI28" s="193">
        <v>128</v>
      </c>
      <c r="BJ28" s="181">
        <v>50.6</v>
      </c>
      <c r="BK28" s="165">
        <v>40</v>
      </c>
      <c r="BL28" s="165">
        <v>80</v>
      </c>
      <c r="BM28" s="165">
        <v>32.9</v>
      </c>
      <c r="BN28" s="165">
        <v>26.7</v>
      </c>
      <c r="BO28" s="165">
        <v>28.905499999999961</v>
      </c>
      <c r="BP28" s="185">
        <f t="shared" ref="BP28:BP41" si="17">SUM(BD28:BJ28)</f>
        <v>497.5</v>
      </c>
      <c r="BQ28" s="176"/>
    </row>
    <row r="29" spans="1:74" hidden="1">
      <c r="A29" s="101" t="s">
        <v>119</v>
      </c>
      <c r="B29" s="102">
        <v>27134</v>
      </c>
      <c r="C29" s="108">
        <f>B29/B17-1</f>
        <v>0.20264160978636636</v>
      </c>
      <c r="D29" s="108">
        <f>B29/B28-1</f>
        <v>5.8943466172380887E-3</v>
      </c>
      <c r="E29" s="109">
        <v>40348.048000000003</v>
      </c>
      <c r="F29" s="101"/>
      <c r="G29" s="7" t="s">
        <v>3</v>
      </c>
      <c r="T29" s="14">
        <v>320.77199999999999</v>
      </c>
      <c r="U29" s="14">
        <v>309.06199999999995</v>
      </c>
      <c r="V29" s="14">
        <v>307.45299999999997</v>
      </c>
      <c r="W29" s="14">
        <v>318.90299999999996</v>
      </c>
      <c r="X29" s="14">
        <v>305.66500000000002</v>
      </c>
      <c r="Y29" s="14">
        <v>306.04799999999994</v>
      </c>
      <c r="Z29" s="14">
        <v>313.21999999999997</v>
      </c>
      <c r="AA29" s="14">
        <v>318.28699999999992</v>
      </c>
      <c r="AB29" s="14">
        <v>309.19499999999994</v>
      </c>
      <c r="AC29" s="14">
        <v>319.51599999999996</v>
      </c>
      <c r="AD29" s="14">
        <v>328.01799999999997</v>
      </c>
      <c r="AE29" s="14">
        <v>330.09500000000025</v>
      </c>
      <c r="AF29" s="15">
        <v>365.8</v>
      </c>
      <c r="AG29" s="15">
        <v>323.7</v>
      </c>
      <c r="AH29" s="15">
        <v>278.89999999999998</v>
      </c>
      <c r="AI29" s="15">
        <v>362.7</v>
      </c>
      <c r="AJ29" s="15">
        <v>310.89999999999998</v>
      </c>
      <c r="AK29" s="15">
        <v>327.2</v>
      </c>
      <c r="AL29" s="139">
        <v>345.4</v>
      </c>
      <c r="AM29" s="139">
        <v>350.9</v>
      </c>
      <c r="AN29" s="139">
        <v>330.4</v>
      </c>
      <c r="AO29" s="139">
        <v>352.2</v>
      </c>
      <c r="AP29" s="139">
        <v>372.1</v>
      </c>
      <c r="AQ29" s="139">
        <v>376.47756000000038</v>
      </c>
      <c r="AR29" s="160">
        <v>363</v>
      </c>
      <c r="AS29" s="160">
        <v>293.3</v>
      </c>
      <c r="AT29" s="160">
        <v>296.3</v>
      </c>
      <c r="AU29" s="160">
        <v>327.8</v>
      </c>
      <c r="AV29" s="160">
        <v>336.1</v>
      </c>
      <c r="AW29" s="160">
        <v>356.9</v>
      </c>
      <c r="AX29" s="160">
        <v>372.5</v>
      </c>
      <c r="AY29" s="164">
        <v>367</v>
      </c>
      <c r="AZ29" s="160">
        <v>370.1</v>
      </c>
      <c r="BA29" s="160">
        <v>379.7</v>
      </c>
      <c r="BB29" s="160">
        <v>361.9</v>
      </c>
      <c r="BC29" s="160">
        <v>420.8987259999999</v>
      </c>
      <c r="BD29" s="165">
        <v>350.1</v>
      </c>
      <c r="BE29" s="165">
        <v>322.48899999999998</v>
      </c>
      <c r="BF29" s="165">
        <v>300.78899999999999</v>
      </c>
      <c r="BG29" s="165">
        <v>334.714</v>
      </c>
      <c r="BH29" s="165">
        <v>352.91399999999999</v>
      </c>
      <c r="BI29" s="193">
        <v>361.61399999999998</v>
      </c>
      <c r="BJ29" s="181">
        <v>366.01400000000001</v>
      </c>
      <c r="BK29" s="165">
        <v>376.024</v>
      </c>
      <c r="BL29" s="165">
        <v>379.33100000000002</v>
      </c>
      <c r="BM29" s="165">
        <v>384.41399999999999</v>
      </c>
      <c r="BN29" s="165">
        <v>387.01400000000001</v>
      </c>
      <c r="BO29" s="165">
        <v>414.53876000000002</v>
      </c>
      <c r="BP29" s="185">
        <f t="shared" si="17"/>
        <v>2388.634</v>
      </c>
      <c r="BQ29" s="176"/>
    </row>
    <row r="30" spans="1:74" hidden="1">
      <c r="A30" s="101" t="s">
        <v>120</v>
      </c>
      <c r="B30" s="102">
        <v>27335</v>
      </c>
      <c r="C30" s="108">
        <f>B30/B18-1</f>
        <v>0.17262236712281753</v>
      </c>
      <c r="D30" s="108">
        <f>B30/B29-1</f>
        <v>7.4076804009730601E-3</v>
      </c>
      <c r="E30" s="109">
        <v>40348.048000000003</v>
      </c>
      <c r="F30" s="110"/>
      <c r="G30" s="7" t="s">
        <v>12</v>
      </c>
      <c r="T30" s="14">
        <v>94.691999999999979</v>
      </c>
      <c r="U30" s="14">
        <v>86.416999999999987</v>
      </c>
      <c r="V30" s="14">
        <v>83.446000000000012</v>
      </c>
      <c r="W30" s="14">
        <v>96.965000000000003</v>
      </c>
      <c r="X30" s="14">
        <v>91.991</v>
      </c>
      <c r="Y30" s="14">
        <v>104.38700000000001</v>
      </c>
      <c r="Z30" s="14">
        <v>109.08099999999999</v>
      </c>
      <c r="AA30" s="14">
        <v>112.19299999999998</v>
      </c>
      <c r="AB30" s="14">
        <v>111.039</v>
      </c>
      <c r="AC30" s="14">
        <v>102.38400000000001</v>
      </c>
      <c r="AD30" s="14">
        <v>98.108000000000004</v>
      </c>
      <c r="AE30" s="14">
        <v>96.997000000000014</v>
      </c>
      <c r="AF30" s="15">
        <v>103.70599999999999</v>
      </c>
      <c r="AG30" s="15">
        <v>89.260999999999996</v>
      </c>
      <c r="AH30" s="15">
        <v>86.800999999999988</v>
      </c>
      <c r="AI30" s="15">
        <v>105.86043097871017</v>
      </c>
      <c r="AJ30" s="15">
        <v>101.48773767931118</v>
      </c>
      <c r="AK30" s="15">
        <v>113.06023975702756</v>
      </c>
      <c r="AL30" s="139">
        <v>112.39992058500144</v>
      </c>
      <c r="AM30" s="139">
        <v>113.47703916488528</v>
      </c>
      <c r="AN30" s="139">
        <v>116.22477354054043</v>
      </c>
      <c r="AO30" s="139">
        <v>106.03843372647749</v>
      </c>
      <c r="AP30" s="139">
        <v>102.37440963027726</v>
      </c>
      <c r="AQ30" s="139">
        <v>104.29305493776916</v>
      </c>
      <c r="AR30" s="160">
        <v>107.71100000000001</v>
      </c>
      <c r="AS30" s="160">
        <v>99.144999999999996</v>
      </c>
      <c r="AT30" s="160">
        <v>95.102999999999994</v>
      </c>
      <c r="AU30" s="160">
        <v>107.71899999999999</v>
      </c>
      <c r="AV30" s="160">
        <v>106.93100000000001</v>
      </c>
      <c r="AW30" s="160">
        <v>116.509</v>
      </c>
      <c r="AX30" s="160">
        <v>115.50300000000001</v>
      </c>
      <c r="AY30" s="164">
        <v>119.37499999999999</v>
      </c>
      <c r="AZ30" s="160">
        <v>120.81300000000002</v>
      </c>
      <c r="BA30" s="160">
        <v>111.32499999999999</v>
      </c>
      <c r="BB30" s="160">
        <v>110.148</v>
      </c>
      <c r="BC30" s="160">
        <v>103.74999999999994</v>
      </c>
      <c r="BD30" s="165">
        <v>110.72599999999997</v>
      </c>
      <c r="BE30" s="165">
        <v>104.76</v>
      </c>
      <c r="BF30" s="165">
        <v>103.63000000000001</v>
      </c>
      <c r="BG30" s="165">
        <v>113.51999999999998</v>
      </c>
      <c r="BH30" s="165">
        <v>116.886</v>
      </c>
      <c r="BI30" s="193">
        <v>119.999</v>
      </c>
      <c r="BJ30" s="181">
        <v>119.42500000000001</v>
      </c>
      <c r="BK30" s="165">
        <v>123.56300000000002</v>
      </c>
      <c r="BL30" s="165">
        <v>123.78300000000003</v>
      </c>
      <c r="BM30" s="165">
        <v>116.22300000000001</v>
      </c>
      <c r="BN30" s="165">
        <v>115.89</v>
      </c>
      <c r="BO30" s="165">
        <v>112.3609999999999</v>
      </c>
      <c r="BP30" s="185">
        <f t="shared" si="17"/>
        <v>788.94599999999991</v>
      </c>
      <c r="BQ30" s="176"/>
    </row>
    <row r="31" spans="1:74" hidden="1">
      <c r="A31" s="101" t="s">
        <v>121</v>
      </c>
      <c r="B31" s="102">
        <v>27427</v>
      </c>
      <c r="C31" s="108">
        <f>B31/B19-1</f>
        <v>0.15089589190550123</v>
      </c>
      <c r="D31" s="108">
        <f>B31/B30-1</f>
        <v>3.3656484360709005E-3</v>
      </c>
      <c r="E31" s="109">
        <v>40348.048000000003</v>
      </c>
      <c r="F31" s="101"/>
      <c r="G31" s="7" t="s">
        <v>61</v>
      </c>
      <c r="T31" s="14">
        <v>0.48899999999999999</v>
      </c>
      <c r="U31" s="14">
        <v>0.42</v>
      </c>
      <c r="V31" s="14">
        <v>0.433</v>
      </c>
      <c r="W31" s="14">
        <v>0.45400000000000001</v>
      </c>
      <c r="X31" s="14">
        <v>0.41799999999999998</v>
      </c>
      <c r="Y31" s="14">
        <v>0.40600000000000003</v>
      </c>
      <c r="Z31" s="14">
        <v>0.39300000000000002</v>
      </c>
      <c r="AA31" s="14">
        <v>0.39100000000000001</v>
      </c>
      <c r="AB31" s="14">
        <v>0.41799999999999998</v>
      </c>
      <c r="AC31" s="14">
        <v>0.373</v>
      </c>
      <c r="AD31" s="14">
        <v>0.40500000000000003</v>
      </c>
      <c r="AE31" s="14">
        <v>0.5</v>
      </c>
      <c r="AF31" s="15">
        <v>0.47297889935283416</v>
      </c>
      <c r="AG31" s="15">
        <v>0.45383220632014726</v>
      </c>
      <c r="AH31" s="15">
        <v>0.43372749728824073</v>
      </c>
      <c r="AI31" s="15">
        <v>0.45348595786525686</v>
      </c>
      <c r="AJ31" s="15">
        <v>0.40529713369759546</v>
      </c>
      <c r="AK31" s="15">
        <v>0.40177126317632822</v>
      </c>
      <c r="AL31" s="139">
        <v>0.38669097641619266</v>
      </c>
      <c r="AM31" s="139">
        <v>0.40225605230696798</v>
      </c>
      <c r="AN31" s="139">
        <v>0.43740925187834645</v>
      </c>
      <c r="AO31" s="139">
        <v>0.39770939922101467</v>
      </c>
      <c r="AP31" s="139">
        <v>0.43487590038509871</v>
      </c>
      <c r="AQ31" s="139">
        <v>0.46996546209197732</v>
      </c>
      <c r="AR31" s="160">
        <v>0.48099999999999998</v>
      </c>
      <c r="AS31" s="160">
        <v>0.46200000000000002</v>
      </c>
      <c r="AT31" s="160">
        <v>0.441</v>
      </c>
      <c r="AU31" s="160">
        <v>0.46100000000000002</v>
      </c>
      <c r="AV31" s="160">
        <v>0.41199999999999998</v>
      </c>
      <c r="AW31" s="160">
        <v>0.40899999999999997</v>
      </c>
      <c r="AX31" s="160">
        <v>0.39300000000000002</v>
      </c>
      <c r="AY31" s="164">
        <v>0.40899999999999997</v>
      </c>
      <c r="AZ31" s="160">
        <v>0.44500000000000001</v>
      </c>
      <c r="BA31" s="160">
        <v>0.40500000000000003</v>
      </c>
      <c r="BB31" s="160">
        <v>0.443</v>
      </c>
      <c r="BC31" s="160">
        <v>0.439</v>
      </c>
      <c r="BD31" s="165">
        <v>0.48599999999999999</v>
      </c>
      <c r="BE31" s="165">
        <v>0.47799999999999998</v>
      </c>
      <c r="BF31" s="165">
        <v>0.45100000000000001</v>
      </c>
      <c r="BG31" s="165">
        <v>0.45700000000000002</v>
      </c>
      <c r="BH31" s="165">
        <v>0.42399999999999999</v>
      </c>
      <c r="BI31" s="193">
        <v>0.41</v>
      </c>
      <c r="BJ31" s="181">
        <v>0.39</v>
      </c>
      <c r="BK31" s="165">
        <v>0.42499999999999999</v>
      </c>
      <c r="BL31" s="165">
        <v>0.42499999999999999</v>
      </c>
      <c r="BM31" s="165">
        <v>0.41099999999999998</v>
      </c>
      <c r="BN31" s="165">
        <v>0.45700000000000002</v>
      </c>
      <c r="BO31" s="165">
        <v>0.43599999999999994</v>
      </c>
      <c r="BP31" s="185">
        <f t="shared" si="17"/>
        <v>3.0960000000000005</v>
      </c>
      <c r="BQ31" s="176"/>
    </row>
    <row r="32" spans="1:74" hidden="1">
      <c r="A32" s="101" t="s">
        <v>122</v>
      </c>
      <c r="B32" s="102">
        <v>27770</v>
      </c>
      <c r="C32" s="108">
        <f>B32/B20-1</f>
        <v>0.12097848464053618</v>
      </c>
      <c r="D32" s="108">
        <f>B32/B31-1</f>
        <v>1.250592481860946E-2</v>
      </c>
      <c r="E32" s="109">
        <v>40348.048000000003</v>
      </c>
      <c r="F32" s="101"/>
      <c r="G32" s="7" t="s">
        <v>11</v>
      </c>
      <c r="T32" s="14">
        <v>7</v>
      </c>
      <c r="U32" s="14">
        <v>6.5</v>
      </c>
      <c r="V32" s="14">
        <v>7</v>
      </c>
      <c r="W32" s="14">
        <v>7</v>
      </c>
      <c r="X32" s="14">
        <v>6.9</v>
      </c>
      <c r="Y32" s="14">
        <v>6.5</v>
      </c>
      <c r="Z32" s="14">
        <v>6.9</v>
      </c>
      <c r="AA32" s="14">
        <v>7.5</v>
      </c>
      <c r="AB32" s="14">
        <v>7.5</v>
      </c>
      <c r="AC32" s="14">
        <v>8.4</v>
      </c>
      <c r="AD32" s="14">
        <v>7.8</v>
      </c>
      <c r="AE32" s="14">
        <v>6.7999999999999972</v>
      </c>
      <c r="AF32" s="15">
        <v>5.5</v>
      </c>
      <c r="AG32" s="15">
        <v>4.9000000000000004</v>
      </c>
      <c r="AH32" s="15">
        <v>5.6000000000000005</v>
      </c>
      <c r="AI32" s="15">
        <v>5.5</v>
      </c>
      <c r="AJ32" s="15">
        <v>5.4</v>
      </c>
      <c r="AK32" s="15">
        <v>5</v>
      </c>
      <c r="AL32" s="139">
        <v>5.4</v>
      </c>
      <c r="AM32" s="139">
        <v>6</v>
      </c>
      <c r="AN32" s="139">
        <v>5.9</v>
      </c>
      <c r="AO32" s="139">
        <v>6.8999999999999995</v>
      </c>
      <c r="AP32" s="139">
        <v>6.3</v>
      </c>
      <c r="AQ32" s="139">
        <v>6</v>
      </c>
      <c r="AR32" s="160">
        <v>4.8999999999999995</v>
      </c>
      <c r="AS32" s="160">
        <v>5.0999999999999996</v>
      </c>
      <c r="AT32" s="160">
        <v>6.5</v>
      </c>
      <c r="AU32" s="160">
        <v>6.1</v>
      </c>
      <c r="AV32" s="160">
        <v>5.5</v>
      </c>
      <c r="AW32" s="160">
        <v>4.7</v>
      </c>
      <c r="AX32" s="160">
        <v>5.3</v>
      </c>
      <c r="AY32" s="164">
        <v>5.8</v>
      </c>
      <c r="AZ32" s="160">
        <v>5.7</v>
      </c>
      <c r="BA32" s="160">
        <v>6</v>
      </c>
      <c r="BB32" s="160">
        <v>6</v>
      </c>
      <c r="BC32" s="160">
        <v>5.7</v>
      </c>
      <c r="BD32" s="165">
        <v>5.6999999999999993</v>
      </c>
      <c r="BE32" s="165">
        <v>5.7999999999999989</v>
      </c>
      <c r="BF32" s="165">
        <v>5.8999999999999995</v>
      </c>
      <c r="BG32" s="165">
        <v>5.8</v>
      </c>
      <c r="BH32" s="165">
        <v>5.5000000000000018</v>
      </c>
      <c r="BI32" s="193">
        <v>5.1000000000000032</v>
      </c>
      <c r="BJ32" s="181">
        <v>5.5000000000000009</v>
      </c>
      <c r="BK32" s="165">
        <v>6.0999999999999988</v>
      </c>
      <c r="BL32" s="165">
        <v>6.2999999999999989</v>
      </c>
      <c r="BM32" s="165">
        <v>6.3999999999999986</v>
      </c>
      <c r="BN32" s="165">
        <v>6.4999999999999991</v>
      </c>
      <c r="BO32" s="165">
        <v>6.3</v>
      </c>
      <c r="BP32" s="185">
        <f t="shared" si="17"/>
        <v>39.300000000000004</v>
      </c>
      <c r="BQ32" s="176"/>
    </row>
    <row r="33" spans="1:70" hidden="1">
      <c r="A33" s="101" t="s">
        <v>123</v>
      </c>
      <c r="B33" s="102">
        <v>27385</v>
      </c>
      <c r="C33" s="108">
        <f t="shared" ref="C33:C45" si="18">B33/B21-1</f>
        <v>7.9296890395302189E-2</v>
      </c>
      <c r="D33" s="108">
        <f t="shared" ref="D33:D45" si="19">B33/B32-1</f>
        <v>-1.3863881886928331E-2</v>
      </c>
      <c r="E33" s="109">
        <v>40348.048000000003</v>
      </c>
      <c r="F33" s="101"/>
      <c r="G33" s="7" t="s">
        <v>62</v>
      </c>
      <c r="T33" s="14">
        <v>237</v>
      </c>
      <c r="U33" s="14">
        <v>190</v>
      </c>
      <c r="V33" s="14">
        <v>67</v>
      </c>
      <c r="W33" s="14">
        <v>170</v>
      </c>
      <c r="X33" s="14">
        <v>181</v>
      </c>
      <c r="Y33" s="14">
        <v>200</v>
      </c>
      <c r="Z33" s="14">
        <v>228.1</v>
      </c>
      <c r="AA33" s="14">
        <v>208</v>
      </c>
      <c r="AB33" s="14">
        <v>215</v>
      </c>
      <c r="AC33" s="14">
        <v>224</v>
      </c>
      <c r="AD33" s="14">
        <v>207.1</v>
      </c>
      <c r="AE33" s="14">
        <v>216.79999999999995</v>
      </c>
      <c r="AF33" s="15">
        <v>260</v>
      </c>
      <c r="AG33" s="15">
        <v>217.7</v>
      </c>
      <c r="AH33" s="15">
        <v>75.8</v>
      </c>
      <c r="AI33" s="15">
        <v>186</v>
      </c>
      <c r="AJ33" s="15">
        <v>192</v>
      </c>
      <c r="AK33" s="15">
        <v>228</v>
      </c>
      <c r="AL33" s="139">
        <v>260</v>
      </c>
      <c r="AM33" s="139">
        <v>243</v>
      </c>
      <c r="AN33" s="139">
        <v>235</v>
      </c>
      <c r="AO33" s="139">
        <v>245</v>
      </c>
      <c r="AP33" s="139">
        <v>243</v>
      </c>
      <c r="AQ33" s="139">
        <v>249.21360000000004</v>
      </c>
      <c r="AR33" s="160">
        <v>294.39999999999998</v>
      </c>
      <c r="AS33" s="160">
        <v>230</v>
      </c>
      <c r="AT33" s="160">
        <v>65</v>
      </c>
      <c r="AU33" s="160">
        <v>196.7</v>
      </c>
      <c r="AV33" s="160">
        <v>205.9</v>
      </c>
      <c r="AW33" s="160">
        <v>231.7</v>
      </c>
      <c r="AX33" s="160">
        <v>274</v>
      </c>
      <c r="AY33" s="164">
        <v>250</v>
      </c>
      <c r="AZ33" s="160">
        <v>236</v>
      </c>
      <c r="BA33" s="160">
        <v>254.10000000000002</v>
      </c>
      <c r="BB33" s="160">
        <v>247.89999999999998</v>
      </c>
      <c r="BC33" s="160">
        <v>250.18792999999994</v>
      </c>
      <c r="BD33" s="165">
        <v>305.85000000000002</v>
      </c>
      <c r="BE33" s="165">
        <v>246.3</v>
      </c>
      <c r="BF33" s="165">
        <v>130</v>
      </c>
      <c r="BG33" s="165">
        <v>202.6</v>
      </c>
      <c r="BH33" s="165">
        <v>214</v>
      </c>
      <c r="BI33" s="193">
        <v>240.90000000000003</v>
      </c>
      <c r="BJ33" s="181">
        <v>287.7</v>
      </c>
      <c r="BK33" s="165">
        <v>265.8</v>
      </c>
      <c r="BL33" s="165">
        <v>246.8</v>
      </c>
      <c r="BM33" s="165">
        <v>265.39999999999998</v>
      </c>
      <c r="BN33" s="165">
        <v>247.8</v>
      </c>
      <c r="BO33" s="165">
        <v>267.00099999999929</v>
      </c>
      <c r="BP33" s="185">
        <f t="shared" si="17"/>
        <v>1627.3500000000001</v>
      </c>
      <c r="BQ33" s="176"/>
    </row>
    <row r="34" spans="1:70" hidden="1">
      <c r="A34" s="101" t="s">
        <v>124</v>
      </c>
      <c r="B34" s="102">
        <v>27588</v>
      </c>
      <c r="C34" s="108">
        <f t="shared" si="18"/>
        <v>6.4023449552607303E-2</v>
      </c>
      <c r="D34" s="108">
        <f t="shared" si="19"/>
        <v>7.4128172357130762E-3</v>
      </c>
      <c r="E34" s="109">
        <v>40348.048000000003</v>
      </c>
      <c r="F34" s="101"/>
      <c r="G34" s="7" t="s">
        <v>63</v>
      </c>
      <c r="T34" s="14">
        <v>3.585</v>
      </c>
      <c r="U34" s="14">
        <v>3.585</v>
      </c>
      <c r="V34" s="14">
        <v>3.585</v>
      </c>
      <c r="W34" s="14">
        <v>3.585</v>
      </c>
      <c r="X34" s="14">
        <v>3.585</v>
      </c>
      <c r="Y34" s="14">
        <v>3.585</v>
      </c>
      <c r="Z34" s="14">
        <v>3.585</v>
      </c>
      <c r="AA34" s="14">
        <v>3.585</v>
      </c>
      <c r="AB34" s="14">
        <v>3.585</v>
      </c>
      <c r="AC34" s="14">
        <v>3.585</v>
      </c>
      <c r="AD34" s="14">
        <v>3.585</v>
      </c>
      <c r="AE34" s="14">
        <v>3.2219999999999995</v>
      </c>
      <c r="AF34" s="15">
        <v>4.2572048341307855</v>
      </c>
      <c r="AG34" s="15">
        <v>4.4184564671446189</v>
      </c>
      <c r="AH34" s="15">
        <v>4.4611304779963827</v>
      </c>
      <c r="AI34" s="15">
        <v>4.4409498445064699</v>
      </c>
      <c r="AJ34" s="15">
        <v>4.3619861671095101</v>
      </c>
      <c r="AK34" s="15">
        <v>4.3188847570928557</v>
      </c>
      <c r="AL34" s="139">
        <v>4.3187274864762015</v>
      </c>
      <c r="AM34" s="139">
        <v>4.4094091240920124</v>
      </c>
      <c r="AN34" s="139">
        <v>4.3899179993861281</v>
      </c>
      <c r="AO34" s="139">
        <v>4.4308059658419001</v>
      </c>
      <c r="AP34" s="139">
        <v>4.4392250503335813</v>
      </c>
      <c r="AQ34" s="139">
        <v>3.7103018258895473</v>
      </c>
      <c r="AR34" s="160">
        <v>4.7632999999999992</v>
      </c>
      <c r="AS34" s="160">
        <v>4.8959999999999999</v>
      </c>
      <c r="AT34" s="160">
        <v>4.9106999999999994</v>
      </c>
      <c r="AU34" s="160">
        <v>4.9194999999999993</v>
      </c>
      <c r="AV34" s="160">
        <v>4.8181000000000003</v>
      </c>
      <c r="AW34" s="160">
        <v>4.7666000000000004</v>
      </c>
      <c r="AX34" s="160">
        <v>4.7572999999999999</v>
      </c>
      <c r="AY34" s="164">
        <v>4.8556999999999997</v>
      </c>
      <c r="AZ34" s="160">
        <v>4.8304</v>
      </c>
      <c r="BA34" s="160">
        <v>4.8666999999999998</v>
      </c>
      <c r="BB34" s="160">
        <v>4.9046000000000003</v>
      </c>
      <c r="BC34" s="160">
        <v>4.8676000000000004</v>
      </c>
      <c r="BD34" s="165">
        <v>4.7530000000000001</v>
      </c>
      <c r="BE34" s="165">
        <v>5.4790000000000001</v>
      </c>
      <c r="BF34" s="165">
        <v>5.7079999999999993</v>
      </c>
      <c r="BG34" s="165">
        <v>5.7139999999999995</v>
      </c>
      <c r="BH34" s="165">
        <v>5.5029999999999992</v>
      </c>
      <c r="BI34" s="193">
        <v>5.476</v>
      </c>
      <c r="BJ34" s="181">
        <v>5.6470000000000002</v>
      </c>
      <c r="BK34" s="165">
        <v>5.6769999999999996</v>
      </c>
      <c r="BL34" s="165">
        <v>5.6369999999999996</v>
      </c>
      <c r="BM34" s="165">
        <v>5.5779999999999994</v>
      </c>
      <c r="BN34" s="165">
        <v>5.8070000000000004</v>
      </c>
      <c r="BO34" s="165">
        <v>5.7990000000000137</v>
      </c>
      <c r="BP34" s="185">
        <f t="shared" si="17"/>
        <v>38.279999999999994</v>
      </c>
      <c r="BQ34" s="176"/>
    </row>
    <row r="35" spans="1:70" hidden="1">
      <c r="A35" s="101" t="s">
        <v>125</v>
      </c>
      <c r="B35" s="102">
        <v>27432</v>
      </c>
      <c r="C35" s="108">
        <f t="shared" si="18"/>
        <v>5.3699008988246089E-2</v>
      </c>
      <c r="D35" s="108">
        <f t="shared" si="19"/>
        <v>-5.6546324488908617E-3</v>
      </c>
      <c r="E35" s="109">
        <v>40348.048000000003</v>
      </c>
      <c r="F35" s="101"/>
      <c r="G35" s="7" t="s">
        <v>64</v>
      </c>
      <c r="T35" s="14">
        <v>14.1</v>
      </c>
      <c r="U35" s="14">
        <v>0.60000000000000009</v>
      </c>
      <c r="V35" s="14">
        <v>0.79999999999999993</v>
      </c>
      <c r="W35" s="14">
        <v>12.4</v>
      </c>
      <c r="X35" s="14">
        <v>0.10000000000000009</v>
      </c>
      <c r="Y35" s="14">
        <v>1</v>
      </c>
      <c r="Z35" s="14">
        <v>14.799999999999999</v>
      </c>
      <c r="AA35" s="14">
        <v>0.39999999999999991</v>
      </c>
      <c r="AB35" s="14">
        <v>1</v>
      </c>
      <c r="AC35" s="14">
        <v>13.7</v>
      </c>
      <c r="AD35" s="14">
        <v>0.39999999999999991</v>
      </c>
      <c r="AE35" s="14">
        <v>1.1000000000000001</v>
      </c>
      <c r="AF35" s="15">
        <v>15.45</v>
      </c>
      <c r="AG35" s="15">
        <v>1.1399999999999997</v>
      </c>
      <c r="AH35" s="15">
        <v>0.44999999999999996</v>
      </c>
      <c r="AI35" s="15">
        <v>14.979999999999999</v>
      </c>
      <c r="AJ35" s="15">
        <v>2.4000000000000004</v>
      </c>
      <c r="AK35" s="15">
        <v>0.55000000000000004</v>
      </c>
      <c r="AL35" s="139">
        <v>16.559999999999999</v>
      </c>
      <c r="AM35" s="139">
        <v>3.12</v>
      </c>
      <c r="AN35" s="139">
        <v>0.56000000000000005</v>
      </c>
      <c r="AO35" s="139">
        <v>15.741975</v>
      </c>
      <c r="AP35" s="139">
        <v>2.7326450000000007</v>
      </c>
      <c r="AQ35" s="139">
        <v>0.33000000000000007</v>
      </c>
      <c r="AR35" s="160">
        <v>17.565000000000001</v>
      </c>
      <c r="AS35" s="160">
        <v>1.6890000000000001</v>
      </c>
      <c r="AT35" s="160">
        <v>1.345</v>
      </c>
      <c r="AU35" s="160">
        <v>19.521999999999998</v>
      </c>
      <c r="AV35" s="160">
        <v>1.3860000000000001</v>
      </c>
      <c r="AW35" s="160">
        <v>1.139</v>
      </c>
      <c r="AX35" s="160">
        <v>21.167999999999999</v>
      </c>
      <c r="AY35" s="164">
        <v>1.3870000000000005</v>
      </c>
      <c r="AZ35" s="160">
        <v>1.1080000000000001</v>
      </c>
      <c r="BA35" s="160">
        <v>20.666</v>
      </c>
      <c r="BB35" s="160">
        <v>1.2770000000000001</v>
      </c>
      <c r="BC35" s="160">
        <v>1.0879999999999999</v>
      </c>
      <c r="BD35" s="165">
        <v>18.87</v>
      </c>
      <c r="BE35" s="165">
        <v>3</v>
      </c>
      <c r="BF35" s="165">
        <v>1.1100000000000001</v>
      </c>
      <c r="BG35" s="165">
        <v>19.22</v>
      </c>
      <c r="BH35" s="165">
        <v>2.66</v>
      </c>
      <c r="BI35" s="193">
        <v>1.1000000000000001</v>
      </c>
      <c r="BJ35" s="181">
        <v>19.520000000000003</v>
      </c>
      <c r="BK35" s="165">
        <v>4.4600000000000009</v>
      </c>
      <c r="BL35" s="165">
        <v>1.1499999999999999</v>
      </c>
      <c r="BM35" s="165">
        <v>19.589999999999996</v>
      </c>
      <c r="BN35" s="165">
        <v>3.76</v>
      </c>
      <c r="BO35" s="165">
        <v>1.2496500000000001</v>
      </c>
      <c r="BP35" s="185">
        <f t="shared" si="17"/>
        <v>65.48</v>
      </c>
      <c r="BQ35" s="176"/>
    </row>
    <row r="36" spans="1:70" hidden="1">
      <c r="A36" s="101" t="s">
        <v>126</v>
      </c>
      <c r="B36" s="102">
        <v>27321</v>
      </c>
      <c r="C36" s="108">
        <f t="shared" si="18"/>
        <v>3.320349430851266E-2</v>
      </c>
      <c r="D36" s="108">
        <f t="shared" si="19"/>
        <v>-4.046369203849487E-3</v>
      </c>
      <c r="E36" s="109">
        <v>40348.048000000003</v>
      </c>
      <c r="F36" s="101"/>
      <c r="G36" s="7" t="s">
        <v>65</v>
      </c>
      <c r="T36" s="14">
        <v>11.300000000000002</v>
      </c>
      <c r="U36" s="14">
        <v>8.1999999999999993</v>
      </c>
      <c r="V36" s="14">
        <v>9.9</v>
      </c>
      <c r="W36" s="14">
        <v>8.1</v>
      </c>
      <c r="X36" s="14">
        <v>9.1999999999999993</v>
      </c>
      <c r="Y36" s="14">
        <v>8.3999999999999986</v>
      </c>
      <c r="Z36" s="14">
        <v>9.0000000000000018</v>
      </c>
      <c r="AA36" s="14">
        <v>9.1</v>
      </c>
      <c r="AB36" s="14">
        <v>7.9</v>
      </c>
      <c r="AC36" s="14">
        <v>7.5</v>
      </c>
      <c r="AD36" s="14">
        <v>7</v>
      </c>
      <c r="AE36" s="14">
        <v>6.4</v>
      </c>
      <c r="AF36" s="15">
        <v>11.374133285130529</v>
      </c>
      <c r="AG36" s="15">
        <v>8.3359421307829429</v>
      </c>
      <c r="AH36" s="15">
        <v>9.9400719000998343</v>
      </c>
      <c r="AI36" s="15">
        <v>8.7012339837796784</v>
      </c>
      <c r="AJ36" s="15">
        <v>9.1698497444558047</v>
      </c>
      <c r="AK36" s="15">
        <v>8.8130729824359761</v>
      </c>
      <c r="AL36" s="139">
        <v>9.7654977070627105</v>
      </c>
      <c r="AM36" s="139">
        <v>9.1028936509554743</v>
      </c>
      <c r="AN36" s="139">
        <v>8.2172907204191645</v>
      </c>
      <c r="AO36" s="139">
        <v>8.1224278873925027</v>
      </c>
      <c r="AP36" s="139">
        <v>7.0691317614302358</v>
      </c>
      <c r="AQ36" s="139">
        <v>6.6884542460551302</v>
      </c>
      <c r="AR36" s="160">
        <v>12.938000000000001</v>
      </c>
      <c r="AS36" s="160">
        <v>9.5619999999999994</v>
      </c>
      <c r="AT36" s="160">
        <v>10.531000000000001</v>
      </c>
      <c r="AU36" s="160">
        <v>10.058999999999999</v>
      </c>
      <c r="AV36" s="160">
        <v>10.183</v>
      </c>
      <c r="AW36" s="160">
        <v>9.4749999999999996</v>
      </c>
      <c r="AX36" s="160">
        <v>10.877000000000001</v>
      </c>
      <c r="AY36" s="164">
        <v>9.8130000000000006</v>
      </c>
      <c r="AZ36" s="160">
        <v>9.0030000000000001</v>
      </c>
      <c r="BA36" s="160">
        <v>9.2349999999999994</v>
      </c>
      <c r="BB36" s="160">
        <v>7.8310000000000004</v>
      </c>
      <c r="BC36" s="160">
        <v>9.3770000000000007</v>
      </c>
      <c r="BD36" s="165">
        <v>13.891</v>
      </c>
      <c r="BE36" s="165">
        <v>10.061</v>
      </c>
      <c r="BF36" s="165">
        <v>11.566000000000001</v>
      </c>
      <c r="BG36" s="165">
        <v>10.238</v>
      </c>
      <c r="BH36" s="165">
        <v>11.01</v>
      </c>
      <c r="BI36" s="193">
        <v>10.255000000000001</v>
      </c>
      <c r="BJ36" s="181">
        <v>11.093</v>
      </c>
      <c r="BK36" s="165">
        <v>10.724</v>
      </c>
      <c r="BL36" s="165">
        <v>9.4030000000000005</v>
      </c>
      <c r="BM36" s="165">
        <v>9.5519999999999996</v>
      </c>
      <c r="BN36" s="165">
        <v>8.33</v>
      </c>
      <c r="BO36" s="165">
        <v>7.3770000000000095</v>
      </c>
      <c r="BP36" s="185">
        <f t="shared" si="17"/>
        <v>78.114000000000004</v>
      </c>
      <c r="BQ36" s="176"/>
    </row>
    <row r="37" spans="1:70" hidden="1">
      <c r="A37" s="101" t="s">
        <v>127</v>
      </c>
      <c r="B37" s="102">
        <v>27211</v>
      </c>
      <c r="C37" s="108">
        <f t="shared" si="18"/>
        <v>2.0935729561400107E-2</v>
      </c>
      <c r="D37" s="108">
        <f t="shared" si="19"/>
        <v>-4.0262069470370365E-3</v>
      </c>
      <c r="E37" s="109">
        <v>40348.048000000003</v>
      </c>
      <c r="F37" s="101"/>
      <c r="G37" s="7" t="s">
        <v>66</v>
      </c>
      <c r="T37" s="14">
        <v>1.5</v>
      </c>
      <c r="U37" s="14">
        <v>1.6</v>
      </c>
      <c r="V37" s="14">
        <v>1.8</v>
      </c>
      <c r="W37" s="14">
        <v>1.5</v>
      </c>
      <c r="X37" s="14">
        <v>1.5</v>
      </c>
      <c r="Y37" s="14">
        <v>1.6</v>
      </c>
      <c r="Z37" s="14">
        <v>1.8999999999999997</v>
      </c>
      <c r="AA37" s="14">
        <v>2.1</v>
      </c>
      <c r="AB37" s="14">
        <v>2.1</v>
      </c>
      <c r="AC37" s="14">
        <v>1.8999999999999997</v>
      </c>
      <c r="AD37" s="14">
        <v>2</v>
      </c>
      <c r="AE37" s="14">
        <v>2.6000000000000014</v>
      </c>
      <c r="AF37" s="15">
        <v>2.4405686105147311</v>
      </c>
      <c r="AG37" s="15">
        <v>2.3480994445421608</v>
      </c>
      <c r="AH37" s="15">
        <v>2.7461107900308721</v>
      </c>
      <c r="AI37" s="15">
        <v>2.395135941776021</v>
      </c>
      <c r="AJ37" s="15">
        <v>2.4709291181977799</v>
      </c>
      <c r="AK37" s="15">
        <v>2.5908844090535958</v>
      </c>
      <c r="AL37" s="139">
        <v>2.7924881640156576</v>
      </c>
      <c r="AM37" s="139">
        <v>2.7322926195240389</v>
      </c>
      <c r="AN37" s="139">
        <v>2.691533214584235</v>
      </c>
      <c r="AO37" s="139">
        <v>2.7626399904352255</v>
      </c>
      <c r="AP37" s="139">
        <v>2.5480901409989287</v>
      </c>
      <c r="AQ37" s="139">
        <v>4.8812275563267491</v>
      </c>
      <c r="AR37" s="160">
        <v>2.2109999999999999</v>
      </c>
      <c r="AS37" s="160">
        <v>2.081</v>
      </c>
      <c r="AT37" s="160">
        <v>2.2029999999999998</v>
      </c>
      <c r="AU37" s="160">
        <v>2.16</v>
      </c>
      <c r="AV37" s="160">
        <v>2.14</v>
      </c>
      <c r="AW37" s="160">
        <v>2.1560000000000001</v>
      </c>
      <c r="AX37" s="160">
        <v>2.4990000000000001</v>
      </c>
      <c r="AY37" s="164">
        <v>2.3079999999999998</v>
      </c>
      <c r="AZ37" s="160">
        <v>2.278</v>
      </c>
      <c r="BA37" s="160">
        <v>2.3580000000000001</v>
      </c>
      <c r="BB37" s="160">
        <v>2.1549999999999998</v>
      </c>
      <c r="BC37" s="160">
        <v>6.0510000000000002</v>
      </c>
      <c r="BD37" s="165">
        <v>2.6749999999999998</v>
      </c>
      <c r="BE37" s="165">
        <v>2.5169999999999999</v>
      </c>
      <c r="BF37" s="165">
        <v>2.665</v>
      </c>
      <c r="BG37" s="165">
        <v>2.6139999999999999</v>
      </c>
      <c r="BH37" s="165">
        <v>2.589</v>
      </c>
      <c r="BI37" s="193">
        <v>2.609</v>
      </c>
      <c r="BJ37" s="181">
        <v>3.0230000000000001</v>
      </c>
      <c r="BK37" s="165">
        <v>2.7919999999999998</v>
      </c>
      <c r="BL37" s="165">
        <v>2.7559999999999998</v>
      </c>
      <c r="BM37" s="165">
        <v>2.8530000000000002</v>
      </c>
      <c r="BN37" s="165">
        <v>2.6070000000000002</v>
      </c>
      <c r="BO37" s="165">
        <v>3.5999999999999943</v>
      </c>
      <c r="BP37" s="185">
        <f t="shared" si="17"/>
        <v>18.692</v>
      </c>
      <c r="BQ37" s="176"/>
    </row>
    <row r="38" spans="1:70" hidden="1">
      <c r="A38" s="101" t="s">
        <v>128</v>
      </c>
      <c r="B38" s="102">
        <v>27212</v>
      </c>
      <c r="C38" s="108">
        <f t="shared" si="18"/>
        <v>9.5344092005194003E-3</v>
      </c>
      <c r="D38" s="108">
        <f t="shared" si="19"/>
        <v>3.6749843813188576E-5</v>
      </c>
      <c r="E38" s="109">
        <v>40348.048000000003</v>
      </c>
      <c r="F38" s="101"/>
      <c r="G38" s="7" t="s">
        <v>67</v>
      </c>
      <c r="T38" s="14">
        <v>346.64940200000001</v>
      </c>
      <c r="U38" s="14">
        <v>294.04535299999998</v>
      </c>
      <c r="V38" s="14">
        <v>297.13256999999999</v>
      </c>
      <c r="W38" s="14">
        <v>330.13203999999996</v>
      </c>
      <c r="X38" s="14">
        <v>328.57104699999996</v>
      </c>
      <c r="Y38" s="14">
        <v>339.10701399999999</v>
      </c>
      <c r="Z38" s="14">
        <v>355.528344</v>
      </c>
      <c r="AA38" s="14">
        <v>344.24412699999999</v>
      </c>
      <c r="AB38" s="14">
        <v>336.75265899999999</v>
      </c>
      <c r="AC38" s="14">
        <v>341.70799699999998</v>
      </c>
      <c r="AD38" s="14">
        <v>329.247773</v>
      </c>
      <c r="AE38" s="14">
        <v>332.40233299999977</v>
      </c>
      <c r="AF38" s="15">
        <v>412.006665</v>
      </c>
      <c r="AG38" s="15">
        <v>323.95371800000004</v>
      </c>
      <c r="AH38" s="15">
        <v>319.77310899999998</v>
      </c>
      <c r="AI38" s="15">
        <v>380.469449</v>
      </c>
      <c r="AJ38" s="15">
        <v>357.97103200000004</v>
      </c>
      <c r="AK38" s="15">
        <v>379.29461200000003</v>
      </c>
      <c r="AL38" s="139">
        <v>414.65990399999998</v>
      </c>
      <c r="AM38" s="139">
        <v>393.783072</v>
      </c>
      <c r="AN38" s="139">
        <v>397.41425099999998</v>
      </c>
      <c r="AO38" s="139">
        <v>403.67469999999997</v>
      </c>
      <c r="AP38" s="139">
        <v>375.55171799999999</v>
      </c>
      <c r="AQ38" s="139">
        <v>386.18101999999931</v>
      </c>
      <c r="AR38" s="160">
        <v>429.23988900000001</v>
      </c>
      <c r="AS38" s="160">
        <v>357.38078999999999</v>
      </c>
      <c r="AT38" s="160">
        <v>364.49954700000001</v>
      </c>
      <c r="AU38" s="160">
        <v>401.51788399999998</v>
      </c>
      <c r="AV38" s="160">
        <v>403.55699800000002</v>
      </c>
      <c r="AW38" s="160">
        <v>406.919174</v>
      </c>
      <c r="AX38" s="160">
        <v>447.09168</v>
      </c>
      <c r="AY38" s="164">
        <v>420.32365500000003</v>
      </c>
      <c r="AZ38" s="160">
        <v>403.17151799999999</v>
      </c>
      <c r="BA38" s="160">
        <v>421.71272099999999</v>
      </c>
      <c r="BB38" s="160">
        <v>404.20697999999999</v>
      </c>
      <c r="BC38" s="160">
        <v>403.32762200000025</v>
      </c>
      <c r="BD38" s="165">
        <v>458.73546700000003</v>
      </c>
      <c r="BE38" s="165">
        <v>393.75701200000003</v>
      </c>
      <c r="BF38" s="165">
        <v>387.94374399999998</v>
      </c>
      <c r="BG38" s="165">
        <v>441.48277100000001</v>
      </c>
      <c r="BH38" s="165">
        <v>420.58373799999998</v>
      </c>
      <c r="BI38" s="193">
        <v>433.02372500000001</v>
      </c>
      <c r="BJ38" s="181">
        <v>467.90932900000001</v>
      </c>
      <c r="BK38" s="165">
        <v>434.86102299999999</v>
      </c>
      <c r="BL38" s="165">
        <v>410.165863</v>
      </c>
      <c r="BM38" s="165">
        <v>440.66113899999999</v>
      </c>
      <c r="BN38" s="165">
        <v>423.02578099999999</v>
      </c>
      <c r="BO38" s="165">
        <v>425.48811599999999</v>
      </c>
      <c r="BP38" s="185">
        <f t="shared" si="17"/>
        <v>3003.435786</v>
      </c>
      <c r="BQ38" s="176"/>
    </row>
    <row r="39" spans="1:70" hidden="1">
      <c r="A39" s="101" t="s">
        <v>129</v>
      </c>
      <c r="B39" s="102">
        <v>27002</v>
      </c>
      <c r="C39" s="108">
        <f t="shared" si="18"/>
        <v>6.298214884656872E-3</v>
      </c>
      <c r="D39" s="108">
        <f t="shared" si="19"/>
        <v>-7.7171835954725765E-3</v>
      </c>
      <c r="E39" s="109">
        <v>40348.048000000003</v>
      </c>
      <c r="F39" s="101"/>
      <c r="G39" s="7" t="s">
        <v>10</v>
      </c>
      <c r="T39" s="14">
        <v>4.99</v>
      </c>
      <c r="U39" s="14">
        <v>36.25</v>
      </c>
      <c r="V39" s="14">
        <v>52.39</v>
      </c>
      <c r="W39" s="14">
        <v>13.02</v>
      </c>
      <c r="X39" s="14">
        <v>29.38</v>
      </c>
      <c r="Y39" s="14">
        <v>8.8699999999999992</v>
      </c>
      <c r="Z39" s="14">
        <v>8.23</v>
      </c>
      <c r="AA39" s="14">
        <v>29.78</v>
      </c>
      <c r="AB39" s="14">
        <v>5.84</v>
      </c>
      <c r="AC39" s="14">
        <v>8.08</v>
      </c>
      <c r="AD39" s="14">
        <v>27.29</v>
      </c>
      <c r="AE39" s="14">
        <v>6.5600000000000023</v>
      </c>
      <c r="AF39" s="15">
        <v>6.3440000000000003</v>
      </c>
      <c r="AG39" s="15">
        <v>40.037999999999997</v>
      </c>
      <c r="AH39" s="15">
        <v>50.390999999999998</v>
      </c>
      <c r="AI39" s="15">
        <v>15.698</v>
      </c>
      <c r="AJ39" s="15">
        <v>28.558</v>
      </c>
      <c r="AK39" s="15">
        <v>9.2799999999999994</v>
      </c>
      <c r="AL39" s="139">
        <v>8.5</v>
      </c>
      <c r="AM39" s="139">
        <v>30.757000000000001</v>
      </c>
      <c r="AN39" s="139">
        <v>6.3109999999999999</v>
      </c>
      <c r="AO39" s="139">
        <v>7.8959999999999999</v>
      </c>
      <c r="AP39" s="139">
        <v>26.79</v>
      </c>
      <c r="AQ39" s="139">
        <v>6.8370000000000175</v>
      </c>
      <c r="AR39" s="160">
        <v>7.8890000000000002</v>
      </c>
      <c r="AS39" s="160">
        <v>41.741999999999997</v>
      </c>
      <c r="AT39" s="160">
        <v>51.536000000000001</v>
      </c>
      <c r="AU39" s="160">
        <v>17.827000000000002</v>
      </c>
      <c r="AV39" s="160">
        <v>30.863</v>
      </c>
      <c r="AW39" s="160">
        <v>6.8609999999999998</v>
      </c>
      <c r="AX39" s="160">
        <v>7.4189999999999996</v>
      </c>
      <c r="AY39" s="164">
        <v>30.417999999999999</v>
      </c>
      <c r="AZ39" s="160">
        <v>5.5919999999999996</v>
      </c>
      <c r="BA39" s="160">
        <v>7.242</v>
      </c>
      <c r="BB39" s="160">
        <v>27.166</v>
      </c>
      <c r="BC39" s="160">
        <v>6.6449999999999996</v>
      </c>
      <c r="BD39" s="165">
        <v>7.67</v>
      </c>
      <c r="BE39" s="165">
        <v>43.85</v>
      </c>
      <c r="BF39" s="165">
        <v>58.22</v>
      </c>
      <c r="BG39" s="165">
        <v>13.4</v>
      </c>
      <c r="BH39" s="165">
        <v>30.89</v>
      </c>
      <c r="BI39" s="193">
        <v>6.09</v>
      </c>
      <c r="BJ39" s="181">
        <v>6.82</v>
      </c>
      <c r="BK39" s="165">
        <v>30.69</v>
      </c>
      <c r="BL39" s="165">
        <v>4.87</v>
      </c>
      <c r="BM39" s="165">
        <v>7.69</v>
      </c>
      <c r="BN39" s="165">
        <v>27.2</v>
      </c>
      <c r="BO39" s="165">
        <v>6.2099999999999795</v>
      </c>
      <c r="BP39" s="185">
        <f t="shared" si="17"/>
        <v>166.94000000000003</v>
      </c>
      <c r="BQ39" s="176"/>
      <c r="BR39" s="141"/>
    </row>
    <row r="40" spans="1:70" hidden="1">
      <c r="A40" s="101" t="s">
        <v>130</v>
      </c>
      <c r="B40" s="102">
        <v>27226</v>
      </c>
      <c r="C40" s="108">
        <f t="shared" si="18"/>
        <v>9.3049119555144166E-3</v>
      </c>
      <c r="D40" s="108">
        <f t="shared" si="19"/>
        <v>8.2956818013479872E-3</v>
      </c>
      <c r="E40" s="111">
        <v>41894.034198123933</v>
      </c>
      <c r="F40" s="101"/>
      <c r="G40" s="7" t="s">
        <v>208</v>
      </c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15"/>
      <c r="AK40" s="15"/>
      <c r="AL40" s="140"/>
      <c r="AM40" s="139"/>
      <c r="AN40" s="139"/>
      <c r="AO40" s="139"/>
      <c r="AP40" s="139"/>
      <c r="AQ40" s="139"/>
      <c r="AR40" s="160">
        <v>0</v>
      </c>
      <c r="AS40" s="160">
        <v>0</v>
      </c>
      <c r="AT40" s="160">
        <v>0</v>
      </c>
      <c r="AU40" s="160">
        <v>0</v>
      </c>
      <c r="AV40" s="160">
        <v>31</v>
      </c>
      <c r="AW40" s="160">
        <v>0</v>
      </c>
      <c r="AX40" s="160">
        <v>0</v>
      </c>
      <c r="AY40" s="164">
        <v>31</v>
      </c>
      <c r="AZ40" s="160">
        <v>0</v>
      </c>
      <c r="BA40" s="160">
        <v>0</v>
      </c>
      <c r="BB40" s="160">
        <v>31</v>
      </c>
      <c r="BC40" s="160">
        <v>0</v>
      </c>
      <c r="BD40" s="165">
        <v>0</v>
      </c>
      <c r="BE40" s="165">
        <v>31</v>
      </c>
      <c r="BF40" s="165">
        <v>0</v>
      </c>
      <c r="BG40" s="165">
        <v>0</v>
      </c>
      <c r="BH40" s="165">
        <v>25.1</v>
      </c>
      <c r="BI40" s="193">
        <v>0</v>
      </c>
      <c r="BJ40" s="181">
        <v>0</v>
      </c>
      <c r="BK40" s="165">
        <v>25.1</v>
      </c>
      <c r="BL40" s="165">
        <v>0</v>
      </c>
      <c r="BM40" s="165">
        <v>0</v>
      </c>
      <c r="BN40" s="165">
        <v>25.099999999999994</v>
      </c>
      <c r="BO40" s="165">
        <v>0</v>
      </c>
      <c r="BP40" s="185">
        <f t="shared" si="17"/>
        <v>56.1</v>
      </c>
      <c r="BQ40" s="176"/>
    </row>
    <row r="41" spans="1:70" hidden="1">
      <c r="A41" s="101" t="s">
        <v>131</v>
      </c>
      <c r="B41" s="102">
        <v>27248</v>
      </c>
      <c r="C41" s="108">
        <f t="shared" si="18"/>
        <v>4.2013709736861138E-3</v>
      </c>
      <c r="D41" s="108">
        <f t="shared" si="19"/>
        <v>8.0805112759851916E-4</v>
      </c>
      <c r="E41" s="111">
        <v>41894.034198123933</v>
      </c>
      <c r="F41" s="101"/>
      <c r="G41" s="7" t="s">
        <v>187</v>
      </c>
      <c r="T41" s="14">
        <f>T31+T32+T34+T35+T36+T37+T39</f>
        <v>42.964000000000006</v>
      </c>
      <c r="U41" s="14">
        <f t="shared" ref="U41:BB41" si="20">U31+U32+U34+U35+U36+U37+U39</f>
        <v>57.155000000000001</v>
      </c>
      <c r="V41" s="14">
        <f t="shared" si="20"/>
        <v>75.908000000000001</v>
      </c>
      <c r="W41" s="14">
        <f t="shared" si="20"/>
        <v>46.058999999999997</v>
      </c>
      <c r="X41" s="14">
        <f t="shared" si="20"/>
        <v>51.082999999999998</v>
      </c>
      <c r="Y41" s="14">
        <f t="shared" si="20"/>
        <v>30.360999999999997</v>
      </c>
      <c r="Z41" s="14">
        <f t="shared" si="20"/>
        <v>44.807999999999993</v>
      </c>
      <c r="AA41" s="14">
        <f t="shared" si="20"/>
        <v>52.856000000000002</v>
      </c>
      <c r="AB41" s="14">
        <f t="shared" si="20"/>
        <v>28.343</v>
      </c>
      <c r="AC41" s="14">
        <f t="shared" si="20"/>
        <v>43.537999999999997</v>
      </c>
      <c r="AD41" s="14">
        <f t="shared" si="20"/>
        <v>48.48</v>
      </c>
      <c r="AE41" s="14">
        <f t="shared" si="20"/>
        <v>27.182000000000002</v>
      </c>
      <c r="AF41" s="15">
        <f t="shared" si="20"/>
        <v>45.838885629128882</v>
      </c>
      <c r="AG41" s="15">
        <f t="shared" si="20"/>
        <v>61.634330248789865</v>
      </c>
      <c r="AH41" s="15">
        <f t="shared" si="20"/>
        <v>74.022040665415332</v>
      </c>
      <c r="AI41" s="15">
        <f t="shared" si="20"/>
        <v>52.168805727927428</v>
      </c>
      <c r="AJ41" s="15">
        <f t="shared" si="20"/>
        <v>52.766062163460688</v>
      </c>
      <c r="AK41" s="15">
        <f t="shared" si="20"/>
        <v>30.954613411758757</v>
      </c>
      <c r="AL41" s="139">
        <f t="shared" si="20"/>
        <v>47.723404333970763</v>
      </c>
      <c r="AM41" s="139">
        <f t="shared" si="20"/>
        <v>56.523851446878496</v>
      </c>
      <c r="AN41" s="139">
        <f t="shared" si="20"/>
        <v>28.507151186267876</v>
      </c>
      <c r="AO41" s="139">
        <f t="shared" si="20"/>
        <v>46.251558242890646</v>
      </c>
      <c r="AP41" s="139">
        <f t="shared" si="20"/>
        <v>50.313967853147844</v>
      </c>
      <c r="AQ41" s="139">
        <f t="shared" si="20"/>
        <v>28.916949090363424</v>
      </c>
      <c r="AR41" s="160">
        <f t="shared" si="20"/>
        <v>50.747300000000003</v>
      </c>
      <c r="AS41" s="160">
        <f t="shared" si="20"/>
        <v>65.531999999999996</v>
      </c>
      <c r="AT41" s="160">
        <f t="shared" si="20"/>
        <v>77.466700000000003</v>
      </c>
      <c r="AU41" s="160">
        <f t="shared" si="20"/>
        <v>61.04849999999999</v>
      </c>
      <c r="AV41" s="160">
        <f t="shared" si="20"/>
        <v>55.302099999999996</v>
      </c>
      <c r="AW41" s="160">
        <f t="shared" si="20"/>
        <v>29.506599999999999</v>
      </c>
      <c r="AX41" s="160">
        <f t="shared" si="20"/>
        <v>52.4133</v>
      </c>
      <c r="AY41" s="164">
        <f t="shared" si="20"/>
        <v>54.990699999999997</v>
      </c>
      <c r="AZ41" s="160">
        <f t="shared" si="20"/>
        <v>28.956399999999999</v>
      </c>
      <c r="BA41" s="160">
        <f t="shared" si="20"/>
        <v>50.772699999999993</v>
      </c>
      <c r="BB41" s="160">
        <f t="shared" si="20"/>
        <v>49.776600000000002</v>
      </c>
      <c r="BC41" s="160">
        <f>BC31+BC32+BC34+BC35+BC36+BC37+BC39</f>
        <v>34.167600000000007</v>
      </c>
      <c r="BD41" s="165">
        <f>BD31+BD32+BD34+BD35+BD36+BD37+BD39</f>
        <v>54.045000000000002</v>
      </c>
      <c r="BE41" s="165">
        <f t="shared" ref="BE41:BO41" si="21">BE31+BE32+BE34+BE35+BE36+BE37+BE39</f>
        <v>71.185000000000002</v>
      </c>
      <c r="BF41" s="165">
        <f t="shared" si="21"/>
        <v>85.62</v>
      </c>
      <c r="BG41" s="165">
        <f t="shared" si="21"/>
        <v>57.442999999999998</v>
      </c>
      <c r="BH41" s="165">
        <f t="shared" si="21"/>
        <v>58.576000000000001</v>
      </c>
      <c r="BI41" s="193">
        <f t="shared" si="21"/>
        <v>31.040000000000003</v>
      </c>
      <c r="BJ41" s="181">
        <f t="shared" si="21"/>
        <v>51.993000000000009</v>
      </c>
      <c r="BK41" s="165">
        <f t="shared" si="21"/>
        <v>60.867999999999995</v>
      </c>
      <c r="BL41" s="165">
        <f t="shared" si="21"/>
        <v>30.541</v>
      </c>
      <c r="BM41" s="165">
        <f t="shared" si="21"/>
        <v>52.073999999999991</v>
      </c>
      <c r="BN41" s="165">
        <f t="shared" si="21"/>
        <v>54.661000000000001</v>
      </c>
      <c r="BO41" s="165">
        <f t="shared" si="21"/>
        <v>30.971649999999997</v>
      </c>
      <c r="BP41" s="185">
        <f t="shared" si="17"/>
        <v>409.90200000000004</v>
      </c>
      <c r="BQ41" s="176"/>
    </row>
    <row r="42" spans="1:70" hidden="1">
      <c r="A42" s="101" t="s">
        <v>132</v>
      </c>
      <c r="B42" s="102">
        <v>27585</v>
      </c>
      <c r="C42" s="108">
        <f t="shared" si="18"/>
        <v>9.1457837936710362E-3</v>
      </c>
      <c r="D42" s="108">
        <f t="shared" si="19"/>
        <v>1.2367880211391569E-2</v>
      </c>
      <c r="E42" s="111">
        <v>41894.034198123933</v>
      </c>
      <c r="F42" s="101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</row>
    <row r="43" spans="1:70" ht="21" hidden="1" customHeight="1">
      <c r="A43" s="101" t="s">
        <v>133</v>
      </c>
      <c r="B43" s="101">
        <v>27726</v>
      </c>
      <c r="C43" s="108">
        <f t="shared" si="18"/>
        <v>1.0901666241295072E-2</v>
      </c>
      <c r="D43" s="108">
        <f t="shared" si="19"/>
        <v>5.1114736269712857E-3</v>
      </c>
      <c r="E43" s="111">
        <v>41894.034198123933</v>
      </c>
      <c r="F43" s="101"/>
      <c r="H43" s="6"/>
      <c r="K43" s="5"/>
      <c r="O43" s="5"/>
      <c r="P43" s="5"/>
      <c r="Q43" s="5"/>
    </row>
    <row r="44" spans="1:70" ht="33" hidden="1" customHeight="1">
      <c r="A44" s="101" t="s">
        <v>134</v>
      </c>
      <c r="B44" s="101">
        <v>27795</v>
      </c>
      <c r="C44" s="108">
        <f t="shared" si="18"/>
        <v>9.0025207057986556E-4</v>
      </c>
      <c r="D44" s="108">
        <f t="shared" si="19"/>
        <v>2.4886388227656209E-3</v>
      </c>
      <c r="E44" s="111">
        <v>41894.034198123933</v>
      </c>
      <c r="F44" s="101"/>
      <c r="G44" t="s">
        <v>57</v>
      </c>
      <c r="H44" s="6">
        <f ca="1">dati_kum!E34</f>
        <v>7</v>
      </c>
      <c r="K44" s="5"/>
      <c r="O44" s="5"/>
      <c r="P44" s="5"/>
      <c r="Q44" s="5"/>
    </row>
    <row r="45" spans="1:70" hidden="1">
      <c r="A45" s="101" t="s">
        <v>135</v>
      </c>
      <c r="B45" s="102">
        <v>27760</v>
      </c>
      <c r="C45" s="108">
        <f t="shared" si="18"/>
        <v>1.3693627898484495E-2</v>
      </c>
      <c r="D45" s="108">
        <f t="shared" si="19"/>
        <v>-1.2592192840439331E-3</v>
      </c>
      <c r="E45" s="111">
        <v>41894.034198123933</v>
      </c>
      <c r="F45" s="101"/>
      <c r="H45" s="6"/>
      <c r="K45" s="5"/>
      <c r="O45" s="5"/>
      <c r="P45" s="5"/>
      <c r="Q45" s="5"/>
    </row>
    <row r="46" spans="1:70" hidden="1">
      <c r="A46" s="101"/>
      <c r="B46" s="101"/>
      <c r="C46" s="105"/>
      <c r="D46" s="105"/>
      <c r="E46" s="101"/>
      <c r="F46" s="101"/>
      <c r="H46" s="6"/>
      <c r="K46" s="5"/>
      <c r="O46" s="5"/>
      <c r="P46" s="5"/>
      <c r="Q46" s="5"/>
    </row>
    <row r="47" spans="1:70">
      <c r="A47" s="101"/>
      <c r="B47" s="101"/>
      <c r="C47" s="105"/>
      <c r="D47" s="105"/>
      <c r="E47" s="101"/>
      <c r="F47" s="101"/>
      <c r="H47" s="6"/>
      <c r="K47" s="5"/>
      <c r="O47" s="5"/>
      <c r="P47" s="5"/>
      <c r="Q47" s="5"/>
    </row>
    <row r="48" spans="1:70">
      <c r="A48" s="101"/>
      <c r="B48" s="101"/>
      <c r="C48" s="105"/>
      <c r="D48" s="105"/>
      <c r="E48" s="101"/>
      <c r="F48" s="101"/>
      <c r="H48" s="6"/>
    </row>
    <row r="49" spans="1:8">
      <c r="A49" s="101"/>
      <c r="B49" s="101"/>
      <c r="C49" s="105"/>
      <c r="D49" s="105"/>
      <c r="E49" s="101"/>
      <c r="F49" s="101"/>
      <c r="H49" s="6"/>
    </row>
    <row r="50" spans="1:8">
      <c r="A50" s="101"/>
      <c r="B50" s="101"/>
      <c r="C50" s="105"/>
      <c r="D50" s="105"/>
      <c r="E50" s="101"/>
      <c r="F50" s="101"/>
      <c r="H50" s="6"/>
    </row>
    <row r="51" spans="1:8">
      <c r="H51" s="6"/>
    </row>
    <row r="52" spans="1:8">
      <c r="H52" s="6"/>
    </row>
    <row r="53" spans="1:8">
      <c r="H53" s="6"/>
    </row>
    <row r="54" spans="1:8">
      <c r="H54" s="6"/>
    </row>
    <row r="55" spans="1:8">
      <c r="H55" s="6"/>
    </row>
    <row r="56" spans="1:8">
      <c r="H56" s="6"/>
    </row>
    <row r="57" spans="1:8">
      <c r="H57" s="6"/>
    </row>
    <row r="58" spans="1:8">
      <c r="H58" s="6"/>
    </row>
    <row r="59" spans="1:8">
      <c r="H59" s="6"/>
    </row>
    <row r="60" spans="1:8">
      <c r="H60" s="6"/>
    </row>
    <row r="61" spans="1:8">
      <c r="H61" s="6"/>
    </row>
    <row r="62" spans="1:8">
      <c r="H62" s="6"/>
    </row>
    <row r="63" spans="1:8">
      <c r="H63" s="6"/>
    </row>
    <row r="64" spans="1:8">
      <c r="H64" s="6"/>
    </row>
    <row r="65" spans="8:8">
      <c r="H65" s="6"/>
    </row>
    <row r="66" spans="8:8">
      <c r="H66" s="6"/>
    </row>
    <row r="67" spans="8:8">
      <c r="H67" s="6"/>
    </row>
    <row r="68" spans="8:8">
      <c r="H68" s="6"/>
    </row>
    <row r="69" spans="8:8">
      <c r="H69" s="6"/>
    </row>
    <row r="70" spans="8:8">
      <c r="H70" s="6"/>
    </row>
    <row r="71" spans="8:8">
      <c r="H71" s="6"/>
    </row>
  </sheetData>
  <phoneticPr fontId="58" type="noConversion"/>
  <hyperlinks>
    <hyperlink ref="B1" r:id="rId1" xr:uid="{F282CCD3-816B-4F7B-9153-E1E23536AB99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e0bde7ebd604bbc346d14db71d13168f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0c4a7d0493d2048108d8eb158248e84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F84632-0B8A-48F7-BDBB-43DA62533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FE88B-5E5C-43A7-891E-A937D72CC6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E83A5D-2A42-4ABE-955C-B40AE2E01BD3}">
  <ds:schemaRefs>
    <ds:schemaRef ds:uri="http://schemas.microsoft.com/office/infopath/2007/PartnerControls"/>
    <ds:schemaRef ds:uri="http://purl.org/dc/dcmitype/"/>
    <ds:schemaRef ds:uri="http://purl.org/dc/terms/"/>
    <ds:schemaRef ds:uri="18cde31a-aed2-49ce-b570-e812b29b6342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9c5f4703-e5b5-4a71-bd00-8c265978af61"/>
    <ds:schemaRef ds:uri="http://schemas.microsoft.com/office/2006/metadata/properties"/>
    <ds:schemaRef ds:uri="7ba305ec-9cbc-4545-996f-db38dd6e3512"/>
    <ds:schemaRef ds:uri="http://schemas.microsoft.com/sharepoint/v3"/>
    <ds:schemaRef ds:uri="594c01c2-5651-43c1-91c6-5886a185086b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Saturs</vt:lpstr>
      <vt:lpstr>Ikmēneša</vt:lpstr>
      <vt:lpstr>Kopsavilkums</vt:lpstr>
      <vt:lpstr>Sheet1</vt:lpstr>
      <vt:lpstr>Plāna izpildes dinamika</vt:lpstr>
      <vt:lpstr>dati_kum</vt:lpstr>
      <vt:lpstr>dati_ikm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Ilze Verpakovska</cp:lastModifiedBy>
  <cp:revision/>
  <cp:lastPrinted>2026-01-21T14:26:43Z</cp:lastPrinted>
  <dcterms:created xsi:type="dcterms:W3CDTF">2015-07-23T08:13:49Z</dcterms:created>
  <dcterms:modified xsi:type="dcterms:W3CDTF">2026-08-19T09:30:21Z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