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5/6_2025/"/>
    </mc:Choice>
  </mc:AlternateContent>
  <xr:revisionPtr revIDLastSave="774" documentId="8_{11261E07-E3F3-4B3F-B892-FF4441BDA155}" xr6:coauthVersionLast="47" xr6:coauthVersionMax="47" xr10:uidLastSave="{386AA1A1-6B81-47A9-9FD3-438A0AC5EEE3}"/>
  <bookViews>
    <workbookView xWindow="28680" yWindow="-120" windowWidth="29040" windowHeight="15840" tabRatio="599" xr2:uid="{00000000-000D-0000-FFFF-FFFF00000000}"/>
  </bookViews>
  <sheets>
    <sheet name="Saturs" sheetId="19" r:id="rId1"/>
    <sheet name="Ikmēneša" sheetId="16" r:id="rId2"/>
    <sheet name="Sheet1" sheetId="21" state="hidden" r:id="rId3"/>
    <sheet name="Kopsavilkums" sheetId="18" r:id="rId4"/>
    <sheet name="Plāna izpildes dinamika" sheetId="20" r:id="rId5"/>
    <sheet name="dati_kum" sheetId="9" r:id="rId6"/>
    <sheet name="dati_ikm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7" i="10" l="1"/>
  <c r="BF42" i="9"/>
  <c r="BI7" i="10" s="1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E45" i="9"/>
  <c r="BE42" i="9"/>
  <c r="BE43" i="9"/>
  <c r="BE44" i="9"/>
  <c r="BE46" i="9"/>
  <c r="BE47" i="9"/>
  <c r="BE48" i="9"/>
  <c r="BE49" i="9"/>
  <c r="BE50" i="9"/>
  <c r="BE51" i="9"/>
  <c r="BE52" i="9"/>
  <c r="BH13" i="10" s="1"/>
  <c r="BE53" i="9"/>
  <c r="BE54" i="9"/>
  <c r="BE55" i="9"/>
  <c r="BE56" i="9"/>
  <c r="BH17" i="10" s="1"/>
  <c r="BE57" i="9"/>
  <c r="BE58" i="9"/>
  <c r="BE59" i="9"/>
  <c r="BE60" i="9"/>
  <c r="BH21" i="10" s="1"/>
  <c r="BE61" i="9"/>
  <c r="BE62" i="9"/>
  <c r="BE63" i="9"/>
  <c r="BD55" i="9"/>
  <c r="BD56" i="9"/>
  <c r="BD57" i="9"/>
  <c r="BD58" i="9"/>
  <c r="BD59" i="9"/>
  <c r="BD60" i="9"/>
  <c r="BD61" i="9"/>
  <c r="BD62" i="9"/>
  <c r="BD63" i="9"/>
  <c r="BD42" i="9"/>
  <c r="BD43" i="9"/>
  <c r="BD44" i="9"/>
  <c r="BH5" i="10" s="1"/>
  <c r="BD45" i="9"/>
  <c r="BD46" i="9"/>
  <c r="BD47" i="9"/>
  <c r="BD48" i="9"/>
  <c r="BD49" i="9"/>
  <c r="BD50" i="9"/>
  <c r="BD51" i="9"/>
  <c r="BD52" i="9"/>
  <c r="BD53" i="9"/>
  <c r="BD54" i="9"/>
  <c r="BC56" i="9"/>
  <c r="BC57" i="9"/>
  <c r="BC58" i="9"/>
  <c r="BC59" i="9"/>
  <c r="BC60" i="9"/>
  <c r="BC61" i="9"/>
  <c r="BC62" i="9"/>
  <c r="BC63" i="9"/>
  <c r="BC55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6" i="9"/>
  <c r="BA57" i="9"/>
  <c r="BA58" i="9"/>
  <c r="BA59" i="9"/>
  <c r="BA60" i="9"/>
  <c r="BA61" i="9"/>
  <c r="BA62" i="9"/>
  <c r="BA63" i="9"/>
  <c r="BA55" i="9"/>
  <c r="C150" i="16"/>
  <c r="F152" i="16" a="1"/>
  <c r="F144" i="16" a="1"/>
  <c r="F145" i="16" a="1"/>
  <c r="C155" i="16"/>
  <c r="F155" i="16" a="1"/>
  <c r="C153" i="16"/>
  <c r="C152" i="16"/>
  <c r="C151" i="16"/>
  <c r="F151" i="16" a="1"/>
  <c r="F153" i="16" a="1"/>
  <c r="C154" i="16"/>
  <c r="F147" i="16" a="1"/>
  <c r="F148" i="16" a="1"/>
  <c r="F146" i="16" a="1"/>
  <c r="F154" i="16" a="1"/>
  <c r="F149" i="16" a="1"/>
  <c r="F150" i="16" a="1"/>
  <c r="BI23" i="10" l="1"/>
  <c r="BI19" i="10"/>
  <c r="BI14" i="10"/>
  <c r="BI10" i="10"/>
  <c r="BI5" i="10"/>
  <c r="BI22" i="10"/>
  <c r="BI18" i="10"/>
  <c r="BI13" i="10"/>
  <c r="BI9" i="10"/>
  <c r="BI4" i="10"/>
  <c r="BH9" i="10"/>
  <c r="BI21" i="10"/>
  <c r="BI16" i="10"/>
  <c r="BI12" i="10"/>
  <c r="BI8" i="10"/>
  <c r="BI17" i="10"/>
  <c r="BI6" i="10"/>
  <c r="BI24" i="10"/>
  <c r="BI20" i="10"/>
  <c r="BI15" i="10"/>
  <c r="BI11" i="10"/>
  <c r="BF7" i="10"/>
  <c r="BH6" i="10"/>
  <c r="BG4" i="10"/>
  <c r="BG13" i="10"/>
  <c r="BG5" i="10"/>
  <c r="BH24" i="10"/>
  <c r="BH20" i="10"/>
  <c r="BH16" i="10"/>
  <c r="BH12" i="10"/>
  <c r="BH8" i="10"/>
  <c r="BH4" i="10"/>
  <c r="BH23" i="10"/>
  <c r="BH19" i="10"/>
  <c r="BH15" i="10"/>
  <c r="BH11" i="10"/>
  <c r="BH7" i="10"/>
  <c r="BG16" i="10"/>
  <c r="BG12" i="10"/>
  <c r="BH22" i="10"/>
  <c r="BH18" i="10"/>
  <c r="BH14" i="10"/>
  <c r="BH10" i="10"/>
  <c r="BG6" i="10"/>
  <c r="BE4" i="10"/>
  <c r="BF16" i="10"/>
  <c r="BF13" i="10"/>
  <c r="BG24" i="10"/>
  <c r="BG8" i="10"/>
  <c r="BG21" i="10"/>
  <c r="BG20" i="10"/>
  <c r="BF17" i="10"/>
  <c r="BF8" i="10"/>
  <c r="BF12" i="10"/>
  <c r="BG19" i="10"/>
  <c r="BG11" i="10"/>
  <c r="BF22" i="10"/>
  <c r="BG18" i="10"/>
  <c r="BG10" i="10"/>
  <c r="BE24" i="10"/>
  <c r="BF21" i="10"/>
  <c r="BF18" i="10"/>
  <c r="BG17" i="10"/>
  <c r="BG9" i="10"/>
  <c r="BG15" i="10"/>
  <c r="BG7" i="10"/>
  <c r="BF9" i="10"/>
  <c r="BG23" i="10"/>
  <c r="BG22" i="10"/>
  <c r="BG14" i="10"/>
  <c r="BF24" i="10"/>
  <c r="BF23" i="10"/>
  <c r="BE15" i="10"/>
  <c r="BF14" i="10"/>
  <c r="BF20" i="10"/>
  <c r="BF10" i="10"/>
  <c r="BF6" i="10"/>
  <c r="BF5" i="10"/>
  <c r="BF4" i="10"/>
  <c r="BE23" i="10"/>
  <c r="BE18" i="10"/>
  <c r="BF19" i="10"/>
  <c r="BF15" i="10"/>
  <c r="BF11" i="10"/>
  <c r="BE17" i="10"/>
  <c r="BE16" i="10"/>
  <c r="BE22" i="10"/>
  <c r="BE14" i="10"/>
  <c r="BE21" i="10"/>
  <c r="BE13" i="10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G150" i="16" s="1"/>
  <c r="F148" i="16"/>
  <c r="F146" i="16"/>
  <c r="F155" i="16"/>
  <c r="H155" i="16" s="1"/>
  <c r="F153" i="16"/>
  <c r="H153" i="16" s="1"/>
  <c r="F151" i="16"/>
  <c r="H151" i="16" s="1"/>
  <c r="F149" i="16"/>
  <c r="F147" i="16"/>
  <c r="F145" i="16"/>
  <c r="F144" i="16"/>
  <c r="D150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C149" i="16"/>
  <c r="C102" i="16"/>
  <c r="C147" i="16"/>
  <c r="C148" i="16"/>
  <c r="C146" i="16"/>
  <c r="C145" i="16"/>
  <c r="D149" i="16" l="1"/>
  <c r="BI25" i="10"/>
  <c r="H149" i="16"/>
  <c r="BH25" i="10"/>
  <c r="D148" i="16"/>
  <c r="D147" i="16"/>
  <c r="H147" i="16"/>
  <c r="H148" i="16"/>
  <c r="D146" i="16"/>
  <c r="H146" i="16"/>
  <c r="BG25" i="10"/>
  <c r="BF25" i="10"/>
  <c r="D145" i="16"/>
  <c r="H145" i="16"/>
  <c r="BE25" i="10"/>
  <c r="G148" i="16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F122" i="16" a="1"/>
  <c r="F6" i="16" a="1"/>
  <c r="F109" i="16" a="1"/>
  <c r="D10" i="20"/>
  <c r="G13" i="16"/>
  <c r="C198" i="16"/>
  <c r="F82" i="16" a="1"/>
  <c r="F129" i="16" a="1"/>
  <c r="H5" i="20"/>
  <c r="C101" i="16"/>
  <c r="C36" i="16"/>
  <c r="F108" i="16" a="1"/>
  <c r="F107" i="16" a="1"/>
  <c r="C126" i="16"/>
  <c r="C9" i="16"/>
  <c r="F102" i="16" a="1"/>
  <c r="F127" i="16" a="1"/>
  <c r="C84" i="16"/>
  <c r="G14" i="16"/>
  <c r="F176" i="16" a="1"/>
  <c r="C99" i="16"/>
  <c r="F104" i="16" a="1"/>
  <c r="F35" i="16" a="1"/>
  <c r="C199" i="16"/>
  <c r="D12" i="20"/>
  <c r="D11" i="20"/>
  <c r="C197" i="16"/>
  <c r="F14" i="16" a="1"/>
  <c r="C7" i="16"/>
  <c r="H10" i="20"/>
  <c r="C37" i="16"/>
  <c r="C129" i="16"/>
  <c r="F77" i="16" a="1"/>
  <c r="F171" i="16" a="1"/>
  <c r="C128" i="16"/>
  <c r="C82" i="16"/>
  <c r="C59" i="16"/>
  <c r="C33" i="16"/>
  <c r="F63" i="16" a="1"/>
  <c r="F10" i="16" a="1"/>
  <c r="G9" i="16"/>
  <c r="F100" i="16" a="1"/>
  <c r="F170" i="16" a="1"/>
  <c r="F101" i="16" a="1"/>
  <c r="C130" i="16"/>
  <c r="D6" i="20"/>
  <c r="C124" i="16"/>
  <c r="C173" i="16"/>
  <c r="C195" i="16"/>
  <c r="G5" i="20" a="1"/>
  <c r="F80" i="16" a="1"/>
  <c r="C174" i="16"/>
  <c r="C131" i="16"/>
  <c r="C13" i="16"/>
  <c r="H6" i="20"/>
  <c r="F169" i="16" a="1"/>
  <c r="C196" i="16"/>
  <c r="C177" i="16"/>
  <c r="F39" i="16" a="1"/>
  <c r="F9" i="16" a="1"/>
  <c r="F37" i="16" a="1"/>
  <c r="F124" i="16" a="1"/>
  <c r="C168" i="16"/>
  <c r="C35" i="16"/>
  <c r="C125" i="16"/>
  <c r="C77" i="16"/>
  <c r="C6" i="16"/>
  <c r="G12" i="20" a="1"/>
  <c r="F106" i="16" a="1"/>
  <c r="C132" i="16"/>
  <c r="F79" i="16" a="1"/>
  <c r="G4" i="20" a="1"/>
  <c r="F36" i="16" a="1"/>
  <c r="F123" i="16" a="1"/>
  <c r="G8" i="16"/>
  <c r="C178" i="16"/>
  <c r="C123" i="16"/>
  <c r="F76" i="16" a="1"/>
  <c r="F168" i="16" a="1"/>
  <c r="F53" i="16" a="1"/>
  <c r="F54" i="16" a="1"/>
  <c r="F59" i="16" a="1"/>
  <c r="F55" i="16" a="1"/>
  <c r="C40" i="16"/>
  <c r="F38" i="16" a="1"/>
  <c r="D9" i="20"/>
  <c r="F13" i="16" a="1"/>
  <c r="C61" i="16"/>
  <c r="C104" i="16"/>
  <c r="C79" i="16"/>
  <c r="C106" i="16"/>
  <c r="C57" i="16"/>
  <c r="C55" i="16"/>
  <c r="C63" i="16"/>
  <c r="C169" i="16"/>
  <c r="C53" i="16"/>
  <c r="H14" i="20"/>
  <c r="C105" i="16"/>
  <c r="C83" i="16"/>
  <c r="D5" i="20"/>
  <c r="C34" i="16"/>
  <c r="F52" i="16" a="1"/>
  <c r="C108" i="16"/>
  <c r="C109" i="16"/>
  <c r="F105" i="16" a="1"/>
  <c r="F126" i="16" a="1"/>
  <c r="G9" i="20" a="1"/>
  <c r="C100" i="16"/>
  <c r="C15" i="16"/>
  <c r="C204" i="16"/>
  <c r="C85" i="16"/>
  <c r="D14" i="20"/>
  <c r="C170" i="16"/>
  <c r="C38" i="16"/>
  <c r="F8" i="16" a="1"/>
  <c r="F130" i="16" a="1"/>
  <c r="C54" i="16"/>
  <c r="C171" i="16"/>
  <c r="F12" i="16" a="1"/>
  <c r="F61" i="16" a="1"/>
  <c r="C14" i="16"/>
  <c r="F174" i="16" a="1"/>
  <c r="G10" i="16"/>
  <c r="C107" i="16"/>
  <c r="H11" i="20"/>
  <c r="G14" i="20" a="1"/>
  <c r="F85" i="16" a="1"/>
  <c r="C201" i="16"/>
  <c r="H12" i="20"/>
  <c r="D8" i="20"/>
  <c r="F84" i="16" a="1"/>
  <c r="H15" i="20"/>
  <c r="C5" i="16"/>
  <c r="G6" i="16"/>
  <c r="C11" i="16"/>
  <c r="F125" i="16" a="1"/>
  <c r="C203" i="16"/>
  <c r="C10" i="16"/>
  <c r="H9" i="20"/>
  <c r="H7" i="20"/>
  <c r="F178" i="16" a="1"/>
  <c r="C176" i="16"/>
  <c r="G7" i="16"/>
  <c r="F62" i="16" a="1"/>
  <c r="F177" i="16" a="1"/>
  <c r="F173" i="16" a="1"/>
  <c r="F34" i="16" a="1"/>
  <c r="C12" i="16"/>
  <c r="F81" i="16" a="1"/>
  <c r="C80" i="16"/>
  <c r="F132" i="16" a="1"/>
  <c r="C103" i="16"/>
  <c r="G5" i="16"/>
  <c r="F58" i="16" a="1"/>
  <c r="C127" i="16"/>
  <c r="F32" i="16" a="1"/>
  <c r="C122" i="16"/>
  <c r="C78" i="16"/>
  <c r="C39" i="16"/>
  <c r="F103" i="16" a="1"/>
  <c r="F128" i="16" a="1"/>
  <c r="F5" i="16" a="1"/>
  <c r="F98" i="16" a="1"/>
  <c r="G15" i="20" a="1"/>
  <c r="F7" i="16" a="1"/>
  <c r="C76" i="16"/>
  <c r="H8" i="20"/>
  <c r="C86" i="16"/>
  <c r="D7" i="20"/>
  <c r="F4" i="16" a="1"/>
  <c r="C202" i="16"/>
  <c r="F15" i="16" a="1"/>
  <c r="F56" i="16" a="1"/>
  <c r="H13" i="20"/>
  <c r="C31" i="16"/>
  <c r="C81" i="16"/>
  <c r="G11" i="16"/>
  <c r="C175" i="16"/>
  <c r="G6" i="20" a="1"/>
  <c r="C8" i="16"/>
  <c r="F121" i="16" a="1"/>
  <c r="F99" i="16" a="1"/>
  <c r="F167" i="16" a="1"/>
  <c r="G11" i="20" a="1"/>
  <c r="F75" i="16" a="1"/>
  <c r="C200" i="16"/>
  <c r="F57" i="16" a="1"/>
  <c r="C62" i="16"/>
  <c r="F172" i="16" a="1"/>
  <c r="G10" i="20" a="1"/>
  <c r="F31" i="16" a="1"/>
  <c r="F29" i="16" a="1"/>
  <c r="D13" i="20"/>
  <c r="F11" i="16" a="1"/>
  <c r="F83" i="16" a="1"/>
  <c r="F40" i="16" a="1"/>
  <c r="C30" i="16"/>
  <c r="F86" i="16" a="1"/>
  <c r="G13" i="20" a="1"/>
  <c r="G12" i="16"/>
  <c r="F175" i="16" a="1"/>
  <c r="F33" i="16" a="1"/>
  <c r="F60" i="16" a="1"/>
  <c r="C58" i="16"/>
  <c r="F30" i="16" a="1"/>
  <c r="D15" i="20"/>
  <c r="G8" i="20" a="1"/>
  <c r="C32" i="16"/>
  <c r="C172" i="16"/>
  <c r="G15" i="16"/>
  <c r="C60" i="16"/>
  <c r="F131" i="16" a="1"/>
  <c r="F78" i="16" a="1"/>
  <c r="G7" i="20" a="1"/>
  <c r="C194" i="16"/>
  <c r="C56" i="16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F168" i="16"/>
  <c r="G8" i="20"/>
  <c r="F61" i="16"/>
  <c r="F39" i="16"/>
  <c r="F58" i="16"/>
  <c r="F77" i="16"/>
  <c r="F173" i="16"/>
  <c r="F53" i="16"/>
  <c r="F40" i="16"/>
  <c r="F78" i="16"/>
  <c r="F12" i="16"/>
  <c r="F129" i="16"/>
  <c r="G12" i="20"/>
  <c r="F38" i="16"/>
  <c r="F174" i="16"/>
  <c r="F75" i="16"/>
  <c r="F62" i="16"/>
  <c r="F81" i="16"/>
  <c r="F100" i="16"/>
  <c r="F15" i="16"/>
  <c r="F132" i="16"/>
  <c r="F56" i="16"/>
  <c r="F57" i="16"/>
  <c r="F37" i="16"/>
  <c r="F9" i="16"/>
  <c r="F126" i="16"/>
  <c r="F172" i="16"/>
  <c r="F14" i="16"/>
  <c r="F131" i="16"/>
  <c r="F59" i="16"/>
  <c r="F176" i="16"/>
  <c r="F171" i="16"/>
  <c r="G4" i="20"/>
  <c r="F122" i="16"/>
  <c r="F60" i="16"/>
  <c r="F79" i="16"/>
  <c r="F98" i="16"/>
  <c r="G9" i="20"/>
  <c r="F103" i="16"/>
  <c r="F6" i="16"/>
  <c r="F31" i="16"/>
  <c r="F85" i="16"/>
  <c r="F104" i="16"/>
  <c r="F123" i="16"/>
  <c r="F99" i="16"/>
  <c r="F7" i="16"/>
  <c r="F32" i="16"/>
  <c r="F86" i="16"/>
  <c r="F105" i="16"/>
  <c r="F124" i="16"/>
  <c r="F107" i="16"/>
  <c r="F4" i="16"/>
  <c r="F29" i="16"/>
  <c r="F83" i="16"/>
  <c r="F102" i="16"/>
  <c r="F121" i="16"/>
  <c r="G6" i="20"/>
  <c r="G10" i="20"/>
  <c r="G14" i="20"/>
  <c r="F177" i="16"/>
  <c r="F5" i="16"/>
  <c r="F30" i="16"/>
  <c r="F63" i="16"/>
  <c r="F82" i="16"/>
  <c r="F101" i="16"/>
  <c r="F178" i="16"/>
  <c r="F13" i="16"/>
  <c r="F34" i="16"/>
  <c r="F130" i="16"/>
  <c r="F175" i="16"/>
  <c r="G5" i="20"/>
  <c r="G13" i="20"/>
  <c r="F80" i="16"/>
  <c r="F10" i="16"/>
  <c r="F35" i="16"/>
  <c r="F54" i="16"/>
  <c r="F108" i="16"/>
  <c r="F127" i="16"/>
  <c r="F169" i="16"/>
  <c r="F76" i="16"/>
  <c r="F11" i="16"/>
  <c r="F36" i="16"/>
  <c r="F55" i="16"/>
  <c r="F109" i="16"/>
  <c r="F128" i="16"/>
  <c r="F170" i="16"/>
  <c r="F84" i="16"/>
  <c r="F8" i="16"/>
  <c r="F33" i="16"/>
  <c r="F52" i="16"/>
  <c r="F106" i="16"/>
  <c r="F125" i="16"/>
  <c r="F167" i="16"/>
  <c r="G7" i="20"/>
  <c r="G11" i="20"/>
  <c r="G15" i="2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C75" i="16"/>
  <c r="C98" i="16"/>
  <c r="C121" i="16"/>
  <c r="D4" i="20"/>
  <c r="G4" i="16"/>
  <c r="H4" i="20"/>
  <c r="C193" i="16"/>
  <c r="C144" i="16"/>
  <c r="C29" i="16"/>
  <c r="C4" i="16"/>
  <c r="C52" i="16"/>
  <c r="C157" i="16" l="1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B15" i="16"/>
  <c r="B108" i="16"/>
  <c r="C167" i="16"/>
  <c r="B109" i="16"/>
  <c r="B62" i="16"/>
  <c r="B40" i="16"/>
  <c r="B86" i="16"/>
  <c r="C15" i="20"/>
  <c r="B204" i="16"/>
  <c r="B85" i="16"/>
  <c r="B203" i="16"/>
  <c r="B14" i="16"/>
  <c r="C14" i="20"/>
  <c r="B132" i="16"/>
  <c r="B131" i="16"/>
  <c r="B63" i="16"/>
  <c r="B39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200" i="16"/>
  <c r="B38" i="16"/>
  <c r="B59" i="16"/>
  <c r="B83" i="16"/>
  <c r="B36" i="16"/>
  <c r="C12" i="20"/>
  <c r="B178" i="16"/>
  <c r="B13" i="16"/>
  <c r="B128" i="16"/>
  <c r="B37" i="16"/>
  <c r="B202" i="16"/>
  <c r="B12" i="16"/>
  <c r="B130" i="16"/>
  <c r="B61" i="16"/>
  <c r="C13" i="20"/>
  <c r="B201" i="16"/>
  <c r="B82" i="16"/>
  <c r="B106" i="16"/>
  <c r="B177" i="16"/>
  <c r="C11" i="20"/>
  <c r="B84" i="16"/>
  <c r="B11" i="16"/>
  <c r="B129" i="16"/>
  <c r="B60" i="16"/>
  <c r="B107" i="16"/>
  <c r="B105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4" i="16"/>
  <c r="B176" i="16"/>
  <c r="B175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B58" i="16"/>
  <c r="B199" i="16"/>
  <c r="B10" i="16"/>
  <c r="B81" i="16"/>
  <c r="B127" i="16"/>
  <c r="C10" i="20"/>
  <c r="B104" i="16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103" i="16"/>
  <c r="B198" i="16"/>
  <c r="B9" i="16"/>
  <c r="B34" i="16"/>
  <c r="B80" i="16"/>
  <c r="B173" i="16"/>
  <c r="B57" i="16"/>
  <c r="C9" i="20"/>
  <c r="B126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102" i="16"/>
  <c r="B79" i="16"/>
  <c r="B56" i="16"/>
  <c r="B197" i="16"/>
  <c r="B125" i="16"/>
  <c r="C8" i="20"/>
  <c r="B172" i="16"/>
  <c r="B8" i="16"/>
  <c r="B33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55" i="16"/>
  <c r="B78" i="16"/>
  <c r="B171" i="16"/>
  <c r="B32" i="16"/>
  <c r="B196" i="16"/>
  <c r="B124" i="16"/>
  <c r="B7" i="16"/>
  <c r="B101" i="16"/>
  <c r="C7" i="20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B170" i="16"/>
  <c r="C6" i="20"/>
  <c r="B77" i="16"/>
  <c r="B100" i="16"/>
  <c r="B123" i="16"/>
  <c r="B31" i="16"/>
  <c r="B54" i="16"/>
  <c r="B195" i="16"/>
  <c r="B6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99" i="16"/>
  <c r="C5" i="20"/>
  <c r="B194" i="16"/>
  <c r="B76" i="16"/>
  <c r="B53" i="16"/>
  <c r="B122" i="16"/>
  <c r="B5" i="16"/>
  <c r="B30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B75" i="16"/>
  <c r="B168" i="16"/>
  <c r="B121" i="16"/>
  <c r="B29" i="16"/>
  <c r="B52" i="16"/>
  <c r="B4" i="16"/>
  <c r="C4" i="20"/>
  <c r="B98" i="16"/>
  <c r="B193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8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J10" i="18"/>
  <c r="J7" i="18"/>
  <c r="I13" i="18"/>
  <c r="J5" i="18"/>
  <c r="J12" i="18"/>
  <c r="I7" i="18"/>
  <c r="C8" i="18" a="1"/>
  <c r="I9" i="18"/>
  <c r="I5" i="18"/>
  <c r="M11" i="18"/>
  <c r="I6" i="18"/>
  <c r="M8" i="18"/>
  <c r="M6" i="18"/>
  <c r="I8" i="18"/>
  <c r="J6" i="18"/>
  <c r="I12" i="18"/>
  <c r="J13" i="18"/>
  <c r="J9" i="18"/>
  <c r="M14" i="18"/>
  <c r="M9" i="18"/>
  <c r="F10" i="18" a="1"/>
  <c r="M10" i="18"/>
  <c r="M5" i="18"/>
  <c r="M7" i="18"/>
  <c r="J14" i="18" l="1"/>
  <c r="L16" i="18" s="1"/>
  <c r="L15" i="18"/>
  <c r="C8" i="18"/>
  <c r="O10" i="18"/>
  <c r="N10" i="18"/>
  <c r="J11" i="18"/>
  <c r="F10" i="18"/>
  <c r="G157" i="16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5" i="10"/>
  <c r="AO25" i="10"/>
  <c r="AL25" i="10"/>
  <c r="AP25" i="10"/>
  <c r="AM25" i="10"/>
  <c r="AN25" i="10"/>
  <c r="C13" i="18" a="1"/>
  <c r="F8" i="18" a="1"/>
  <c r="C6" i="18" a="1"/>
  <c r="F9" i="18" a="1"/>
  <c r="F7" i="18" a="1"/>
  <c r="F11" i="18" a="1"/>
  <c r="B5" i="18" a="1"/>
  <c r="C9" i="18" a="1"/>
  <c r="B12" i="18" a="1"/>
  <c r="F6" i="18" a="1"/>
  <c r="C5" i="18" a="1"/>
  <c r="B8" i="18" a="1"/>
  <c r="C12" i="18" a="1"/>
  <c r="B13" i="18" a="1"/>
  <c r="B9" i="18" a="1"/>
  <c r="F5" i="18" a="1"/>
  <c r="B6" i="18" a="1"/>
  <c r="C10" i="18" a="1"/>
  <c r="C7" i="18" a="1"/>
  <c r="B7" i="18" a="1"/>
  <c r="F8" i="18" l="1"/>
  <c r="G7" i="21" s="1"/>
  <c r="J15" i="18"/>
  <c r="C10" i="18"/>
  <c r="B6" i="18"/>
  <c r="E5" i="21" s="1"/>
  <c r="C13" i="18"/>
  <c r="B12" i="18"/>
  <c r="C7" i="18"/>
  <c r="F6" i="21" s="1"/>
  <c r="F7" i="18"/>
  <c r="G6" i="21" s="1"/>
  <c r="B9" i="18"/>
  <c r="E8" i="21" s="1"/>
  <c r="C9" i="18"/>
  <c r="F8" i="21" s="1"/>
  <c r="B5" i="18"/>
  <c r="E4" i="21" s="1"/>
  <c r="C5" i="18"/>
  <c r="F4" i="21" s="1"/>
  <c r="F5" i="18"/>
  <c r="G4" i="21" s="1"/>
  <c r="C12" i="18"/>
  <c r="F9" i="18"/>
  <c r="G8" i="21" s="1"/>
  <c r="B8" i="18"/>
  <c r="E7" i="21" s="1"/>
  <c r="B13" i="18"/>
  <c r="C6" i="18"/>
  <c r="F5" i="21" s="1"/>
  <c r="F6" i="18"/>
  <c r="G5" i="21" s="1"/>
  <c r="F11" i="18"/>
  <c r="G9" i="21" s="1"/>
  <c r="B7" i="18"/>
  <c r="E6" i="21" s="1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F7" i="21" l="1"/>
  <c r="H10" i="18"/>
  <c r="G10" i="18"/>
  <c r="H6" i="18"/>
  <c r="H5" i="21" s="1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C11" i="18" l="1"/>
  <c r="F9" i="21" s="1"/>
  <c r="E172" i="16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Q43" i="9" l="1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9" i="21" s="1"/>
  <c r="E5" i="18"/>
  <c r="F14" i="18"/>
  <c r="H14" i="18" s="1"/>
  <c r="H11" i="18"/>
  <c r="H9" i="21" s="1"/>
  <c r="G11" i="18"/>
  <c r="H9" i="18"/>
  <c r="H8" i="21" s="1"/>
  <c r="G9" i="18"/>
  <c r="H7" i="18"/>
  <c r="H6" i="21" s="1"/>
  <c r="G7" i="18"/>
  <c r="H8" i="18"/>
  <c r="H7" i="21" s="1"/>
  <c r="G8" i="18"/>
  <c r="G6" i="18"/>
  <c r="G5" i="18"/>
  <c r="H5" i="18"/>
  <c r="H4" i="21" s="1"/>
  <c r="F18" i="16"/>
  <c r="E11" i="18" l="1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<sst xmlns="http://schemas.openxmlformats.org/spreadsheetml/2006/main" count="582" uniqueCount="223">
  <si>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</si>
  <si>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</si>
  <si>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</si>
  <si>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</si>
  <si>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</si>
  <si>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</si>
  <si>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</si>
  <si>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</si>
  <si>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</si>
  <si>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</si>
  <si>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</si>
  <si>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</si>
  <si>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</si>
  <si>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</si>
  <si>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</si>
  <si>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</si>
  <si>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</si>
  <si>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</si>
  <si>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</si>
  <si>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</si>
  <si>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</si>
  <si>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</si>
  <si>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</si>
  <si>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</si>
  <si>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</si>
  <si>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</si>
  <si>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</si>
  <si>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</si>
  <si>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</si>
  <si>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</si>
  <si>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</si>
  <si>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</si>
  <si>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</si>
  <si>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</si>
  <si>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</si>
  <si>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</si>
  <si>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</si>
  <si>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</si>
  <si>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</si>
  <si>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</si>
  <si>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</si>
  <si>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</si>
  <si>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</si>
  <si>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</si>
  <si>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</si>
  <si>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</si>
  <si>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</si>
  <si>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</si>
  <si>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</si>
  <si>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</si>
  <si>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</si>
  <si>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</si>
  <si>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</si>
  <si>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</si>
  <si>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</si>
  <si>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</si>
  <si>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</si>
  <si>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</si>
  <si>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</si>
  <si>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</si>
  <si>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</si>
  <si>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</si>
  <si>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</si>
  <si>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</si>
  <si>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</si>
  <si>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</si>
  <si>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</si>
  <si>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</si>
  <si>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</si>
  <si>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</si>
  <si>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</si>
  <si>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</si>
  <si>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</si>
  <si>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</si>
  <si>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</si>
  <si>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</si>
  <si>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</si>
  <si>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</si>
  <si>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</si>
  <si>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</si>
  <si>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</si>
  <si>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</si>
  <si>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</si>
  <si>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</si>
  <si>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</si>
  <si>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</si>
  <si>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</si>
  <si>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</si>
  <si>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</si>
  <si>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</si>
  <si>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</si>
  <si>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</si>
  <si>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</si>
  <si>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</si>
  <si>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</si>
  <si>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</si>
  <si>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</si>
  <si>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</si>
  <si>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</si>
  <si>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</si>
  <si>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</si>
  <si>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</si>
  <si>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</si>
  <si>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</si>
  <si>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</si>
  <si>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</si>
  <si>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</si>
  <si>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</si>
  <si>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</si>
  <si>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</si>
  <si>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</si>
  <si>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</si>
  <si>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</si>
  <si>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</si>
  <si>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</si>
  <si>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</si>
  <si>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</si>
  <si>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</si>
  <si>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</si>
  <si>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</si>
  <si>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</si>
  <si>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</si>
  <si>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</si>
  <si>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</si>
  <si>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</si>
  <si>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</si>
  <si>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</si>
  <si>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</si>
  <si>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</si>
  <si>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</si>
  <si>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</si>
  <si>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</si>
  <si>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</si>
  <si>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</si>
  <si>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</si>
  <si>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</si>
  <si>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</si>
  <si>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</si>
  <si>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</si>
  <si>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</si>
  <si>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</si>
  <si>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</si>
  <si>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</si>
  <si>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</si>
  <si>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</si>
  <si>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</si>
  <si>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</si>
  <si>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</si>
  <si>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</si>
  <si>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</si>
  <si>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</si>
  <si>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</si>
  <si>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</si>
  <si>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</si>
  <si>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</si>
  <si>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</si>
  <si>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</si>
  <si>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</si>
  <si>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</si>
  <si>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</si>
  <si>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</si>
  <si>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</si>
  <si>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</si>
  <si>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</si>
  <si>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</si>
  <si>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</si>
  <si>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</si>
  <si>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</si>
  <si>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</si>
  <si>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</si>
  <si>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</si>
  <si>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</si>
  <si>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</si>
  <si>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</si>
  <si>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</si>
  <si>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</si>
  <si>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</si>
  <si>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</si>
  <si>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</si>
  <si>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</si>
  <si>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</si>
  <si>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</si>
  <si>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</si>
  <si>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</si>
  <si>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</si>
  <si>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</si>
  <si>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</si>
  <si>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</si>
  <si>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</si>
  <si>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</si>
  <si>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</si>
  <si>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</si>
  <si>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</si>
  <si>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</si>
  <si>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</si>
  <si>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</si>
  <si>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</si>
  <si>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</si>
  <si>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</si>
  <si>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</si>
  <si>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</si>
  <si>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</si>
  <si>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</si>
  <si>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</si>
  <si>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</si>
  <si>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</si>
  <si>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</si>
  <si>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</si>
  <si>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</si>
  <si>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</si>
  <si>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</si>
  <si>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</si>
  <si>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</si>
  <si>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</si>
  <si>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</si>
  <si>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</si>
  <si>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</si>
  <si>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</si>
  <si>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</si>
  <si>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</si>
  <si>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</si>
  <si>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t>1.4.0.0 Solidaritātes iemaksa bankām</t>
  </si>
  <si>
    <t>1.2.0.0 Ieņēmumi no uzņēmumu ienākuma nodokļa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</si>
</sst>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7" fillId="67" borderId="0" applyNumberFormat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0" fillId="2" borderId="1" xfId="0" applyFont="1" applyFill="1" applyBorder="1" applyAlignment="1">
      <alignment horizontal="center" vertical="center"/>
    </xf>
    <xf numFmtId="0" fontId="71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0" fillId="2" borderId="1" xfId="0" applyFont="1" applyFill="1" applyBorder="1" applyAlignment="1">
      <alignment horizontal="center" vertical="center" wrapText="1"/>
    </xf>
    <xf numFmtId="165" fontId="70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0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0" fillId="0" borderId="1" xfId="0" applyNumberFormat="1" applyFont="1" applyBorder="1" applyAlignment="1">
      <alignment vertical="center"/>
    </xf>
    <xf numFmtId="165" fontId="70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2" fillId="3" borderId="0" xfId="0" applyFont="1" applyFill="1" applyAlignment="1">
      <alignment horizontal="center" vertical="center"/>
    </xf>
    <xf numFmtId="0" fontId="72" fillId="3" borderId="0" xfId="0" applyFont="1" applyFill="1"/>
    <xf numFmtId="0" fontId="70" fillId="3" borderId="0" xfId="0" applyFont="1" applyFill="1" applyAlignment="1">
      <alignment vertical="center"/>
    </xf>
    <xf numFmtId="9" fontId="72" fillId="3" borderId="0" xfId="0" applyNumberFormat="1" applyFont="1" applyFill="1"/>
    <xf numFmtId="1" fontId="72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4" fillId="3" borderId="0" xfId="0" applyFont="1" applyFill="1"/>
    <xf numFmtId="3" fontId="68" fillId="3" borderId="0" xfId="470" applyNumberFormat="1" applyFont="1" applyFill="1" applyBorder="1" applyAlignment="1">
      <alignment horizontal="right"/>
    </xf>
    <xf numFmtId="165" fontId="68" fillId="3" borderId="0" xfId="470" applyNumberFormat="1" applyFont="1" applyFill="1" applyBorder="1" applyAlignment="1">
      <alignment horizontal="right"/>
    </xf>
    <xf numFmtId="3" fontId="69" fillId="3" borderId="0" xfId="0" applyNumberFormat="1" applyFont="1" applyFill="1"/>
    <xf numFmtId="165" fontId="62" fillId="3" borderId="0" xfId="0" applyNumberFormat="1" applyFont="1" applyFill="1"/>
    <xf numFmtId="165" fontId="69" fillId="3" borderId="0" xfId="0" applyNumberFormat="1" applyFont="1" applyFill="1"/>
    <xf numFmtId="1" fontId="2" fillId="3" borderId="0" xfId="0" applyNumberFormat="1" applyFont="1" applyFill="1"/>
    <xf numFmtId="0" fontId="75" fillId="3" borderId="0" xfId="0" applyFont="1" applyFill="1"/>
    <xf numFmtId="0" fontId="73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1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0" fillId="3" borderId="0" xfId="0" applyFont="1" applyFill="1"/>
    <xf numFmtId="0" fontId="70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0" fillId="2" borderId="1" xfId="470" applyNumberFormat="1" applyFont="1" applyFill="1" applyBorder="1" applyAlignment="1">
      <alignment vertical="center"/>
    </xf>
    <xf numFmtId="165" fontId="70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0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6" fillId="0" borderId="0" xfId="0" applyFont="1"/>
    <xf numFmtId="0" fontId="77" fillId="0" borderId="0" xfId="0" applyFont="1"/>
    <xf numFmtId="1" fontId="77" fillId="0" borderId="0" xfId="0" applyNumberFormat="1" applyFont="1"/>
    <xf numFmtId="1" fontId="78" fillId="0" borderId="0" xfId="0" applyNumberFormat="1" applyFont="1"/>
    <xf numFmtId="0" fontId="79" fillId="0" borderId="0" xfId="465" applyFont="1" applyFill="1"/>
    <xf numFmtId="9" fontId="77" fillId="0" borderId="0" xfId="2" applyFont="1" applyFill="1"/>
    <xf numFmtId="0" fontId="77" fillId="0" borderId="0" xfId="0" applyFont="1" applyAlignment="1">
      <alignment wrapText="1"/>
    </xf>
    <xf numFmtId="9" fontId="77" fillId="0" borderId="0" xfId="2" applyFont="1" applyFill="1" applyAlignment="1">
      <alignment wrapText="1"/>
    </xf>
    <xf numFmtId="169" fontId="77" fillId="0" borderId="0" xfId="2" applyNumberFormat="1" applyFont="1" applyFill="1"/>
    <xf numFmtId="1" fontId="77" fillId="0" borderId="0" xfId="0" applyNumberFormat="1" applyFont="1" applyAlignment="1">
      <alignment horizontal="right" vertical="center" indent="1"/>
    </xf>
    <xf numFmtId="169" fontId="77" fillId="0" borderId="0" xfId="0" applyNumberFormat="1" applyFont="1"/>
    <xf numFmtId="1" fontId="77" fillId="0" borderId="0" xfId="0" applyNumberFormat="1" applyFont="1" applyAlignment="1">
      <alignment horizontal="center"/>
    </xf>
    <xf numFmtId="0" fontId="80" fillId="0" borderId="0" xfId="0" applyFont="1"/>
    <xf numFmtId="170" fontId="80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0" fillId="3" borderId="1" xfId="0" applyFont="1" applyFill="1" applyBorder="1" applyAlignment="1">
      <alignment horizontal="center" vertical="center"/>
    </xf>
    <xf numFmtId="165" fontId="70" fillId="3" borderId="1" xfId="470" applyNumberFormat="1" applyFont="1" applyFill="1" applyBorder="1"/>
    <xf numFmtId="165" fontId="65" fillId="3" borderId="1" xfId="0" applyNumberFormat="1" applyFont="1" applyFill="1" applyBorder="1"/>
    <xf numFmtId="165" fontId="70" fillId="3" borderId="2" xfId="470" applyNumberFormat="1" applyFont="1" applyFill="1" applyBorder="1"/>
    <xf numFmtId="165" fontId="70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1" fillId="0" borderId="0" xfId="0" applyNumberFormat="1" applyFont="1"/>
    <xf numFmtId="1" fontId="80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0" fillId="2" borderId="20" xfId="470" applyNumberFormat="1" applyFont="1" applyFill="1" applyBorder="1"/>
    <xf numFmtId="165" fontId="70" fillId="2" borderId="20" xfId="0" applyNumberFormat="1" applyFont="1" applyFill="1" applyBorder="1"/>
    <xf numFmtId="165" fontId="70" fillId="2" borderId="22" xfId="470" applyNumberFormat="1" applyFont="1" applyFill="1" applyBorder="1"/>
    <xf numFmtId="165" fontId="70" fillId="2" borderId="1" xfId="0" applyNumberFormat="1" applyFont="1" applyFill="1" applyBorder="1"/>
    <xf numFmtId="165" fontId="70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0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2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0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1" fontId="82" fillId="2" borderId="0" xfId="0" applyNumberFormat="1" applyFont="1" applyFill="1"/>
    <xf numFmtId="0" fontId="74" fillId="0" borderId="0" xfId="0" applyFont="1" applyAlignment="1">
      <alignment horizontal="center" vertical="center" wrapText="1"/>
    </xf>
    <xf numFmtId="0" fontId="70" fillId="2" borderId="26" xfId="0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center" vertical="center"/>
    </xf>
    <xf numFmtId="0" fontId="70" fillId="2" borderId="34" xfId="0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0" fontId="70" fillId="2" borderId="36" xfId="0" applyFont="1" applyFill="1" applyBorder="1" applyAlignment="1">
      <alignment horizontal="center" vertical="center" wrapText="1"/>
    </xf>
    <xf numFmtId="1" fontId="82" fillId="0" borderId="0" xfId="0" applyNumberFormat="1" applyFont="1" applyFill="1"/>
    <xf numFmtId="165" fontId="2" fillId="0" borderId="1" xfId="0" applyNumberFormat="1" applyFont="1" applyFill="1" applyBorder="1"/>
    <xf numFmtId="0" fontId="0" fillId="0" borderId="0" xfId="0" applyFont="1"/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0F2C1"/>
      <color rgb="FFFE0000"/>
      <color rgb="FF00FF00"/>
      <color rgb="FF57F378"/>
      <color rgb="FF961E1E"/>
      <color rgb="FF4F5665"/>
      <color rgb="FFFF4343"/>
      <color rgb="FFF72A25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982.7122260000001</c:v>
                </c:pt>
                <c:pt idx="3">
                  <c:v>1155.3700779999999</c:v>
                </c:pt>
                <c:pt idx="4">
                  <c:v>1230.6471000000001</c:v>
                </c:pt>
                <c:pt idx="5">
                  <c:v>1253.8730930000002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3.6215602119078909</c:v>
                </c:pt>
                <c:pt idx="3">
                  <c:v>4.9241122199435381</c:v>
                </c:pt>
                <c:pt idx="4">
                  <c:v>3.8861237716739367</c:v>
                </c:pt>
                <c:pt idx="5">
                  <c:v>6.657538414869336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-2.7281057722437367</c:v>
                </c:pt>
                <c:pt idx="3">
                  <c:v>25.625110591429092</c:v>
                </c:pt>
                <c:pt idx="4">
                  <c:v>9.7865869173593438</c:v>
                </c:pt>
                <c:pt idx="5">
                  <c:v>-8.3372409592846424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8.1126409070980969</c:v>
                </c:pt>
                <c:pt idx="3">
                  <c:v>-2.6866330247327141</c:v>
                </c:pt>
                <c:pt idx="4">
                  <c:v>10.903574409356324</c:v>
                </c:pt>
                <c:pt idx="5">
                  <c:v>20.3777781999936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4.7722422359830432</c:v>
                </c:pt>
                <c:pt idx="3">
                  <c:v>-11.85296956719435</c:v>
                </c:pt>
                <c:pt idx="4">
                  <c:v>-3.8364443402832507</c:v>
                </c:pt>
                <c:pt idx="5">
                  <c:v>6.6403523930888184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9.062080791938314</c:v>
                </c:pt>
                <c:pt idx="3">
                  <c:v>6.8594167009367055</c:v>
                </c:pt>
                <c:pt idx="4">
                  <c:v>14.88312828687755</c:v>
                </c:pt>
                <c:pt idx="5">
                  <c:v>-7.3162270194208929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-14.63638710429916</c:v>
                </c:pt>
                <c:pt idx="3">
                  <c:v>13.710426557646201</c:v>
                </c:pt>
                <c:pt idx="4">
                  <c:v>-6.8578633289674116</c:v>
                </c:pt>
                <c:pt idx="5">
                  <c:v>-20.686743917367281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48.597045999999978</c:v>
                </c:pt>
                <c:pt idx="3">
                  <c:v>54.495927000000023</c:v>
                </c:pt>
                <c:pt idx="4">
                  <c:v>62.847914999999972</c:v>
                </c:pt>
                <c:pt idx="5">
                  <c:v>366.53139500000003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0.97416067918598515</c:v>
                </c:pt>
                <c:pt idx="3">
                  <c:v>-30.029792972984467</c:v>
                </c:pt>
                <c:pt idx="4">
                  <c:v>-40.041190635804305</c:v>
                </c:pt>
                <c:pt idx="5">
                  <c:v>-17.307754549341013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909.97242100000005</c:v>
                </c:pt>
                <c:pt idx="3">
                  <c:v>1182.472565</c:v>
                </c:pt>
                <c:pt idx="4">
                  <c:v>1231.96495</c:v>
                </c:pt>
                <c:pt idx="5">
                  <c:v>1227.4093110000001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3"/>
          <c:order val="2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ser>
          <c:idx val="2"/>
          <c:order val="3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0000">
                    <a:srgbClr val="92D050"/>
                  </a:gs>
                  <a:gs pos="61000">
                    <a:srgbClr val="C96828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98.655980125061561</c:v>
                </c:pt>
                <c:pt idx="3">
                  <c:v>98.804061347059374</c:v>
                </c:pt>
                <c:pt idx="4">
                  <c:v>100.70914102993089</c:v>
                </c:pt>
                <c:pt idx="5">
                  <c:v>95.701834826039573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1-4F00-BFDF-166B2742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0284771913144555"/>
          <c:h val="4.559508836012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39000">
                    <a:srgbClr val="C86828"/>
                  </a:gs>
                  <a:gs pos="7000">
                    <a:srgbClr val="92D050"/>
                  </a:gs>
                  <a:gs pos="7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96.853325683428963</c:v>
                </c:pt>
                <c:pt idx="3">
                  <c:v>98.866192495424016</c:v>
                </c:pt>
                <c:pt idx="4">
                  <c:v>101.72508033323415</c:v>
                </c:pt>
                <c:pt idx="5">
                  <c:v>98.94743401513027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1000">
                    <a:srgbClr val="C86828"/>
                  </a:gs>
                  <a:gs pos="10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99.739349470302642</c:v>
                </c:pt>
                <c:pt idx="3">
                  <c:v>97.57806329742462</c:v>
                </c:pt>
                <c:pt idx="4">
                  <c:v>100.05424710786454</c:v>
                </c:pt>
                <c:pt idx="5">
                  <c:v>98.013738718539685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286851213"/>
          <c:y val="1.434440560490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4000">
                    <a:srgbClr val="C86828"/>
                  </a:gs>
                  <a:gs pos="6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100.73188769230769</c:v>
                </c:pt>
                <c:pt idx="3">
                  <c:v>98.037098118962902</c:v>
                </c:pt>
                <c:pt idx="4">
                  <c:v>100.54915930063135</c:v>
                </c:pt>
                <c:pt idx="5">
                  <c:v>100.73161804056967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7000">
                    <a:srgbClr val="C86828"/>
                  </a:gs>
                  <a:gs pos="16000">
                    <a:srgbClr val="92D050"/>
                  </a:gs>
                  <a:gs pos="73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95.494937068231309</c:v>
                </c:pt>
                <c:pt idx="3">
                  <c:v>97.395172625070771</c:v>
                </c:pt>
                <c:pt idx="4">
                  <c:v>105.03251161964258</c:v>
                </c:pt>
                <c:pt idx="5">
                  <c:v>85.349381592838313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0000">
                    <a:srgbClr val="C86828"/>
                  </a:gs>
                  <a:gs pos="7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86.362054166666624</c:v>
                </c:pt>
                <c:pt idx="3">
                  <c:v>117.83034705882353</c:v>
                </c:pt>
                <c:pt idx="4">
                  <c:v>96.654189349112386</c:v>
                </c:pt>
                <c:pt idx="5">
                  <c:v>81.77630000000002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23.153396507616961</c:v>
                </c:pt>
                <c:pt idx="3">
                  <c:v>-20.764021214305487</c:v>
                </c:pt>
                <c:pt idx="4">
                  <c:v>0.26676791265055044</c:v>
                </c:pt>
                <c:pt idx="5">
                  <c:v>3.3458862972841814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16000">
                    <a:srgbClr val="92D050"/>
                  </a:gs>
                  <a:gs pos="49000">
                    <a:srgbClr val="C86828"/>
                  </a:gs>
                  <a:gs pos="7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106.40103425084584</c:v>
                </c:pt>
                <c:pt idx="3">
                  <c:v>79.701841978099395</c:v>
                </c:pt>
                <c:pt idx="4">
                  <c:v>98.725838620956523</c:v>
                </c:pt>
                <c:pt idx="5">
                  <c:v>92.487002907824063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6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98.960493548387092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460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B06-43B5-BDE0-6459B2CB4D9D}"/>
              </c:ext>
            </c:extLst>
          </c:dP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331.32086499999969</c:v>
                </c:pt>
                <c:pt idx="1">
                  <c:v>385.26376000000005</c:v>
                </c:pt>
                <c:pt idx="2">
                  <c:v>218.86195399999997</c:v>
                </c:pt>
                <c:pt idx="3">
                  <c:v>145.37870299999997</c:v>
                </c:pt>
                <c:pt idx="4">
                  <c:v>107.28923499999996</c:v>
                </c:pt>
                <c:pt idx="5">
                  <c:v>26.406246999999667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398.83669599999985</c:v>
                </c:pt>
                <c:pt idx="1">
                  <c:v>353.14339199999995</c:v>
                </c:pt>
                <c:pt idx="2">
                  <c:v>233.39515899999992</c:v>
                </c:pt>
                <c:pt idx="3">
                  <c:v>115.30458300000004</c:v>
                </c:pt>
                <c:pt idx="4">
                  <c:v>99.439710999999988</c:v>
                </c:pt>
                <c:pt idx="5">
                  <c:v>27.289770000000317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406.919174</c:v>
                </c:pt>
                <c:pt idx="1">
                  <c:v>356.9</c:v>
                </c:pt>
                <c:pt idx="2">
                  <c:v>231.7</c:v>
                </c:pt>
                <c:pt idx="3">
                  <c:v>141</c:v>
                </c:pt>
                <c:pt idx="4">
                  <c:v>116.509</c:v>
                </c:pt>
                <c:pt idx="5">
                  <c:v>29.506599999999999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-1.9862612814603153</c:v>
                </c:pt>
                <c:pt idx="1">
                  <c:v>-1.0525659848697302</c:v>
                </c:pt>
                <c:pt idx="2">
                  <c:v>0.73161804056967128</c:v>
                </c:pt>
                <c:pt idx="3">
                  <c:v>-18.22369999999998</c:v>
                </c:pt>
                <c:pt idx="4">
                  <c:v>-14.650618407161687</c:v>
                </c:pt>
                <c:pt idx="5">
                  <c:v>-7.5129970921749134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2183.6552539999998</c:v>
                </c:pt>
                <c:pt idx="1">
                  <c:v>1856.425307</c:v>
                </c:pt>
                <c:pt idx="2">
                  <c:v>1226.964716</c:v>
                </c:pt>
                <c:pt idx="3">
                  <c:v>450.27051299999999</c:v>
                </c:pt>
                <c:pt idx="4">
                  <c:v>578.31890499999997</c:v>
                </c:pt>
                <c:pt idx="5">
                  <c:v>0</c:v>
                </c:pt>
                <c:pt idx="6">
                  <c:v>319.91432299999997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2347.9569259999998</c:v>
                </c:pt>
                <c:pt idx="1">
                  <c:v>1932.5465899999999</c:v>
                </c:pt>
                <c:pt idx="2">
                  <c:v>1256.989482</c:v>
                </c:pt>
                <c:pt idx="3">
                  <c:v>495.01897300000002</c:v>
                </c:pt>
                <c:pt idx="4">
                  <c:v>602.44727399999999</c:v>
                </c:pt>
                <c:pt idx="5">
                  <c:v>30.677752999999999</c:v>
                </c:pt>
                <c:pt idx="6">
                  <c:v>331.99733200000082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2363.114282</c:v>
                </c:pt>
                <c:pt idx="1">
                  <c:v>1973.4</c:v>
                </c:pt>
                <c:pt idx="2">
                  <c:v>1223.6999999999998</c:v>
                </c:pt>
                <c:pt idx="3">
                  <c:v>440.1</c:v>
                </c:pt>
                <c:pt idx="4">
                  <c:v>633.11800000000005</c:v>
                </c:pt>
                <c:pt idx="5">
                  <c:v>31</c:v>
                </c:pt>
                <c:pt idx="6">
                  <c:v>339.60319999999996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-0.6414144299094886</c:v>
                </c:pt>
                <c:pt idx="1">
                  <c:v>-2.0702042160737903</c:v>
                </c:pt>
                <c:pt idx="2">
                  <c:v>2.7203956852169853</c:v>
                </c:pt>
                <c:pt idx="3">
                  <c:v>12.478748693478764</c:v>
                </c:pt>
                <c:pt idx="4">
                  <c:v>-4.8443933042497775</c:v>
                </c:pt>
                <c:pt idx="5">
                  <c:v>-1.0395064516129082</c:v>
                </c:pt>
                <c:pt idx="6">
                  <c:v>-2.2396337843692606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331.32086499999969</c:v>
                </c:pt>
                <c:pt idx="1">
                  <c:v>385.26376000000005</c:v>
                </c:pt>
                <c:pt idx="2">
                  <c:v>218.86195399999997</c:v>
                </c:pt>
                <c:pt idx="3">
                  <c:v>145.37870299999997</c:v>
                </c:pt>
                <c:pt idx="4">
                  <c:v>107.28923499999996</c:v>
                </c:pt>
                <c:pt idx="5">
                  <c:v>0</c:v>
                </c:pt>
                <c:pt idx="6">
                  <c:v>26.406246999999667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398.83669599999985</c:v>
                </c:pt>
                <c:pt idx="1">
                  <c:v>353.14339199999995</c:v>
                </c:pt>
                <c:pt idx="2">
                  <c:v>233.39515899999992</c:v>
                </c:pt>
                <c:pt idx="3">
                  <c:v>115.30458300000004</c:v>
                </c:pt>
                <c:pt idx="4">
                  <c:v>99.439710999999988</c:v>
                </c:pt>
                <c:pt idx="5">
                  <c:v>0</c:v>
                </c:pt>
                <c:pt idx="6">
                  <c:v>27.289770000000317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406.919174</c:v>
                </c:pt>
                <c:pt idx="1">
                  <c:v>356.9</c:v>
                </c:pt>
                <c:pt idx="2">
                  <c:v>231.7</c:v>
                </c:pt>
                <c:pt idx="3">
                  <c:v>141</c:v>
                </c:pt>
                <c:pt idx="4">
                  <c:v>116.509</c:v>
                </c:pt>
                <c:pt idx="5">
                  <c:v>0</c:v>
                </c:pt>
                <c:pt idx="6">
                  <c:v>29.506599999999999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-1.9862612814603153</c:v>
                </c:pt>
                <c:pt idx="1">
                  <c:v>-1.0525659848697302</c:v>
                </c:pt>
                <c:pt idx="2">
                  <c:v>0.73161804056967128</c:v>
                </c:pt>
                <c:pt idx="3">
                  <c:v>-18.22369999999998</c:v>
                </c:pt>
                <c:pt idx="4">
                  <c:v>-14.650618407161687</c:v>
                </c:pt>
                <c:pt idx="5">
                  <c:v>0</c:v>
                </c:pt>
                <c:pt idx="6">
                  <c:v>-7.5129970921749134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1214.5207639999994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1227.4093110000001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-4,3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4.3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1282.534774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-4.2981651739604132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2535790735524423"/>
          <c:y val="0.92486497778542387"/>
          <c:w val="0.74362953937180132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6615.5490179999997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6997.6343300000008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-0,1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0.1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7004.0354820000011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-9.13923411217894E-2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1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331.32086499999969</c:v>
                </c:pt>
                <c:pt idx="1">
                  <c:v>385.26376000000005</c:v>
                </c:pt>
                <c:pt idx="2">
                  <c:v>218.86195399999997</c:v>
                </c:pt>
                <c:pt idx="3">
                  <c:v>145.37870299999997</c:v>
                </c:pt>
                <c:pt idx="4">
                  <c:v>107.28923499999996</c:v>
                </c:pt>
                <c:pt idx="5">
                  <c:v>0</c:v>
                </c:pt>
                <c:pt idx="6">
                  <c:v>26.406246999999667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0.11581207209017723"/>
                  <c:y val="-2.830298422048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19253720712556"/>
                      <c:h val="9.45237887245349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0.33203416060067631"/>
                  <c:y val="1.9811308981542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398.83669599999985</c:v>
                </c:pt>
                <c:pt idx="1">
                  <c:v>353.14339199999995</c:v>
                </c:pt>
                <c:pt idx="2">
                  <c:v>233.39515899999992</c:v>
                </c:pt>
                <c:pt idx="3">
                  <c:v>115.30458300000004</c:v>
                </c:pt>
                <c:pt idx="4">
                  <c:v>99.439710999999988</c:v>
                </c:pt>
                <c:pt idx="5">
                  <c:v>0</c:v>
                </c:pt>
                <c:pt idx="6">
                  <c:v>27.289770000000317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1-4B65-A97D-2759DB42ACF5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2"/>
              <c:layout>
                <c:manualLayout>
                  <c:x val="-2.7852657680351247E-2"/>
                  <c:y val="2.363072484622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B65-A97D-2759DB42ACF5}"/>
                </c:ext>
              </c:extLst>
            </c:dLbl>
            <c:dLbl>
              <c:idx val="3"/>
              <c:layout>
                <c:manualLayout>
                  <c:x val="-2.1995044187044854E-2"/>
                  <c:y val="1.942025331873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396-BE7C-7C4C0BBD7186}"/>
                </c:ext>
              </c:extLst>
            </c:dLbl>
            <c:dLbl>
              <c:idx val="4"/>
              <c:layout>
                <c:manualLayout>
                  <c:x val="-2.7585294863144955E-2"/>
                  <c:y val="1.8196390861656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F-4396-BE7C-7C4C0BBD7186}"/>
                </c:ext>
              </c:extLst>
            </c:dLbl>
            <c:dLbl>
              <c:idx val="5"/>
              <c:layout>
                <c:manualLayout>
                  <c:x val="-3.5965134456931868E-3"/>
                  <c:y val="-7.51699732855972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-1.3440198749384393</c:v>
                </c:pt>
                <c:pt idx="3">
                  <c:v>-1.195938652940626</c:v>
                </c:pt>
                <c:pt idx="4">
                  <c:v>0.70914102993089045</c:v>
                </c:pt>
                <c:pt idx="5">
                  <c:v>-4.2981651739604274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2F-4396-BE7C-7C4C0BBD7186}"/>
              </c:ext>
            </c:extLst>
          </c:dPt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2"/>
              <c:layout>
                <c:manualLayout>
                  <c:x val="-5.8910606408600717E-3"/>
                  <c:y val="-2.11619435549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B65-A97D-2759DB42ACF5}"/>
                </c:ext>
              </c:extLst>
            </c:dLbl>
            <c:dLbl>
              <c:idx val="4"/>
              <c:layout>
                <c:manualLayout>
                  <c:x val="-2.1562220398465771E-2"/>
                  <c:y val="-2.6396840640636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3-47B1-B5AC-DBD8FD43975C}"/>
                </c:ext>
              </c:extLst>
            </c:dLbl>
            <c:dLbl>
              <c:idx val="5"/>
              <c:layout>
                <c:manualLayout>
                  <c:x val="-2.7492327868123632E-2"/>
                  <c:y val="1.99837186148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1.6466305997748094</c:v>
                </c:pt>
                <c:pt idx="3">
                  <c:v>0.89034201535528723</c:v>
                </c:pt>
                <c:pt idx="4">
                  <c:v>0.85160019174463741</c:v>
                </c:pt>
                <c:pt idx="5">
                  <c:v>-9.1392341121803611E-2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87086</xdr:colOff>
      <xdr:row>141</xdr:row>
      <xdr:rowOff>77221</xdr:rowOff>
    </xdr:from>
    <xdr:to>
      <xdr:col>17</xdr:col>
      <xdr:colOff>346226</xdr:colOff>
      <xdr:row>159</xdr:row>
      <xdr:rowOff>14249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2</xdr:row>
      <xdr:rowOff>91440</xdr:rowOff>
    </xdr:from>
    <xdr:to>
      <xdr:col>23</xdr:col>
      <xdr:colOff>114089</xdr:colOff>
      <xdr:row>24</xdr:row>
      <xdr:rowOff>165364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72" t="s">
        <v>201</v>
      </c>
      <c r="B1" s="172"/>
      <c r="C1" s="1"/>
    </row>
    <row r="2" spans="1:3">
      <c r="A2" s="172"/>
      <c r="B2" s="172"/>
      <c r="C2" s="1"/>
    </row>
    <row r="3" spans="1:3">
      <c r="A3" s="94" t="s">
        <v>194</v>
      </c>
      <c r="B3" s="94" t="s">
        <v>195</v>
      </c>
    </row>
    <row r="4" spans="1:3" ht="49.15" customHeight="1">
      <c r="A4" s="97" t="s">
        <v>196</v>
      </c>
      <c r="B4" s="95" t="s">
        <v>202</v>
      </c>
      <c r="C4" s="1"/>
    </row>
    <row r="5" spans="1:3" ht="45">
      <c r="A5" s="97" t="s">
        <v>170</v>
      </c>
      <c r="B5" s="96" t="s">
        <v>203</v>
      </c>
      <c r="C5" s="1"/>
    </row>
    <row r="6" spans="1:3" ht="30">
      <c r="A6" s="140" t="s">
        <v>207</v>
      </c>
      <c r="B6" s="141" t="s">
        <v>208</v>
      </c>
      <c r="C6" s="1"/>
    </row>
    <row r="7" spans="1:3" ht="15" customHeight="1">
      <c r="A7" s="97" t="s">
        <v>197</v>
      </c>
      <c r="B7" s="95" t="s">
        <v>210</v>
      </c>
    </row>
    <row r="8" spans="1:3">
      <c r="A8" s="97" t="s">
        <v>198</v>
      </c>
      <c r="B8" s="95" t="s">
        <v>209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80" zoomScaleNormal="80" workbookViewId="0"/>
  </sheetViews>
  <sheetFormatPr defaultColWidth="0" defaultRowHeight="15" zeroHeight="1"/>
  <cols>
    <col min="1" max="1" width="52" style="2" customWidth="1"/>
    <col min="2" max="2" width="17.7109375" style="2" customWidth="1"/>
    <col min="3" max="3" width="18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customWidth="1"/>
    <col min="8" max="8" width="16.7109375" style="2" customWidth="1"/>
    <col min="9" max="9" width="20" style="2" hidden="1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2" hidden="1" customWidth="1"/>
    <col min="45" max="45" width="9.140625" style="52" customWidth="1"/>
    <col min="46" max="16384" width="9.140625" hidden="1"/>
  </cols>
  <sheetData>
    <row r="1" spans="1:44">
      <c r="A1" s="80" t="s">
        <v>199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182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213</v>
      </c>
      <c r="C3" s="16" t="s">
        <v>214</v>
      </c>
      <c r="D3" s="16" t="s">
        <v>187</v>
      </c>
      <c r="E3" s="16" t="s">
        <v>186</v>
      </c>
      <c r="F3" s="16" t="s">
        <v>215</v>
      </c>
      <c r="G3" s="16" t="s">
        <v>171</v>
      </c>
      <c r="H3" s="16" t="s">
        <v>216</v>
      </c>
      <c r="I3" s="16" t="s">
        <v>172</v>
      </c>
      <c r="J3" s="16" t="s">
        <v>173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140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141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142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>
        <f ca="1">IF(INDIRECT(ADDRESS(ROW(dati_ikm!G$4),COLUMN(dati_ikm!G$1)+ROW(dati_ikm!G3)+48,1,1,"dati_ikm"))="","",INDIRECT(ADDRESS(ROW(dati_ikm!G$4),COLUMN(dati_ikm!G$1)+ROW(dati_ikm!G3)+48,1,1,"dati_ikm")))</f>
        <v>982.7122260000001</v>
      </c>
      <c r="D6" s="18">
        <f t="shared" ca="1" si="0"/>
        <v>34.34566599999971</v>
      </c>
      <c r="E6" s="18">
        <f t="shared" ca="1" si="1"/>
        <v>3.6215602119078909</v>
      </c>
      <c r="F6" s="19" cm="1">
        <f t="array" aca="1" ref="F6" ca="1">INDIRECT(ADDRESS(ROW(dati_ikm!S$27),COLUMN(dati_ikm!S$1)+ROW(dati_ikm!S3)+24,1,1,"dati_ikm"))</f>
        <v>922.36924700000009</v>
      </c>
      <c r="G6" s="18">
        <f ca="1">IF(INDIRECT(ADDRESS(ROW(dati_ikm!G$8),COLUMN(dati_ikm!G$1)+ROW(dati_ikm!G3)+48,1,1,"dati_ikm"))="","",INDIRECT(ADDRESS(ROW(dati_ikm!G$8),COLUMN(dati_ikm!G$1)+ROW(dati_ikm!G3)+48,1,1,"dati_ikm")))</f>
        <v>72.739805000000004</v>
      </c>
      <c r="H6" s="18">
        <f t="shared" ca="1" si="2"/>
        <v>909.97242100000005</v>
      </c>
      <c r="I6" s="19">
        <f t="shared" ca="1" si="3"/>
        <v>-12.396826000000033</v>
      </c>
      <c r="J6" s="19">
        <f t="shared" ca="1" si="4"/>
        <v>98.655980125061561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143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>
        <f ca="1">IF(INDIRECT(ADDRESS(ROW(dati_ikm!G$4),COLUMN(dati_ikm!G$1)+ROW(dati_ikm!G4)+48,1,1,"dati_ikm"))="","",INDIRECT(ADDRESS(ROW(dati_ikm!G$4),COLUMN(dati_ikm!G$1)+ROW(dati_ikm!G4)+48,1,1,"dati_ikm")))</f>
        <v>1155.3700779999999</v>
      </c>
      <c r="D7" s="18">
        <f t="shared" ca="1" si="0"/>
        <v>54.22177800000054</v>
      </c>
      <c r="E7" s="18">
        <f t="shared" ca="1" si="1"/>
        <v>4.9241122199435381</v>
      </c>
      <c r="F7" s="19" cm="1">
        <f t="array" aca="1" ref="F7" ca="1">INDIRECT(ADDRESS(ROW(dati_ikm!S$27),COLUMN(dati_ikm!S$1)+ROW(dati_ikm!S4)+24,1,1,"dati_ikm"))</f>
        <v>1196.785384</v>
      </c>
      <c r="G7" s="18">
        <f ca="1">IF(INDIRECT(ADDRESS(ROW(dati_ikm!G$8),COLUMN(dati_ikm!G$1)+ROW(dati_ikm!G4)+48,1,1,"dati_ikm"))="","",INDIRECT(ADDRESS(ROW(dati_ikm!G$8),COLUMN(dati_ikm!G$1)+ROW(dati_ikm!G4)+48,1,1,"dati_ikm")))</f>
        <v>-27.102487000000011</v>
      </c>
      <c r="H7" s="18">
        <f t="shared" ca="1" si="2"/>
        <v>1182.472565</v>
      </c>
      <c r="I7" s="19">
        <f t="shared" ca="1" si="3"/>
        <v>-14.31281899999999</v>
      </c>
      <c r="J7" s="19">
        <f t="shared" ca="1" si="4"/>
        <v>98.804061347059374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75">
      <c r="A8" s="17" t="s">
        <v>144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>
        <f ca="1">IF(INDIRECT(ADDRESS(ROW(dati_ikm!G$4),COLUMN(dati_ikm!G$1)+ROW(dati_ikm!G5)+48,1,1,"dati_ikm"))="","",INDIRECT(ADDRESS(ROW(dati_ikm!G$4),COLUMN(dati_ikm!G$1)+ROW(dati_ikm!G5)+48,1,1,"dati_ikm")))</f>
        <v>1230.6471000000001</v>
      </c>
      <c r="D8" s="18">
        <f t="shared" ca="1" si="0"/>
        <v>46.03547399999934</v>
      </c>
      <c r="E8" s="18">
        <f t="shared" ca="1" si="1"/>
        <v>3.8861237716739367</v>
      </c>
      <c r="F8" s="19" cm="1">
        <f t="array" aca="1" ref="F8" ca="1">INDIRECT(ADDRESS(ROW(dati_ikm!S$27),COLUMN(dati_ikm!S$1)+ROW(dati_ikm!S5)+24,1,1,"dati_ikm"))</f>
        <v>1223.2900980000002</v>
      </c>
      <c r="G8" s="18">
        <f ca="1">IF(INDIRECT(ADDRESS(ROW(dati_ikm!G$8),COLUMN(dati_ikm!G$1)+ROW(dati_ikm!G5)+48,1,1,"dati_ikm"))="","",INDIRECT(ADDRESS(ROW(dati_ikm!G$8),COLUMN(dati_ikm!G$1)+ROW(dati_ikm!G5)+48,1,1,"dati_ikm")))</f>
        <v>-1.3178499999999929</v>
      </c>
      <c r="H8" s="18">
        <f t="shared" ca="1" si="2"/>
        <v>1231.96495</v>
      </c>
      <c r="I8" s="19">
        <f t="shared" ca="1" si="3"/>
        <v>8.6748519999998734</v>
      </c>
      <c r="J8" s="19">
        <f t="shared" ca="1" si="4"/>
        <v>100.70914102993089</v>
      </c>
      <c r="K8" s="11"/>
      <c r="W8" s="58">
        <v>100</v>
      </c>
      <c r="AK8" s="61" t="s">
        <v>170</v>
      </c>
      <c r="AM8" s="2"/>
      <c r="AN8" s="2"/>
      <c r="AO8" s="2"/>
      <c r="AP8" s="2"/>
      <c r="AQ8" s="2"/>
      <c r="AR8" s="2"/>
    </row>
    <row r="9" spans="1:44" ht="18">
      <c r="A9" s="17" t="s">
        <v>145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>
        <f ca="1">IF(INDIRECT(ADDRESS(ROW(dati_ikm!G$4),COLUMN(dati_ikm!G$1)+ROW(dati_ikm!G6)+48,1,1,"dati_ikm"))="","",INDIRECT(ADDRESS(ROW(dati_ikm!G$4),COLUMN(dati_ikm!G$1)+ROW(dati_ikm!G6)+48,1,1,"dati_ikm")))</f>
        <v>1253.8730930000002</v>
      </c>
      <c r="D9" s="18">
        <f t="shared" ca="1" si="0"/>
        <v>78.26646300000084</v>
      </c>
      <c r="E9" s="18">
        <f t="shared" ca="1" si="1"/>
        <v>6.657538414869336</v>
      </c>
      <c r="F9" s="19" cm="1">
        <f t="array" aca="1" ref="F9" ca="1">INDIRECT(ADDRESS(ROW(dati_ikm!S$27),COLUMN(dati_ikm!S$1)+ROW(dati_ikm!S6)+24,1,1,"dati_ikm"))</f>
        <v>1282.5347740000002</v>
      </c>
      <c r="G9" s="18">
        <f ca="1">IF(INDIRECT(ADDRESS(ROW(dati_ikm!G$8),COLUMN(dati_ikm!G$1)+ROW(dati_ikm!G6)+48,1,1,"dati_ikm"))="","",INDIRECT(ADDRESS(ROW(dati_ikm!G$8),COLUMN(dati_ikm!G$1)+ROW(dati_ikm!G6)+48,1,1,"dati_ikm")))</f>
        <v>26.463781999999995</v>
      </c>
      <c r="H9" s="18">
        <f t="shared" ca="1" si="2"/>
        <v>1227.4093110000001</v>
      </c>
      <c r="I9" s="19">
        <f t="shared" ca="1" si="3"/>
        <v>-55.125463000000082</v>
      </c>
      <c r="J9" s="19">
        <f t="shared" ca="1" si="4"/>
        <v>95.701834826039573</v>
      </c>
      <c r="K9" s="11"/>
      <c r="W9" s="58">
        <v>100</v>
      </c>
      <c r="AJ9" s="62">
        <f ca="1">F18</f>
        <v>14552.749614</v>
      </c>
      <c r="AK9" s="60" t="s">
        <v>157</v>
      </c>
      <c r="AL9" s="60"/>
      <c r="AM9" s="60"/>
      <c r="AN9" s="60"/>
      <c r="AO9" s="11"/>
      <c r="AP9" s="2"/>
      <c r="AQ9" s="2"/>
      <c r="AR9" s="2"/>
    </row>
    <row r="10" spans="1:44" ht="18">
      <c r="A10" s="17" t="s">
        <v>146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 t="str">
        <f ca="1">IF(INDIRECT(ADDRESS(ROW(dati_ikm!G$4),COLUMN(dati_ikm!G$1)+ROW(dati_ikm!G7)+48,1,1,"dati_ikm"))="","",INDIRECT(ADDRESS(ROW(dati_ikm!G$4),COLUMN(dati_ikm!G$1)+ROW(dati_ikm!G7)+48,1,1,"dati_ikm")))</f>
        <v/>
      </c>
      <c r="D10" s="18" t="str">
        <f t="shared" ca="1" si="0"/>
        <v/>
      </c>
      <c r="E10" s="18" t="e">
        <f t="shared" ca="1" si="1"/>
        <v>#N/A</v>
      </c>
      <c r="F10" s="19" cm="1">
        <f t="array" aca="1" ref="F10" ca="1">INDIRECT(ADDRESS(ROW(dati_ikm!S$27),COLUMN(dati_ikm!S$1)+ROW(dati_ikm!S7)+24,1,1,"dati_ikm"))</f>
        <v>1307.30798</v>
      </c>
      <c r="G10" s="18" t="str">
        <f ca="1">IF(INDIRECT(ADDRESS(ROW(dati_ikm!G$8),COLUMN(dati_ikm!G$1)+ROW(dati_ikm!G7)+48,1,1,"dati_ikm"))="","",INDIRECT(ADDRESS(ROW(dati_ikm!G$8),COLUMN(dati_ikm!G$1)+ROW(dati_ikm!G7)+48,1,1,"dati_ikm")))</f>
        <v/>
      </c>
      <c r="H10" s="18" t="str">
        <f t="shared" ca="1" si="2"/>
        <v/>
      </c>
      <c r="I10" s="19" t="str">
        <f t="shared" ca="1" si="3"/>
        <v/>
      </c>
      <c r="J10" s="19" t="e">
        <f t="shared" ca="1" si="4"/>
        <v>#N/A</v>
      </c>
      <c r="K10" s="11"/>
      <c r="W10" s="58">
        <v>100</v>
      </c>
      <c r="AJ10" s="63">
        <f ca="1">J18</f>
        <v>48.084619852650754</v>
      </c>
      <c r="AK10" s="60" t="s">
        <v>152</v>
      </c>
      <c r="AL10" s="60"/>
      <c r="AM10" s="60"/>
      <c r="AN10" s="60"/>
      <c r="AO10" s="11"/>
      <c r="AP10" s="2"/>
      <c r="AQ10" s="2"/>
      <c r="AR10" s="2"/>
    </row>
    <row r="11" spans="1:44" ht="18">
      <c r="A11" s="17" t="s">
        <v>147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 t="str">
        <f ca="1">IF(INDIRECT(ADDRESS(ROW(dati_ikm!G$4),COLUMN(dati_ikm!G$1)+ROW(dati_ikm!G8)+48,1,1,"dati_ikm"))="","",INDIRECT(ADDRESS(ROW(dati_ikm!G$4),COLUMN(dati_ikm!G$1)+ROW(dati_ikm!G8)+48,1,1,"dati_ikm")))</f>
        <v/>
      </c>
      <c r="D11" s="18" t="str">
        <f t="shared" ca="1" si="0"/>
        <v/>
      </c>
      <c r="E11" s="18" t="e">
        <f t="shared" ca="1" si="1"/>
        <v>#N/A</v>
      </c>
      <c r="F11" s="19" cm="1">
        <f t="array" aca="1" ref="F11" ca="1">INDIRECT(ADDRESS(ROW(dati_ikm!S$27),COLUMN(dati_ikm!S$1)+ROW(dati_ikm!S8)+24,1,1,"dati_ikm"))</f>
        <v>1279.3893549999998</v>
      </c>
      <c r="G11" s="18" t="str">
        <f ca="1">IF(INDIRECT(ADDRESS(ROW(dati_ikm!G$8),COLUMN(dati_ikm!G$1)+ROW(dati_ikm!G8)+48,1,1,"dati_ikm"))="","",INDIRECT(ADDRESS(ROW(dati_ikm!G$8),COLUMN(dati_ikm!G$1)+ROW(dati_ikm!G8)+48,1,1,"dati_ikm")))</f>
        <v/>
      </c>
      <c r="H11" s="18" t="str">
        <f t="shared" ca="1" si="2"/>
        <v/>
      </c>
      <c r="I11" s="19" t="str">
        <f t="shared" ca="1" si="3"/>
        <v/>
      </c>
      <c r="J11" s="19" t="e">
        <f t="shared" ca="1" si="4"/>
        <v>#N/A</v>
      </c>
      <c r="K11" s="11"/>
      <c r="W11" s="58">
        <v>100</v>
      </c>
      <c r="AJ11" s="63">
        <f ca="1">E17</f>
        <v>5.8450740164949195</v>
      </c>
      <c r="AK11" s="60" t="s">
        <v>174</v>
      </c>
      <c r="AL11" s="60"/>
      <c r="AM11" s="60"/>
      <c r="AN11" s="60"/>
      <c r="AO11" s="11"/>
      <c r="AP11" s="2"/>
      <c r="AQ11" s="2"/>
      <c r="AR11" s="2"/>
    </row>
    <row r="12" spans="1:44" ht="18">
      <c r="A12" s="17" t="s">
        <v>148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380.77565600000071</v>
      </c>
      <c r="AK12" s="60" t="s">
        <v>175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149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150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7004.0354820000011</v>
      </c>
      <c r="AK14" s="60" t="s">
        <v>158</v>
      </c>
      <c r="AL14" s="60"/>
      <c r="AM14" s="60"/>
      <c r="AN14" s="60"/>
      <c r="AO14" s="11"/>
      <c r="AP14" s="2"/>
      <c r="AQ14" s="2"/>
      <c r="AR14" s="2"/>
    </row>
    <row r="15" spans="1:44" ht="17.25">
      <c r="A15" s="17" t="s">
        <v>151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6997.6343299999999</v>
      </c>
      <c r="AK15" s="60" t="s">
        <v>159</v>
      </c>
      <c r="AL15" s="60"/>
      <c r="AM15" s="60"/>
      <c r="AN15" s="60"/>
      <c r="AO15" s="11"/>
      <c r="AP15" s="2"/>
      <c r="AQ15" s="2"/>
      <c r="AR15" s="2"/>
    </row>
    <row r="16" spans="1:44" ht="18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>
        <f ca="1">J9</f>
        <v>95.701834826039573</v>
      </c>
      <c r="AK16" s="60" t="s">
        <v>153</v>
      </c>
      <c r="AL16" s="60"/>
      <c r="AM16" s="60"/>
      <c r="AN16" s="60"/>
      <c r="AO16" s="11"/>
      <c r="AP16" s="2"/>
      <c r="AQ16" s="2"/>
      <c r="AR16" s="2"/>
    </row>
    <row r="17" spans="1:44" ht="17.25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17" s="31">
        <f ca="1">SUM(_xlfn.TAKE(B4:B15,dati_kum!E34))</f>
        <v>6514.4710729999997</v>
      </c>
      <c r="C17" s="31">
        <f ca="1">SUM(C4:C15)</f>
        <v>6895.2467290000004</v>
      </c>
      <c r="D17" s="31">
        <f t="shared" ref="D17" ca="1" si="5">C17-B17</f>
        <v>380.77565600000071</v>
      </c>
      <c r="E17" s="29">
        <f ca="1">(C17/B17)*100-100</f>
        <v>5.8450740164949195</v>
      </c>
      <c r="F17" s="31">
        <f ca="1">SUM(_xlfn.TAKE(F4:F15,dati_kum!E34))</f>
        <v>7004.0354820000011</v>
      </c>
      <c r="G17" s="29">
        <f ca="1">SUM(G4:G15)</f>
        <v>-102.387601</v>
      </c>
      <c r="H17" s="29">
        <f ca="1">SUM(H4:H15)</f>
        <v>6997.6343299999999</v>
      </c>
      <c r="I17" s="31">
        <f ca="1">H17-F17</f>
        <v>-6.4011520000012752</v>
      </c>
      <c r="J17" s="34">
        <f ca="1">H17/F17*100</f>
        <v>99.908607658878196</v>
      </c>
      <c r="K17" s="65"/>
      <c r="AJ17" s="66">
        <f ca="1">I17</f>
        <v>-6.4011520000012752</v>
      </c>
      <c r="AK17" s="60" t="s">
        <v>162</v>
      </c>
      <c r="AL17" s="60"/>
      <c r="AM17" s="60"/>
      <c r="AN17" s="60"/>
      <c r="AO17" s="11"/>
      <c r="AP17" s="2"/>
      <c r="AQ17" s="2"/>
      <c r="AR17" s="2"/>
    </row>
    <row r="18" spans="1:44" ht="17.25">
      <c r="A18" s="28" t="s">
        <v>212</v>
      </c>
      <c r="B18" s="32">
        <f ca="1">SUM(B4:B15)</f>
        <v>13583.513609</v>
      </c>
      <c r="C18" s="32">
        <f ca="1">SUM(C4:C15)</f>
        <v>6895.2467290000004</v>
      </c>
      <c r="D18" s="116" t="s">
        <v>177</v>
      </c>
      <c r="E18" s="116" t="s">
        <v>177</v>
      </c>
      <c r="F18" s="32">
        <f ca="1">SUM(F4:F15)</f>
        <v>14552.749614</v>
      </c>
      <c r="G18" s="32">
        <f t="shared" ref="G18:H18" ca="1" si="6">SUM(G4:G15)</f>
        <v>-102.387601</v>
      </c>
      <c r="H18" s="32">
        <f t="shared" ca="1" si="6"/>
        <v>6997.6343299999999</v>
      </c>
      <c r="I18" s="33">
        <f ca="1">H18-F18</f>
        <v>-7555.1152840000004</v>
      </c>
      <c r="J18" s="33">
        <f ca="1">H18/F18*100</f>
        <v>48.084619852650754</v>
      </c>
      <c r="K18" s="11"/>
      <c r="AJ18" s="66">
        <f ca="1">J17-100</f>
        <v>-9.1392341121803611E-2</v>
      </c>
      <c r="AK18" s="60" t="s">
        <v>169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211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146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5">
      <c r="A28" s="24" t="s">
        <v>1</v>
      </c>
      <c r="B28" s="24" t="s">
        <v>181</v>
      </c>
      <c r="C28" s="24" t="s">
        <v>217</v>
      </c>
      <c r="D28" s="16" t="s">
        <v>187</v>
      </c>
      <c r="E28" s="16" t="s">
        <v>186</v>
      </c>
      <c r="F28" s="36" t="s">
        <v>215</v>
      </c>
      <c r="G28" s="16" t="s">
        <v>156</v>
      </c>
      <c r="H28" s="37" t="s">
        <v>155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140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141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142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>
        <f ca="1">IF(INDIRECT(ADDRESS(ROW(dati_ikm!G$7),COLUMN(dati_ikm!G$1)+ROW(dati_ikm!G3)+48,1,1,"dati_ikm"))="","",INDIRECT(ADDRESS(ROW(dati_ikm!G$7),COLUMN(dati_ikm!G$1)+ROW(dati_ikm!G3)+48,1,1,"dati_ikm")))</f>
        <v>363.54947700000002</v>
      </c>
      <c r="D31" s="83">
        <f t="shared" ca="1" si="7"/>
        <v>27.280309999999986</v>
      </c>
      <c r="E31" s="84">
        <f t="shared" ca="1" si="8"/>
        <v>8.1126409070980969</v>
      </c>
      <c r="F31" s="99" cm="1">
        <f t="array" aca="1" ref="F31" ca="1">INDIRECT(ADDRESS(ROW(dati_ikm!S$38),COLUMN(dati_ikm!S$1)+ROW(dati_ikm!S3)+24,1,1,"dati_ikm"))</f>
        <v>364.49954700000001</v>
      </c>
      <c r="G31" s="86">
        <f t="shared" ca="1" si="9"/>
        <v>-0.95006999999998243</v>
      </c>
      <c r="H31" s="87">
        <f t="shared" ca="1" si="10"/>
        <v>99.739349470302642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143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>
        <f ca="1">IF(INDIRECT(ADDRESS(ROW(dati_ikm!G$7),COLUMN(dati_ikm!G$1)+ROW(dati_ikm!G4)+48,1,1,"dati_ikm"))="","",INDIRECT(ADDRESS(ROW(dati_ikm!G$7),COLUMN(dati_ikm!G$1)+ROW(dati_ikm!G4)+48,1,1,"dati_ikm")))</f>
        <v>391.79337499999997</v>
      </c>
      <c r="D32" s="83">
        <f t="shared" ca="1" si="7"/>
        <v>-10.816653999999971</v>
      </c>
      <c r="E32" s="84">
        <f t="shared" ca="1" si="8"/>
        <v>-2.6866330247327141</v>
      </c>
      <c r="F32" s="99" cm="1">
        <f t="array" aca="1" ref="F32" ca="1">INDIRECT(ADDRESS(ROW(dati_ikm!S$38),COLUMN(dati_ikm!S$1)+ROW(dati_ikm!S4)+24,1,1,"dati_ikm"))</f>
        <v>401.51788399999998</v>
      </c>
      <c r="G32" s="86">
        <f t="shared" ca="1" si="9"/>
        <v>-9.7245090000000118</v>
      </c>
      <c r="H32" s="87">
        <f t="shared" ca="1" si="10"/>
        <v>97.57806329742462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75">
      <c r="A33" s="25" t="s">
        <v>144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>
        <f ca="1">IF(INDIRECT(ADDRESS(ROW(dati_ikm!G$7),COLUMN(dati_ikm!G$1)+ROW(dati_ikm!G5)+48,1,1,"dati_ikm"))="","",INDIRECT(ADDRESS(ROW(dati_ikm!G$7),COLUMN(dati_ikm!G$1)+ROW(dati_ikm!G5)+48,1,1,"dati_ikm")))</f>
        <v>403.77591600000005</v>
      </c>
      <c r="D33" s="83">
        <f t="shared" ca="1" si="7"/>
        <v>39.697554999999966</v>
      </c>
      <c r="E33" s="84">
        <f t="shared" ca="1" si="8"/>
        <v>10.903574409356324</v>
      </c>
      <c r="F33" s="99" cm="1">
        <f t="array" aca="1" ref="F33" ca="1">INDIRECT(ADDRESS(ROW(dati_ikm!S$38),COLUMN(dati_ikm!S$1)+ROW(dati_ikm!S5)+24,1,1,"dati_ikm"))</f>
        <v>403.55699800000002</v>
      </c>
      <c r="G33" s="86">
        <f t="shared" ca="1" si="9"/>
        <v>0.21891800000003059</v>
      </c>
      <c r="H33" s="87">
        <f t="shared" ca="1" si="10"/>
        <v>100.05424710786454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8">
      <c r="A34" s="25" t="s">
        <v>145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>
        <f ca="1">IF(INDIRECT(ADDRESS(ROW(dati_ikm!G$7),COLUMN(dati_ikm!G$1)+ROW(dati_ikm!G6)+48,1,1,"dati_ikm"))="","",INDIRECT(ADDRESS(ROW(dati_ikm!G$7),COLUMN(dati_ikm!G$1)+ROW(dati_ikm!G6)+48,1,1,"dati_ikm")))</f>
        <v>398.83669599999985</v>
      </c>
      <c r="D34" s="83">
        <f t="shared" ca="1" si="7"/>
        <v>67.515831000000162</v>
      </c>
      <c r="E34" s="84">
        <f t="shared" ca="1" si="8"/>
        <v>20.3777781999936</v>
      </c>
      <c r="F34" s="99" cm="1">
        <f t="array" aca="1" ref="F34" ca="1">INDIRECT(ADDRESS(ROW(dati_ikm!S$38),COLUMN(dati_ikm!S$1)+ROW(dati_ikm!S6)+24,1,1,"dati_ikm"))</f>
        <v>406.919174</v>
      </c>
      <c r="G34" s="86">
        <f t="shared" ca="1" si="9"/>
        <v>-8.082478000000151</v>
      </c>
      <c r="H34" s="87">
        <f t="shared" ca="1" si="10"/>
        <v>98.013738718539685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157</v>
      </c>
      <c r="AL34" s="60"/>
      <c r="AM34" s="60"/>
      <c r="AN34" s="60"/>
      <c r="AO34" s="11"/>
      <c r="AP34" s="2"/>
      <c r="AQ34" s="2"/>
    </row>
    <row r="35" spans="1:43" s="52" customFormat="1" ht="18">
      <c r="A35" s="25" t="s">
        <v>146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 t="str">
        <f ca="1">IF(INDIRECT(ADDRESS(ROW(dati_ikm!G$7),COLUMN(dati_ikm!G$1)+ROW(dati_ikm!G7)+48,1,1,"dati_ikm"))="","",INDIRECT(ADDRESS(ROW(dati_ikm!G$7),COLUMN(dati_ikm!G$1)+ROW(dati_ikm!G7)+48,1,1,"dati_ikm")))</f>
        <v/>
      </c>
      <c r="D35" s="83" t="str">
        <f t="shared" ca="1" si="7"/>
        <v/>
      </c>
      <c r="E35" s="84" t="e">
        <f t="shared" ca="1" si="8"/>
        <v>#N/A</v>
      </c>
      <c r="F35" s="99" cm="1">
        <f t="array" aca="1" ref="F35" ca="1">INDIRECT(ADDRESS(ROW(dati_ikm!S$38),COLUMN(dati_ikm!S$1)+ROW(dati_ikm!S7)+24,1,1,"dati_ikm"))</f>
        <v>447.09168</v>
      </c>
      <c r="G35" s="86" t="str">
        <f t="shared" ca="1" si="9"/>
        <v/>
      </c>
      <c r="H35" s="87" t="e">
        <f t="shared" ca="1" si="10"/>
        <v>#N/A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48.282578897939857</v>
      </c>
      <c r="AK35" s="60" t="s">
        <v>152</v>
      </c>
      <c r="AL35" s="60"/>
      <c r="AM35" s="60"/>
      <c r="AN35" s="60"/>
      <c r="AO35" s="11"/>
      <c r="AP35" s="2"/>
      <c r="AQ35" s="2"/>
    </row>
    <row r="36" spans="1:43" s="52" customFormat="1" ht="18">
      <c r="A36" s="25" t="s">
        <v>147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 t="str">
        <f ca="1">IF(INDIRECT(ADDRESS(ROW(dati_ikm!G$7),COLUMN(dati_ikm!G$1)+ROW(dati_ikm!G8)+48,1,1,"dati_ikm"))="","",INDIRECT(ADDRESS(ROW(dati_ikm!G$7),COLUMN(dati_ikm!G$1)+ROW(dati_ikm!G8)+48,1,1,"dati_ikm")))</f>
        <v/>
      </c>
      <c r="D36" s="83" t="str">
        <f t="shared" ca="1" si="7"/>
        <v/>
      </c>
      <c r="E36" s="84" t="e">
        <f t="shared" ca="1" si="8"/>
        <v>#N/A</v>
      </c>
      <c r="F36" s="99" cm="1">
        <f t="array" aca="1" ref="F36" ca="1">INDIRECT(ADDRESS(ROW(dati_ikm!S$38),COLUMN(dati_ikm!S$1)+ROW(dati_ikm!S8)+24,1,1,"dati_ikm"))</f>
        <v>420.32365500000003</v>
      </c>
      <c r="G36" s="86" t="str">
        <f t="shared" ca="1" si="9"/>
        <v/>
      </c>
      <c r="H36" s="87" t="e">
        <f t="shared" ca="1" si="10"/>
        <v>#N/A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7.5241580235265531</v>
      </c>
      <c r="AK36" s="60" t="s">
        <v>163</v>
      </c>
      <c r="AL36" s="60"/>
      <c r="AM36" s="60"/>
      <c r="AN36" s="60"/>
      <c r="AO36" s="11"/>
      <c r="AP36" s="2"/>
      <c r="AQ36" s="2"/>
    </row>
    <row r="37" spans="1:43" s="52" customFormat="1" ht="18">
      <c r="A37" s="25" t="s">
        <v>148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164.30167200000005</v>
      </c>
      <c r="AK37" s="60" t="s">
        <v>164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149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8">
      <c r="A39" s="25" t="s">
        <v>150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2363.114282</v>
      </c>
      <c r="AK39" s="60" t="s">
        <v>158</v>
      </c>
      <c r="AL39" s="60"/>
      <c r="AM39" s="60"/>
      <c r="AN39" s="60"/>
      <c r="AO39" s="11"/>
      <c r="AP39" s="2"/>
      <c r="AQ39" s="2"/>
    </row>
    <row r="40" spans="1:43" s="52" customFormat="1" ht="18">
      <c r="A40" s="25" t="s">
        <v>151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2347.9569259999998</v>
      </c>
      <c r="AK40" s="60" t="s">
        <v>159</v>
      </c>
      <c r="AL40" s="60"/>
      <c r="AM40" s="60"/>
      <c r="AN40" s="60"/>
      <c r="AO40" s="11"/>
      <c r="AP40" s="2"/>
      <c r="AQ40" s="2"/>
    </row>
    <row r="41" spans="1:43" s="52" customFormat="1" ht="18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>
        <f ca="1">H34</f>
        <v>98.013738718539685</v>
      </c>
      <c r="AK41" s="60" t="s">
        <v>153</v>
      </c>
      <c r="AL41" s="60"/>
      <c r="AM41" s="60"/>
      <c r="AN41" s="60"/>
      <c r="AO41" s="11"/>
      <c r="AP41" s="2"/>
      <c r="AQ41" s="2"/>
    </row>
    <row r="42" spans="1:43" s="52" customFormat="1" ht="18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42" s="148">
        <f ca="1">SUM(_xlfn.TAKE(B29:B40,dati_kum!E34))</f>
        <v>2183.6552539999998</v>
      </c>
      <c r="C42" s="148">
        <f ca="1">SUM(C29:C41)</f>
        <v>2347.9569259999998</v>
      </c>
      <c r="D42" s="148">
        <f ca="1">C42-B42</f>
        <v>164.30167200000005</v>
      </c>
      <c r="E42" s="149">
        <f t="shared" ref="E42" ca="1" si="11">(C42/B42)*100-100</f>
        <v>7.5241580235265531</v>
      </c>
      <c r="F42" s="150">
        <f ca="1">SUM(_xlfn.TAKE(F29:F40,dati_kum!E34))</f>
        <v>2363.114282</v>
      </c>
      <c r="G42" s="151">
        <f t="shared" ref="G42:G43" ca="1" si="12">C42-F42</f>
        <v>-15.157356000000163</v>
      </c>
      <c r="H42" s="152">
        <f ca="1">C42/F42*100</f>
        <v>99.358585570090511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-15.157356000000163</v>
      </c>
      <c r="AK42" s="60" t="s">
        <v>162</v>
      </c>
      <c r="AL42" s="60"/>
      <c r="AM42" s="60"/>
      <c r="AN42" s="60"/>
      <c r="AO42" s="11"/>
      <c r="AP42" s="2"/>
      <c r="AQ42" s="2"/>
    </row>
    <row r="43" spans="1:43" s="52" customFormat="1" ht="18">
      <c r="A43" s="28" t="s">
        <v>212</v>
      </c>
      <c r="B43" s="153">
        <f ca="1">SUM(B29:B40)</f>
        <v>4398.1963729999998</v>
      </c>
      <c r="C43" s="153">
        <f t="shared" ref="C43" ca="1" si="13">SUM(C29:C40)</f>
        <v>2347.9569259999998</v>
      </c>
      <c r="D43" s="116" t="s">
        <v>177</v>
      </c>
      <c r="E43" s="116" t="s">
        <v>177</v>
      </c>
      <c r="F43" s="154">
        <f ca="1">SUM(F29:F40)</f>
        <v>4862.9484580000008</v>
      </c>
      <c r="G43" s="33">
        <f t="shared" ca="1" si="12"/>
        <v>-2514.9915320000009</v>
      </c>
      <c r="H43" s="155">
        <f ca="1">C43/F43*100</f>
        <v>48.282578897939857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-0.6414144299094886</v>
      </c>
      <c r="AK43" s="60" t="s">
        <v>154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181</v>
      </c>
      <c r="C51" s="24" t="s">
        <v>217</v>
      </c>
      <c r="D51" s="16" t="s">
        <v>187</v>
      </c>
      <c r="E51" s="16" t="s">
        <v>186</v>
      </c>
      <c r="F51" s="24" t="s">
        <v>215</v>
      </c>
      <c r="G51" s="35" t="s">
        <v>156</v>
      </c>
      <c r="H51" s="24" t="s">
        <v>155</v>
      </c>
      <c r="J51" s="2"/>
    </row>
    <row r="52" spans="1:43">
      <c r="A52" s="25" t="s">
        <v>140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141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142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>
        <f ca="1">IF(INDIRECT(ADDRESS(ROW(dati_ikm!G$11),COLUMN(dati_ikm!G$1)+ROW(dati_ikm!G3)+48,1,1,"dati_ikm"))="","",INDIRECT(ADDRESS(ROW(dati_ikm!G$11),COLUMN(dati_ikm!G$1)+ROW(dati_ikm!G3)+48,1,1,"dati_ikm")))</f>
        <v>286.976404</v>
      </c>
      <c r="D54" s="83">
        <f t="shared" ca="1" si="14"/>
        <v>-8.04859399999998</v>
      </c>
      <c r="E54" s="84">
        <f t="shared" ca="1" si="15"/>
        <v>-2.7281057722437367</v>
      </c>
      <c r="F54" s="83" cm="1">
        <f t="array" aca="1" ref="F54" ca="1">INDIRECT(ADDRESS(ROW(dati_ikm!S$29),COLUMN(dati_ikm!S$1)+ROW(dati_ikm!S3)+24,1,1,"dati_ikm"))</f>
        <v>296.3</v>
      </c>
      <c r="G54" s="83">
        <f t="shared" ca="1" si="16"/>
        <v>-9.3235960000000091</v>
      </c>
      <c r="H54" s="83">
        <f t="shared" ca="1" si="17"/>
        <v>96.853325683428963</v>
      </c>
      <c r="I54" s="11"/>
      <c r="J54" s="60"/>
      <c r="K54" s="60"/>
      <c r="L54" s="60"/>
      <c r="AJ54" s="11"/>
    </row>
    <row r="55" spans="1:43">
      <c r="A55" s="25" t="s">
        <v>143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>
        <f ca="1">IF(INDIRECT(ADDRESS(ROW(dati_ikm!G$11),COLUMN(dati_ikm!G$1)+ROW(dati_ikm!G4)+48,1,1,"dati_ikm"))="","",INDIRECT(ADDRESS(ROW(dati_ikm!G$11),COLUMN(dati_ikm!G$1)+ROW(dati_ikm!G4)+48,1,1,"dati_ikm")))</f>
        <v>324.08337899999992</v>
      </c>
      <c r="D55" s="83">
        <f t="shared" ca="1" si="14"/>
        <v>66.106786999999827</v>
      </c>
      <c r="E55" s="84">
        <f t="shared" ca="1" si="15"/>
        <v>25.625110591429092</v>
      </c>
      <c r="F55" s="83" cm="1">
        <f t="array" aca="1" ref="F55" ca="1">INDIRECT(ADDRESS(ROW(dati_ikm!S$29),COLUMN(dati_ikm!S$1)+ROW(dati_ikm!S4)+24,1,1,"dati_ikm"))</f>
        <v>327.8</v>
      </c>
      <c r="G55" s="83">
        <f t="shared" ca="1" si="16"/>
        <v>-3.7166210000000888</v>
      </c>
      <c r="H55" s="83">
        <f t="shared" ca="1" si="17"/>
        <v>98.866192495424016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144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>
        <f ca="1">IF(INDIRECT(ADDRESS(ROW(dati_ikm!G$11),COLUMN(dati_ikm!G$1)+ROW(dati_ikm!G5)+48,1,1,"dati_ikm"))="","",INDIRECT(ADDRESS(ROW(dati_ikm!G$11),COLUMN(dati_ikm!G$1)+ROW(dati_ikm!G5)+48,1,1,"dati_ikm")))</f>
        <v>341.89799500000004</v>
      </c>
      <c r="D56" s="83">
        <f t="shared" ca="1" si="14"/>
        <v>30.477443000000221</v>
      </c>
      <c r="E56" s="84">
        <f t="shared" ca="1" si="15"/>
        <v>9.7865869173593438</v>
      </c>
      <c r="F56" s="83" cm="1">
        <f t="array" aca="1" ref="F56" ca="1">INDIRECT(ADDRESS(ROW(dati_ikm!S$29),COLUMN(dati_ikm!S$1)+ROW(dati_ikm!S5)+24,1,1,"dati_ikm"))</f>
        <v>336.1</v>
      </c>
      <c r="G56" s="83">
        <f t="shared" ca="1" si="16"/>
        <v>5.7979950000000144</v>
      </c>
      <c r="H56" s="83">
        <f t="shared" ca="1" si="17"/>
        <v>101.72508033323415</v>
      </c>
      <c r="I56" s="11"/>
      <c r="J56" s="2"/>
      <c r="AK56" s="61" t="s">
        <v>50</v>
      </c>
    </row>
    <row r="57" spans="1:43" ht="18">
      <c r="A57" s="25" t="s">
        <v>145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>
        <f ca="1">IF(INDIRECT(ADDRESS(ROW(dati_ikm!G$11),COLUMN(dati_ikm!G$1)+ROW(dati_ikm!G6)+48,1,1,"dati_ikm"))="","",INDIRECT(ADDRESS(ROW(dati_ikm!G$11),COLUMN(dati_ikm!G$1)+ROW(dati_ikm!G6)+48,1,1,"dati_ikm")))</f>
        <v>353.14339199999995</v>
      </c>
      <c r="D57" s="83">
        <f t="shared" ca="1" si="14"/>
        <v>-32.120368000000099</v>
      </c>
      <c r="E57" s="84">
        <f t="shared" ca="1" si="15"/>
        <v>-8.3372409592846424</v>
      </c>
      <c r="F57" s="83" cm="1">
        <f t="array" aca="1" ref="F57" ca="1">INDIRECT(ADDRESS(ROW(dati_ikm!S$29),COLUMN(dati_ikm!S$1)+ROW(dati_ikm!S6)+24,1,1,"dati_ikm"))</f>
        <v>356.9</v>
      </c>
      <c r="G57" s="83">
        <f t="shared" ca="1" si="16"/>
        <v>-3.7566080000000284</v>
      </c>
      <c r="H57" s="83">
        <f t="shared" ca="1" si="17"/>
        <v>98.94743401513027</v>
      </c>
      <c r="I57" s="11"/>
      <c r="J57" s="2"/>
      <c r="AJ57" s="62">
        <f ca="1">F66</f>
        <v>4245.4987259999998</v>
      </c>
      <c r="AK57" s="60" t="s">
        <v>157</v>
      </c>
      <c r="AL57" s="60"/>
      <c r="AM57" s="60"/>
      <c r="AN57" s="60"/>
      <c r="AO57" s="11"/>
      <c r="AP57" s="2"/>
      <c r="AQ57" s="2"/>
    </row>
    <row r="58" spans="1:43" ht="18">
      <c r="A58" s="25" t="s">
        <v>146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 t="str">
        <f ca="1">IF(INDIRECT(ADDRESS(ROW(dati_ikm!G$11),COLUMN(dati_ikm!G$1)+ROW(dati_ikm!G7)+48,1,1,"dati_ikm"))="","",INDIRECT(ADDRESS(ROW(dati_ikm!G$11),COLUMN(dati_ikm!G$1)+ROW(dati_ikm!G7)+48,1,1,"dati_ikm")))</f>
        <v/>
      </c>
      <c r="D58" s="83" t="str">
        <f t="shared" ca="1" si="14"/>
        <v/>
      </c>
      <c r="E58" s="84" t="e">
        <f t="shared" ca="1" si="15"/>
        <v>#N/A</v>
      </c>
      <c r="F58" s="83" cm="1">
        <f t="array" aca="1" ref="F58" ca="1">INDIRECT(ADDRESS(ROW(dati_ikm!S$29),COLUMN(dati_ikm!S$1)+ROW(dati_ikm!S7)+24,1,1,"dati_ikm"))</f>
        <v>372.5</v>
      </c>
      <c r="G58" s="83" t="str">
        <f t="shared" ca="1" si="16"/>
        <v/>
      </c>
      <c r="H58" s="83" t="e">
        <f t="shared" ca="1" si="17"/>
        <v>#N/A</v>
      </c>
      <c r="I58" s="11"/>
      <c r="J58" s="2"/>
      <c r="AJ58" s="63">
        <f ca="1">H66</f>
        <v>45.519895652419521</v>
      </c>
      <c r="AK58" s="60" t="s">
        <v>152</v>
      </c>
      <c r="AL58" s="60"/>
      <c r="AM58" s="60"/>
      <c r="AN58" s="60"/>
      <c r="AO58" s="11"/>
      <c r="AP58" s="2"/>
      <c r="AQ58" s="2"/>
    </row>
    <row r="59" spans="1:43" ht="18">
      <c r="A59" s="25" t="s">
        <v>147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 t="str">
        <f ca="1">IF(INDIRECT(ADDRESS(ROW(dati_ikm!G$11),COLUMN(dati_ikm!G$1)+ROW(dati_ikm!G8)+48,1,1,"dati_ikm"))="","",INDIRECT(ADDRESS(ROW(dati_ikm!G$11),COLUMN(dati_ikm!G$1)+ROW(dati_ikm!G8)+48,1,1,"dati_ikm")))</f>
        <v/>
      </c>
      <c r="D59" s="83" t="str">
        <f t="shared" ca="1" si="14"/>
        <v/>
      </c>
      <c r="E59" s="84" t="e">
        <f t="shared" ca="1" si="15"/>
        <v>#N/A</v>
      </c>
      <c r="F59" s="83" cm="1">
        <f t="array" aca="1" ref="F59" ca="1">INDIRECT(ADDRESS(ROW(dati_ikm!S$29),COLUMN(dati_ikm!S$1)+ROW(dati_ikm!S8)+24,1,1,"dati_ikm"))</f>
        <v>367</v>
      </c>
      <c r="G59" s="83" t="str">
        <f t="shared" ca="1" si="16"/>
        <v/>
      </c>
      <c r="H59" s="83" t="e">
        <f t="shared" ca="1" si="17"/>
        <v>#N/A</v>
      </c>
      <c r="I59" s="11"/>
      <c r="J59" s="2"/>
      <c r="AJ59" s="63">
        <f ca="1">E65</f>
        <v>4.1004226085999989</v>
      </c>
      <c r="AK59" s="60" t="s">
        <v>160</v>
      </c>
      <c r="AL59" s="60"/>
      <c r="AM59" s="60"/>
      <c r="AN59" s="60"/>
      <c r="AO59" s="11"/>
      <c r="AP59" s="2"/>
      <c r="AQ59" s="2"/>
    </row>
    <row r="60" spans="1:43" ht="18">
      <c r="A60" s="25" t="s">
        <v>148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76.121282999999949</v>
      </c>
      <c r="AK60" s="60" t="s">
        <v>161</v>
      </c>
      <c r="AL60" s="60"/>
      <c r="AM60" s="60"/>
      <c r="AN60" s="60"/>
      <c r="AO60" s="11"/>
      <c r="AP60" s="2"/>
      <c r="AQ60" s="2"/>
    </row>
    <row r="61" spans="1:43">
      <c r="A61" s="25" t="s">
        <v>149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150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1973.4</v>
      </c>
      <c r="AK62" s="60" t="s">
        <v>158</v>
      </c>
      <c r="AL62" s="60"/>
      <c r="AM62" s="60"/>
      <c r="AN62" s="60"/>
      <c r="AO62" s="11"/>
      <c r="AP62" s="2"/>
      <c r="AQ62" s="2"/>
    </row>
    <row r="63" spans="1:43" ht="18">
      <c r="A63" s="25" t="s">
        <v>151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1932.5465899999999</v>
      </c>
      <c r="AK63" s="60" t="s">
        <v>159</v>
      </c>
      <c r="AL63" s="60"/>
      <c r="AM63" s="60"/>
      <c r="AN63" s="60"/>
      <c r="AO63" s="11"/>
      <c r="AP63" s="2"/>
      <c r="AQ63" s="2"/>
    </row>
    <row r="64" spans="1:43" ht="18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>
        <f ca="1">H57</f>
        <v>98.94743401513027</v>
      </c>
      <c r="AK64" s="60" t="s">
        <v>153</v>
      </c>
      <c r="AL64" s="60"/>
      <c r="AM64" s="60"/>
      <c r="AN64" s="60"/>
      <c r="AO64" s="11"/>
      <c r="AP64" s="2"/>
      <c r="AQ64" s="2"/>
    </row>
    <row r="65" spans="1:43" ht="18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65" s="148">
        <f ca="1">SUM(_xlfn.TAKE(B52:B63,dati_kum!E34))</f>
        <v>1856.425307</v>
      </c>
      <c r="C65" s="148">
        <f ca="1">SUM(C52:C64)</f>
        <v>1932.5465899999999</v>
      </c>
      <c r="D65" s="148">
        <f ca="1">C65-B65</f>
        <v>76.121282999999949</v>
      </c>
      <c r="E65" s="156">
        <f t="shared" ref="E65" ca="1" si="18">(C65/B65)*100-100</f>
        <v>4.1004226085999989</v>
      </c>
      <c r="F65" s="148">
        <f ca="1">SUM(_xlfn.TAKE(F52:F63,dati_kum!E34))</f>
        <v>1973.4</v>
      </c>
      <c r="G65" s="149">
        <f ca="1">C65-F65</f>
        <v>-40.853410000000167</v>
      </c>
      <c r="H65" s="157">
        <f ca="1">C65/F65*100</f>
        <v>97.92979578392621</v>
      </c>
      <c r="I65" s="11"/>
      <c r="J65" s="2"/>
      <c r="AJ65" s="62">
        <f ca="1">G65</f>
        <v>-40.853410000000167</v>
      </c>
      <c r="AK65" s="60" t="s">
        <v>162</v>
      </c>
      <c r="AL65" s="60"/>
      <c r="AM65" s="60"/>
      <c r="AN65" s="60"/>
      <c r="AO65" s="11"/>
      <c r="AP65" s="2"/>
      <c r="AQ65" s="2"/>
    </row>
    <row r="66" spans="1:43" ht="18">
      <c r="A66" s="28" t="s">
        <v>212</v>
      </c>
      <c r="B66" s="153">
        <f ca="1">SUM(B52:B63)</f>
        <v>3882.3620270000001</v>
      </c>
      <c r="C66" s="153">
        <f t="shared" ref="C66" ca="1" si="19">SUM(C52:C63)</f>
        <v>1932.5465899999999</v>
      </c>
      <c r="D66" s="116" t="s">
        <v>177</v>
      </c>
      <c r="E66" s="116" t="s">
        <v>177</v>
      </c>
      <c r="F66" s="153">
        <f ca="1">SUM(F52:F63)</f>
        <v>4245.4987259999998</v>
      </c>
      <c r="G66" s="158">
        <f ca="1">C66-F66</f>
        <v>-2312.9521359999999</v>
      </c>
      <c r="H66" s="158">
        <f ca="1">C66/F66*100</f>
        <v>45.519895652419521</v>
      </c>
      <c r="I66" s="11"/>
      <c r="J66" s="2"/>
      <c r="AJ66" s="63">
        <f ca="1">H65-100</f>
        <v>-2.0702042160737903</v>
      </c>
      <c r="AK66" s="60" t="s">
        <v>154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181</v>
      </c>
      <c r="C74" s="24" t="s">
        <v>217</v>
      </c>
      <c r="D74" s="16" t="s">
        <v>187</v>
      </c>
      <c r="E74" s="16" t="s">
        <v>186</v>
      </c>
      <c r="F74" s="36" t="s">
        <v>215</v>
      </c>
      <c r="G74" s="16" t="s">
        <v>156</v>
      </c>
      <c r="H74" s="37" t="s">
        <v>155</v>
      </c>
      <c r="J74" s="2"/>
    </row>
    <row r="75" spans="1:43">
      <c r="A75" s="25" t="s">
        <v>140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141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142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>
        <f ca="1">IF(INDIRECT(ADDRESS(ROW(dati_ikm!G$5),COLUMN(dati_ikm!G$1)+ROW(dati_ikm!G3)+48,1,1,"dati_ikm"))="","",INDIRECT(ADDRESS(ROW(dati_ikm!G$5),COLUMN(dati_ikm!G$1)+ROW(dati_ikm!G3)+48,1,1,"dati_ikm")))</f>
        <v>65.475727000000006</v>
      </c>
      <c r="D77" s="83">
        <f t="shared" ca="1" si="20"/>
        <v>2.9823360000000321</v>
      </c>
      <c r="E77" s="84">
        <f t="shared" ca="1" si="21"/>
        <v>4.7722422359830432</v>
      </c>
      <c r="F77" s="99" cm="1">
        <f t="array" aca="1" ref="F77" ca="1">INDIRECT(ADDRESS(ROW(dati_ikm!S$33),COLUMN(dati_ikm!S$1)+ROW(dati_ikm!S3)+24,1,1,"dati_ikm"))</f>
        <v>65</v>
      </c>
      <c r="G77" s="86">
        <f t="shared" ca="1" si="22"/>
        <v>0.47572700000000623</v>
      </c>
      <c r="H77" s="87">
        <f t="shared" ca="1" si="23"/>
        <v>100.73188769230769</v>
      </c>
      <c r="I77" s="11"/>
      <c r="J77" s="60"/>
      <c r="K77" s="60"/>
      <c r="L77" s="60"/>
      <c r="AJ77" s="11"/>
    </row>
    <row r="78" spans="1:43">
      <c r="A78" s="25" t="s">
        <v>143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>
        <f ca="1">IF(INDIRECT(ADDRESS(ROW(dati_ikm!G$5),COLUMN(dati_ikm!G$1)+ROW(dati_ikm!G4)+48,1,1,"dati_ikm"))="","",INDIRECT(ADDRESS(ROW(dati_ikm!G$5),COLUMN(dati_ikm!G$1)+ROW(dati_ikm!G4)+48,1,1,"dati_ikm")))</f>
        <v>192.83897200000001</v>
      </c>
      <c r="D78" s="83">
        <f t="shared" ca="1" si="20"/>
        <v>-25.930702999999994</v>
      </c>
      <c r="E78" s="84">
        <f t="shared" ca="1" si="21"/>
        <v>-11.85296956719435</v>
      </c>
      <c r="F78" s="99" cm="1">
        <f t="array" aca="1" ref="F78" ca="1">INDIRECT(ADDRESS(ROW(dati_ikm!S$33),COLUMN(dati_ikm!S$1)+ROW(dati_ikm!S4)+24,1,1,"dati_ikm"))</f>
        <v>196.7</v>
      </c>
      <c r="G78" s="86">
        <f t="shared" ca="1" si="22"/>
        <v>-3.8610279999999761</v>
      </c>
      <c r="H78" s="87">
        <f t="shared" ca="1" si="23"/>
        <v>98.037098118962902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144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>
        <f ca="1">IF(INDIRECT(ADDRESS(ROW(dati_ikm!G$5),COLUMN(dati_ikm!G$1)+ROW(dati_ikm!G5)+48,1,1,"dati_ikm"))="","",INDIRECT(ADDRESS(ROW(dati_ikm!G$5),COLUMN(dati_ikm!G$1)+ROW(dati_ikm!G5)+48,1,1,"dati_ikm")))</f>
        <v>207.03071899999998</v>
      </c>
      <c r="D79" s="83">
        <f t="shared" ca="1" si="20"/>
        <v>-8.2594890000000305</v>
      </c>
      <c r="E79" s="84">
        <f t="shared" ca="1" si="21"/>
        <v>-3.8364443402832507</v>
      </c>
      <c r="F79" s="99" cm="1">
        <f t="array" aca="1" ref="F79" ca="1">INDIRECT(ADDRESS(ROW(dati_ikm!S$33),COLUMN(dati_ikm!S$1)+ROW(dati_ikm!S5)+24,1,1,"dati_ikm"))</f>
        <v>205.9</v>
      </c>
      <c r="G79" s="86">
        <f t="shared" ca="1" si="22"/>
        <v>1.1307189999999707</v>
      </c>
      <c r="H79" s="87">
        <f t="shared" ca="1" si="23"/>
        <v>100.54915930063135</v>
      </c>
      <c r="I79" s="11"/>
      <c r="J79" s="2"/>
      <c r="AK79" s="68" t="s">
        <v>51</v>
      </c>
    </row>
    <row r="80" spans="1:43" ht="18">
      <c r="A80" s="25" t="s">
        <v>145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>
        <f ca="1">IF(INDIRECT(ADDRESS(ROW(dati_ikm!G$5),COLUMN(dati_ikm!G$1)+ROW(dati_ikm!G6)+48,1,1,"dati_ikm"))="","",INDIRECT(ADDRESS(ROW(dati_ikm!G$5),COLUMN(dati_ikm!G$1)+ROW(dati_ikm!G6)+48,1,1,"dati_ikm")))</f>
        <v>233.39515899999992</v>
      </c>
      <c r="D80" s="83">
        <f t="shared" ca="1" si="20"/>
        <v>14.533204999999953</v>
      </c>
      <c r="E80" s="84">
        <f t="shared" ca="1" si="21"/>
        <v>6.6403523930888184</v>
      </c>
      <c r="F80" s="99" cm="1">
        <f t="array" aca="1" ref="F80" ca="1">INDIRECT(ADDRESS(ROW(dati_ikm!S$33),COLUMN(dati_ikm!S$1)+ROW(dati_ikm!S6)+24,1,1,"dati_ikm"))</f>
        <v>231.7</v>
      </c>
      <c r="G80" s="86">
        <f t="shared" ca="1" si="22"/>
        <v>1.6951589999999328</v>
      </c>
      <c r="H80" s="87">
        <f t="shared" ca="1" si="23"/>
        <v>100.73161804056967</v>
      </c>
      <c r="I80" s="11"/>
      <c r="J80" s="2"/>
      <c r="AJ80" s="62">
        <f ca="1">F89</f>
        <v>2735.8879299999999</v>
      </c>
      <c r="AK80" s="60" t="s">
        <v>157</v>
      </c>
      <c r="AL80" s="60"/>
      <c r="AM80" s="60"/>
      <c r="AN80" s="60"/>
      <c r="AO80" s="11"/>
      <c r="AP80" s="2"/>
      <c r="AQ80" s="2"/>
    </row>
    <row r="81" spans="1:43" ht="18">
      <c r="A81" s="25" t="s">
        <v>146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 t="str">
        <f ca="1">IF(INDIRECT(ADDRESS(ROW(dati_ikm!G$5),COLUMN(dati_ikm!G$1)+ROW(dati_ikm!G7)+48,1,1,"dati_ikm"))="","",INDIRECT(ADDRESS(ROW(dati_ikm!G$5),COLUMN(dati_ikm!G$1)+ROW(dati_ikm!G7)+48,1,1,"dati_ikm")))</f>
        <v/>
      </c>
      <c r="D81" s="83" t="str">
        <f t="shared" ca="1" si="20"/>
        <v/>
      </c>
      <c r="E81" s="84" t="e">
        <f t="shared" ca="1" si="21"/>
        <v>#N/A</v>
      </c>
      <c r="F81" s="99" cm="1">
        <f t="array" aca="1" ref="F81" ca="1">INDIRECT(ADDRESS(ROW(dati_ikm!S$33),COLUMN(dati_ikm!S$1)+ROW(dati_ikm!S7)+24,1,1,"dati_ikm"))</f>
        <v>274</v>
      </c>
      <c r="G81" s="86" t="str">
        <f t="shared" ca="1" si="22"/>
        <v/>
      </c>
      <c r="H81" s="87" t="e">
        <f t="shared" ca="1" si="23"/>
        <v>#N/A</v>
      </c>
      <c r="I81" s="11"/>
      <c r="J81" s="2"/>
      <c r="AJ81" s="63">
        <f ca="1">H89</f>
        <v>45.944479969981813</v>
      </c>
      <c r="AK81" s="60" t="s">
        <v>152</v>
      </c>
      <c r="AL81" s="60"/>
      <c r="AM81" s="60"/>
      <c r="AN81" s="60"/>
      <c r="AO81" s="11"/>
      <c r="AP81" s="2"/>
      <c r="AQ81" s="2"/>
    </row>
    <row r="82" spans="1:43" ht="18">
      <c r="A82" s="25" t="s">
        <v>147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 t="str">
        <f ca="1">IF(INDIRECT(ADDRESS(ROW(dati_ikm!G$5),COLUMN(dati_ikm!G$1)+ROW(dati_ikm!G8)+48,1,1,"dati_ikm"))="","",INDIRECT(ADDRESS(ROW(dati_ikm!G$5),COLUMN(dati_ikm!G$1)+ROW(dati_ikm!G8)+48,1,1,"dati_ikm")))</f>
        <v/>
      </c>
      <c r="D82" s="83" t="str">
        <f t="shared" ca="1" si="20"/>
        <v/>
      </c>
      <c r="E82" s="84" t="e">
        <f t="shared" ca="1" si="21"/>
        <v>#N/A</v>
      </c>
      <c r="F82" s="99" cm="1">
        <f t="array" aca="1" ref="F82" ca="1">INDIRECT(ADDRESS(ROW(dati_ikm!S$33),COLUMN(dati_ikm!S$1)+ROW(dati_ikm!S8)+24,1,1,"dati_ikm"))</f>
        <v>250</v>
      </c>
      <c r="G82" s="86" t="str">
        <f t="shared" ca="1" si="22"/>
        <v/>
      </c>
      <c r="H82" s="87" t="e">
        <f t="shared" ca="1" si="23"/>
        <v>#N/A</v>
      </c>
      <c r="I82" s="11"/>
      <c r="J82" s="2"/>
      <c r="AJ82" s="63">
        <f ca="1">E88</f>
        <v>2.4470765628764752</v>
      </c>
      <c r="AK82" s="60" t="s">
        <v>165</v>
      </c>
      <c r="AL82" s="60"/>
      <c r="AM82" s="60"/>
      <c r="AN82" s="60"/>
      <c r="AO82" s="11"/>
      <c r="AP82" s="2"/>
      <c r="AQ82" s="2"/>
    </row>
    <row r="83" spans="1:43" ht="18">
      <c r="A83" s="25" t="s">
        <v>148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30.024766</v>
      </c>
      <c r="AK83" s="60" t="s">
        <v>166</v>
      </c>
      <c r="AL83" s="60"/>
      <c r="AM83" s="60"/>
      <c r="AN83" s="60"/>
      <c r="AO83" s="11"/>
      <c r="AP83" s="2"/>
      <c r="AQ83" s="2"/>
    </row>
    <row r="84" spans="1:43">
      <c r="A84" s="25" t="s">
        <v>149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150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1223.6999999999998</v>
      </c>
      <c r="AK85" s="60" t="s">
        <v>158</v>
      </c>
      <c r="AL85" s="60"/>
      <c r="AM85" s="60"/>
      <c r="AN85" s="60"/>
      <c r="AO85" s="11"/>
      <c r="AP85" s="2"/>
      <c r="AQ85" s="2"/>
    </row>
    <row r="86" spans="1:43" ht="18">
      <c r="A86" s="25" t="s">
        <v>151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1256.989482</v>
      </c>
      <c r="AK86" s="60" t="s">
        <v>159</v>
      </c>
      <c r="AL86" s="60"/>
      <c r="AM86" s="60"/>
      <c r="AN86" s="60"/>
      <c r="AO86" s="11"/>
      <c r="AP86" s="2"/>
      <c r="AQ86" s="2"/>
    </row>
    <row r="87" spans="1:43" ht="18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>
        <f ca="1">H80</f>
        <v>100.73161804056967</v>
      </c>
      <c r="AK87" s="60" t="s">
        <v>153</v>
      </c>
      <c r="AL87" s="60"/>
      <c r="AM87" s="60"/>
      <c r="AN87" s="60"/>
      <c r="AO87" s="11"/>
      <c r="AP87" s="2"/>
      <c r="AQ87" s="2"/>
    </row>
    <row r="88" spans="1:43" ht="18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88" s="148">
        <f ca="1">SUM(_xlfn.TAKE(B75:B86,dati_kum!E34))</f>
        <v>1226.964716</v>
      </c>
      <c r="C88" s="148">
        <f ca="1">SUM(C75:C87)</f>
        <v>1256.989482</v>
      </c>
      <c r="D88" s="148">
        <f ca="1">C88-B88</f>
        <v>30.024766</v>
      </c>
      <c r="E88" s="156">
        <f t="shared" ref="E88" ca="1" si="24">(C88/B88)*100-100</f>
        <v>2.4470765628764752</v>
      </c>
      <c r="F88" s="150">
        <f ca="1">SUM(_xlfn.TAKE(F75:F86,dati_kum!E34))</f>
        <v>1223.6999999999998</v>
      </c>
      <c r="G88" s="151">
        <f t="shared" ref="G88:G89" ca="1" si="25">C88-F88</f>
        <v>33.289482000000135</v>
      </c>
      <c r="H88" s="152">
        <f ca="1">C88/F88*100</f>
        <v>102.72039568521699</v>
      </c>
      <c r="I88" s="11"/>
      <c r="J88" s="2"/>
      <c r="AJ88" s="62">
        <f ca="1">G88</f>
        <v>33.289482000000135</v>
      </c>
      <c r="AK88" s="60" t="s">
        <v>162</v>
      </c>
      <c r="AL88" s="60"/>
      <c r="AM88" s="60"/>
      <c r="AN88" s="60"/>
      <c r="AO88" s="11"/>
      <c r="AP88" s="2"/>
      <c r="AQ88" s="2"/>
    </row>
    <row r="89" spans="1:43" ht="18">
      <c r="A89" s="71" t="s">
        <v>212</v>
      </c>
      <c r="B89" s="159">
        <f ca="1">SUM(B75:B86)</f>
        <v>2810.9895999999999</v>
      </c>
      <c r="C89" s="159">
        <f t="shared" ref="C89" ca="1" si="26">SUM(C75:C86)</f>
        <v>1256.989482</v>
      </c>
      <c r="D89" s="116" t="s">
        <v>177</v>
      </c>
      <c r="E89" s="116" t="s">
        <v>177</v>
      </c>
      <c r="F89" s="160">
        <f ca="1">SUM(F75:F86)</f>
        <v>2735.8879299999999</v>
      </c>
      <c r="G89" s="161">
        <f t="shared" ca="1" si="25"/>
        <v>-1478.8984479999999</v>
      </c>
      <c r="H89" s="162">
        <f ca="1">C89/F89*100</f>
        <v>45.944479969981813</v>
      </c>
      <c r="I89" s="11"/>
      <c r="J89" s="2"/>
      <c r="AJ89" s="63">
        <f ca="1">H88-100</f>
        <v>2.7203956852169853</v>
      </c>
      <c r="AK89" s="60" t="s">
        <v>154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181</v>
      </c>
      <c r="C97" s="24" t="s">
        <v>217</v>
      </c>
      <c r="D97" s="16" t="s">
        <v>187</v>
      </c>
      <c r="E97" s="16" t="s">
        <v>186</v>
      </c>
      <c r="F97" s="36" t="s">
        <v>215</v>
      </c>
      <c r="G97" s="16" t="s">
        <v>156</v>
      </c>
      <c r="H97" s="37" t="s">
        <v>155</v>
      </c>
      <c r="J97" s="2"/>
    </row>
    <row r="98" spans="1:43">
      <c r="A98" s="25" t="s">
        <v>140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141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142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>
        <f ca="1">IF(INDIRECT(ADDRESS(ROW(dati_ikm!G$6),COLUMN(dati_ikm!G$1)+ROW(dati_ikm!G3)+48,1,1,"dati_ikm"))="","",INDIRECT(ADDRESS(ROW(dati_ikm!G$6),COLUMN(dati_ikm!G$1)+ROW(dati_ikm!G3)+48,1,1,"dati_ikm")))</f>
        <v>20.72689299999999</v>
      </c>
      <c r="D100" s="83">
        <f t="shared" ca="1" si="27"/>
        <v>-3.5538190000000185</v>
      </c>
      <c r="E100" s="84">
        <f t="shared" ca="1" si="28"/>
        <v>-14.63638710429916</v>
      </c>
      <c r="F100" s="99" cm="1">
        <f t="array" aca="1" ref="F100" ca="1">INDIRECT(ADDRESS(ROW(dati_ikm!S$28),COLUMN(dati_ikm!S$1)+ROW(dati_ikm!S3)+24,1,1,"dati_ikm"))</f>
        <v>24</v>
      </c>
      <c r="G100" s="86">
        <f t="shared" ca="1" si="29"/>
        <v>-3.2731070000000102</v>
      </c>
      <c r="H100" s="87">
        <f t="shared" ca="1" si="30"/>
        <v>86.362054166666624</v>
      </c>
      <c r="I100" s="11"/>
      <c r="J100" s="60"/>
      <c r="K100" s="60"/>
      <c r="L100" s="60"/>
      <c r="AJ100" s="11"/>
    </row>
    <row r="101" spans="1:43">
      <c r="A101" s="25" t="s">
        <v>143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>
        <f ca="1">IF(INDIRECT(ADDRESS(ROW(dati_ikm!G$6),COLUMN(dati_ikm!G$1)+ROW(dati_ikm!G4)+48,1,1,"dati_ikm"))="","",INDIRECT(ADDRESS(ROW(dati_ikm!G$6),COLUMN(dati_ikm!G$1)+ROW(dati_ikm!G4)+48,1,1,"dati_ikm")))</f>
        <v>120.18695400000001</v>
      </c>
      <c r="D101" s="83">
        <f t="shared" ca="1" si="27"/>
        <v>14.491322000000011</v>
      </c>
      <c r="E101" s="84">
        <f t="shared" ca="1" si="28"/>
        <v>13.710426557646201</v>
      </c>
      <c r="F101" s="99" cm="1">
        <f t="array" aca="1" ref="F101" ca="1">INDIRECT(ADDRESS(ROW(dati_ikm!S$28),COLUMN(dati_ikm!S$1)+ROW(dati_ikm!S4)+24,1,1,"dati_ikm"))</f>
        <v>102</v>
      </c>
      <c r="G101" s="86">
        <f t="shared" ca="1" si="29"/>
        <v>18.186954000000014</v>
      </c>
      <c r="H101" s="87">
        <f t="shared" ca="1" si="30"/>
        <v>117.83034705882353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144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>
        <f ca="1">IF(INDIRECT(ADDRESS(ROW(dati_ikm!G$6),COLUMN(dati_ikm!G$1)+ROW(dati_ikm!G5)+48,1,1,"dati_ikm"))="","",INDIRECT(ADDRESS(ROW(dati_ikm!G$6),COLUMN(dati_ikm!G$1)+ROW(dati_ikm!G5)+48,1,1,"dati_ikm")))</f>
        <v>81.672789999999964</v>
      </c>
      <c r="D102" s="83">
        <f t="shared" ca="1" si="27"/>
        <v>-6.0133990000000495</v>
      </c>
      <c r="E102" s="84">
        <f t="shared" ca="1" si="28"/>
        <v>-6.8578633289674116</v>
      </c>
      <c r="F102" s="99" cm="1">
        <f t="array" aca="1" ref="F102" ca="1">INDIRECT(ADDRESS(ROW(dati_ikm!S$28),COLUMN(dati_ikm!S$1)+ROW(dati_ikm!S5)+24,1,1,"dati_ikm"))</f>
        <v>84.5</v>
      </c>
      <c r="G102" s="86">
        <f t="shared" ca="1" si="29"/>
        <v>-2.8272100000000364</v>
      </c>
      <c r="H102" s="87">
        <f t="shared" ca="1" si="30"/>
        <v>96.654189349112386</v>
      </c>
      <c r="I102" s="11"/>
      <c r="J102" s="2"/>
      <c r="AK102" s="61" t="s">
        <v>53</v>
      </c>
    </row>
    <row r="103" spans="1:43" ht="18">
      <c r="A103" s="25" t="s">
        <v>145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>
        <f ca="1">IF(INDIRECT(ADDRESS(ROW(dati_ikm!G$6),COLUMN(dati_ikm!G$1)+ROW(dati_ikm!G6)+48,1,1,"dati_ikm"))="","",INDIRECT(ADDRESS(ROW(dati_ikm!G$6),COLUMN(dati_ikm!G$1)+ROW(dati_ikm!G6)+48,1,1,"dati_ikm")))</f>
        <v>115.30458300000004</v>
      </c>
      <c r="D103" s="83">
        <f t="shared" ca="1" si="27"/>
        <v>-30.074119999999937</v>
      </c>
      <c r="E103" s="84">
        <f t="shared" ca="1" si="28"/>
        <v>-20.686743917367281</v>
      </c>
      <c r="F103" s="99" cm="1">
        <f t="array" aca="1" ref="F103" ca="1">INDIRECT(ADDRESS(ROW(dati_ikm!S$28),COLUMN(dati_ikm!S$1)+ROW(dati_ikm!S6)+24,1,1,"dati_ikm"))</f>
        <v>141</v>
      </c>
      <c r="G103" s="86">
        <f t="shared" ca="1" si="29"/>
        <v>-25.695416999999964</v>
      </c>
      <c r="H103" s="87">
        <f t="shared" ca="1" si="30"/>
        <v>81.77630000000002</v>
      </c>
      <c r="I103" s="11"/>
      <c r="J103" s="2"/>
      <c r="AJ103" s="62">
        <f ca="1">F112</f>
        <v>690.702</v>
      </c>
      <c r="AK103" s="60" t="s">
        <v>157</v>
      </c>
      <c r="AL103" s="60"/>
      <c r="AM103" s="60"/>
      <c r="AN103" s="60"/>
      <c r="AO103" s="11"/>
      <c r="AP103" s="2"/>
      <c r="AQ103" s="2"/>
    </row>
    <row r="104" spans="1:43" ht="18">
      <c r="A104" s="25" t="s">
        <v>146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 t="str">
        <f ca="1">IF(INDIRECT(ADDRESS(ROW(dati_ikm!G$6),COLUMN(dati_ikm!G$1)+ROW(dati_ikm!G7)+48,1,1,"dati_ikm"))="","",INDIRECT(ADDRESS(ROW(dati_ikm!G$6),COLUMN(dati_ikm!G$1)+ROW(dati_ikm!G7)+48,1,1,"dati_ikm")))</f>
        <v/>
      </c>
      <c r="D104" s="83" t="str">
        <f t="shared" ca="1" si="27"/>
        <v/>
      </c>
      <c r="E104" s="84" t="e">
        <f t="shared" ca="1" si="28"/>
        <v>#N/A</v>
      </c>
      <c r="F104" s="99" cm="1">
        <f t="array" aca="1" ref="F104" ca="1">INDIRECT(ADDRESS(ROW(dati_ikm!S$28),COLUMN(dati_ikm!S$1)+ROW(dati_ikm!S7)+24,1,1,"dati_ikm"))</f>
        <v>45.8</v>
      </c>
      <c r="G104" s="86" t="str">
        <f t="shared" ca="1" si="29"/>
        <v/>
      </c>
      <c r="H104" s="87" t="e">
        <f t="shared" ca="1" si="30"/>
        <v>#N/A</v>
      </c>
      <c r="I104" s="11"/>
      <c r="J104" s="2"/>
      <c r="AJ104" s="63">
        <f ca="1">H112</f>
        <v>71.668964763385659</v>
      </c>
      <c r="AK104" s="60" t="s">
        <v>152</v>
      </c>
      <c r="AL104" s="60"/>
      <c r="AM104" s="60"/>
      <c r="AN104" s="60"/>
      <c r="AO104" s="11"/>
      <c r="AP104" s="2"/>
      <c r="AQ104" s="2"/>
    </row>
    <row r="105" spans="1:43" ht="18">
      <c r="A105" s="25" t="s">
        <v>147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 t="str">
        <f ca="1">IF(INDIRECT(ADDRESS(ROW(dati_ikm!G$6),COLUMN(dati_ikm!G$1)+ROW(dati_ikm!G8)+48,1,1,"dati_ikm"))="","",INDIRECT(ADDRESS(ROW(dati_ikm!G$6),COLUMN(dati_ikm!G$1)+ROW(dati_ikm!G8)+48,1,1,"dati_ikm")))</f>
        <v/>
      </c>
      <c r="D105" s="83" t="str">
        <f t="shared" ca="1" si="27"/>
        <v/>
      </c>
      <c r="E105" s="84" t="e">
        <f t="shared" ca="1" si="28"/>
        <v>#N/A</v>
      </c>
      <c r="F105" s="99" cm="1">
        <f t="array" aca="1" ref="F105" ca="1">INDIRECT(ADDRESS(ROW(dati_ikm!S$28),COLUMN(dati_ikm!S$1)+ROW(dati_ikm!S8)+24,1,1,"dati_ikm"))</f>
        <v>36.700000000000003</v>
      </c>
      <c r="G105" s="86" t="str">
        <f t="shared" ca="1" si="29"/>
        <v/>
      </c>
      <c r="H105" s="87" t="e">
        <f t="shared" ca="1" si="30"/>
        <v>#N/A</v>
      </c>
      <c r="I105" s="11"/>
      <c r="J105" s="2"/>
      <c r="AJ105" s="63">
        <f ca="1">E111</f>
        <v>9.9381280159467167</v>
      </c>
      <c r="AK105" s="60" t="s">
        <v>167</v>
      </c>
      <c r="AL105" s="60"/>
      <c r="AM105" s="60"/>
      <c r="AN105" s="60"/>
      <c r="AO105" s="11"/>
      <c r="AP105" s="2"/>
      <c r="AQ105" s="2"/>
    </row>
    <row r="106" spans="1:43" ht="18">
      <c r="A106" s="25" t="s">
        <v>148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44.748460000000023</v>
      </c>
      <c r="AK106" s="60" t="s">
        <v>168</v>
      </c>
      <c r="AL106" s="60"/>
      <c r="AM106" s="60"/>
      <c r="AN106" s="60"/>
      <c r="AO106" s="11"/>
      <c r="AP106" s="2"/>
      <c r="AQ106" s="2"/>
    </row>
    <row r="107" spans="1:43">
      <c r="A107" s="25" t="s">
        <v>149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150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440.1</v>
      </c>
      <c r="AK108" s="60" t="s">
        <v>158</v>
      </c>
      <c r="AL108" s="60"/>
      <c r="AM108" s="60"/>
      <c r="AN108" s="60"/>
      <c r="AO108" s="11"/>
      <c r="AP108" s="2"/>
      <c r="AQ108" s="2"/>
    </row>
    <row r="109" spans="1:43" ht="18">
      <c r="A109" s="25" t="s">
        <v>151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495.01897300000002</v>
      </c>
      <c r="AK109" s="60" t="s">
        <v>159</v>
      </c>
      <c r="AL109" s="60"/>
      <c r="AM109" s="60"/>
      <c r="AN109" s="60"/>
      <c r="AO109" s="11"/>
      <c r="AP109" s="2"/>
      <c r="AQ109" s="2"/>
    </row>
    <row r="110" spans="1:43" ht="18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>
        <f ca="1">H103</f>
        <v>81.77630000000002</v>
      </c>
      <c r="AK110" s="60" t="s">
        <v>153</v>
      </c>
      <c r="AL110" s="60"/>
      <c r="AM110" s="60"/>
      <c r="AN110" s="60"/>
      <c r="AO110" s="11"/>
      <c r="AP110" s="2"/>
      <c r="AQ110" s="2"/>
    </row>
    <row r="111" spans="1:43" ht="18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111" s="148">
        <f ca="1">SUM(_xlfn.TAKE(B98:B109,dati_kum!E34))</f>
        <v>450.27051299999999</v>
      </c>
      <c r="C111" s="148">
        <f ca="1">SUM(C98:C110)</f>
        <v>495.01897300000002</v>
      </c>
      <c r="D111" s="148">
        <f ca="1">C111-B111</f>
        <v>44.748460000000023</v>
      </c>
      <c r="E111" s="156">
        <f t="shared" ref="E111" ca="1" si="31">(C111/B111)*100-100</f>
        <v>9.9381280159467167</v>
      </c>
      <c r="F111" s="150">
        <f ca="1">SUM(_xlfn.TAKE(F98:F109,dati_kum!E34))</f>
        <v>440.1</v>
      </c>
      <c r="G111" s="151">
        <f t="shared" ref="G111:G112" ca="1" si="32">C111-F111</f>
        <v>54.918972999999994</v>
      </c>
      <c r="H111" s="152">
        <f ca="1">C111/F111*100</f>
        <v>112.47874869347876</v>
      </c>
      <c r="I111" s="11"/>
      <c r="J111" s="2"/>
      <c r="AJ111" s="62">
        <f ca="1">G111</f>
        <v>54.918972999999994</v>
      </c>
      <c r="AK111" s="60" t="s">
        <v>162</v>
      </c>
      <c r="AL111" s="60"/>
      <c r="AM111" s="60"/>
      <c r="AN111" s="60"/>
      <c r="AO111" s="11"/>
      <c r="AP111" s="2"/>
      <c r="AQ111" s="2"/>
    </row>
    <row r="112" spans="1:43" ht="18">
      <c r="A112" s="28" t="s">
        <v>212</v>
      </c>
      <c r="B112" s="153">
        <f ca="1">SUM(B98:B109)</f>
        <v>719.42123100000003</v>
      </c>
      <c r="C112" s="153">
        <f t="shared" ref="C112" ca="1" si="33">SUM(C98:C109)</f>
        <v>495.01897300000002</v>
      </c>
      <c r="D112" s="116" t="s">
        <v>177</v>
      </c>
      <c r="E112" s="116" t="s">
        <v>177</v>
      </c>
      <c r="F112" s="154">
        <f ca="1">SUM(F98:F109)</f>
        <v>690.702</v>
      </c>
      <c r="G112" s="33">
        <f t="shared" ca="1" si="32"/>
        <v>-195.68302699999998</v>
      </c>
      <c r="H112" s="155">
        <f ca="1">C112/F112*100</f>
        <v>71.668964763385659</v>
      </c>
      <c r="I112" s="11"/>
      <c r="J112" s="2"/>
      <c r="AJ112" s="63">
        <f ca="1">H111-100</f>
        <v>12.478748693478764</v>
      </c>
      <c r="AK112" s="60" t="s">
        <v>154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5">
      <c r="A120" s="27" t="s">
        <v>1</v>
      </c>
      <c r="B120" s="24" t="s">
        <v>181</v>
      </c>
      <c r="C120" s="24" t="s">
        <v>217</v>
      </c>
      <c r="D120" s="16" t="s">
        <v>187</v>
      </c>
      <c r="E120" s="16" t="s">
        <v>186</v>
      </c>
      <c r="F120" s="72" t="s">
        <v>215</v>
      </c>
      <c r="G120" s="39" t="s">
        <v>156</v>
      </c>
      <c r="H120" s="73" t="s">
        <v>155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140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141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142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>
        <f ca="1">IF(INDIRECT(ADDRESS(ROW(dati_ikm!G$12),COLUMN(dati_ikm!G$1)+ROW(dati_ikm!G3)+48,1,1,"dati_ikm"))="","",INDIRECT(ADDRESS(ROW(dati_ikm!G$12),COLUMN(dati_ikm!G$1)+ROW(dati_ikm!G3)+48,1,1,"dati_ikm")))</f>
        <v>90.818550000000016</v>
      </c>
      <c r="D123" s="83">
        <f t="shared" ca="1" si="34"/>
        <v>7.5462069999999812</v>
      </c>
      <c r="E123" s="84">
        <f t="shared" ca="1" si="35"/>
        <v>9.062080791938314</v>
      </c>
      <c r="F123" s="99" cm="1">
        <f t="array" aca="1" ref="F123" ca="1">INDIRECT(ADDRESS(ROW(dati_ikm!S$30),COLUMN(dati_ikm!S$1)+ROW(dati_ikm!S3)+24,1,1,"dati_ikm"))</f>
        <v>95.102999999999994</v>
      </c>
      <c r="G123" s="86">
        <f t="shared" ca="1" si="36"/>
        <v>-4.2844499999999783</v>
      </c>
      <c r="H123" s="87">
        <f t="shared" ca="1" si="37"/>
        <v>95.494937068231309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143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>
        <f ca="1">IF(INDIRECT(ADDRESS(ROW(dati_ikm!G$12),COLUMN(dati_ikm!G$1)+ROW(dati_ikm!G4)+48,1,1,"dati_ikm"))="","",INDIRECT(ADDRESS(ROW(dati_ikm!G$12),COLUMN(dati_ikm!G$1)+ROW(dati_ikm!G4)+48,1,1,"dati_ikm")))</f>
        <v>104.91310599999997</v>
      </c>
      <c r="D124" s="83">
        <f t="shared" ca="1" si="34"/>
        <v>6.7344810000000166</v>
      </c>
      <c r="E124" s="84">
        <f t="shared" ca="1" si="35"/>
        <v>6.8594167009367055</v>
      </c>
      <c r="F124" s="99" cm="1">
        <f t="array" aca="1" ref="F124" ca="1">INDIRECT(ADDRESS(ROW(dati_ikm!S$30),COLUMN(dati_ikm!S$1)+ROW(dati_ikm!S4)+24,1,1,"dati_ikm"))</f>
        <v>107.71899999999999</v>
      </c>
      <c r="G124" s="86">
        <f t="shared" ca="1" si="36"/>
        <v>-2.8058940000000234</v>
      </c>
      <c r="H124" s="87">
        <f t="shared" ca="1" si="37"/>
        <v>97.395172625070771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144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>
        <f ca="1">IF(INDIRECT(ADDRESS(ROW(dati_ikm!G$12),COLUMN(dati_ikm!G$1)+ROW(dati_ikm!G5)+48,1,1,"dati_ikm"))="","",INDIRECT(ADDRESS(ROW(dati_ikm!G$12),COLUMN(dati_ikm!G$1)+ROW(dati_ikm!G5)+48,1,1,"dati_ikm")))</f>
        <v>112.31231500000001</v>
      </c>
      <c r="D125" s="83">
        <f t="shared" ca="1" si="34"/>
        <v>14.550078999999982</v>
      </c>
      <c r="E125" s="84">
        <f t="shared" ca="1" si="35"/>
        <v>14.88312828687755</v>
      </c>
      <c r="F125" s="99" cm="1">
        <f t="array" aca="1" ref="F125" ca="1">INDIRECT(ADDRESS(ROW(dati_ikm!S$30),COLUMN(dati_ikm!S$1)+ROW(dati_ikm!S5)+24,1,1,"dati_ikm"))</f>
        <v>106.93100000000001</v>
      </c>
      <c r="G125" s="86">
        <f t="shared" ca="1" si="36"/>
        <v>5.3813150000000007</v>
      </c>
      <c r="H125" s="87">
        <f t="shared" ca="1" si="37"/>
        <v>105.03251161964258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145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>
        <f ca="1">IF(INDIRECT(ADDRESS(ROW(dati_ikm!G$12),COLUMN(dati_ikm!G$1)+ROW(dati_ikm!G6)+48,1,1,"dati_ikm"))="","",INDIRECT(ADDRESS(ROW(dati_ikm!G$12),COLUMN(dati_ikm!G$1)+ROW(dati_ikm!G6)+48,1,1,"dati_ikm")))</f>
        <v>99.439710999999988</v>
      </c>
      <c r="D126" s="83">
        <f t="shared" ca="1" si="34"/>
        <v>-7.849523999999974</v>
      </c>
      <c r="E126" s="84">
        <f t="shared" ca="1" si="35"/>
        <v>-7.3162270194208929</v>
      </c>
      <c r="F126" s="99" cm="1">
        <f t="array" aca="1" ref="F126" ca="1">INDIRECT(ADDRESS(ROW(dati_ikm!S$30),COLUMN(dati_ikm!S$1)+ROW(dati_ikm!S6)+24,1,1,"dati_ikm"))</f>
        <v>116.509</v>
      </c>
      <c r="G126" s="86">
        <f t="shared" ca="1" si="36"/>
        <v>-17.069289000000012</v>
      </c>
      <c r="H126" s="87">
        <f t="shared" ca="1" si="37"/>
        <v>85.349381592838313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146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 t="str">
        <f ca="1">IF(INDIRECT(ADDRESS(ROW(dati_ikm!G$12),COLUMN(dati_ikm!G$1)+ROW(dati_ikm!G7)+48,1,1,"dati_ikm"))="","",INDIRECT(ADDRESS(ROW(dati_ikm!G$12),COLUMN(dati_ikm!G$1)+ROW(dati_ikm!G7)+48,1,1,"dati_ikm")))</f>
        <v/>
      </c>
      <c r="D127" s="83" t="str">
        <f t="shared" ca="1" si="34"/>
        <v/>
      </c>
      <c r="E127" s="84" t="e">
        <f t="shared" ca="1" si="35"/>
        <v>#N/A</v>
      </c>
      <c r="F127" s="99" cm="1">
        <f t="array" aca="1" ref="F127" ca="1">INDIRECT(ADDRESS(ROW(dati_ikm!S$30),COLUMN(dati_ikm!S$1)+ROW(dati_ikm!S7)+24,1,1,"dati_ikm"))</f>
        <v>115.50300000000001</v>
      </c>
      <c r="G127" s="86" t="str">
        <f t="shared" ca="1" si="36"/>
        <v/>
      </c>
      <c r="H127" s="87" t="e">
        <f t="shared" ca="1" si="37"/>
        <v>#N/A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147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 t="str">
        <f ca="1">IF(INDIRECT(ADDRESS(ROW(dati_ikm!G$12),COLUMN(dati_ikm!G$1)+ROW(dati_ikm!G8)+48,1,1,"dati_ikm"))="","",INDIRECT(ADDRESS(ROW(dati_ikm!G$12),COLUMN(dati_ikm!G$1)+ROW(dati_ikm!G8)+48,1,1,"dati_ikm")))</f>
        <v/>
      </c>
      <c r="D128" s="83" t="str">
        <f t="shared" ca="1" si="34"/>
        <v/>
      </c>
      <c r="E128" s="84" t="e">
        <f t="shared" ca="1" si="35"/>
        <v>#N/A</v>
      </c>
      <c r="F128" s="99" cm="1">
        <f t="array" aca="1" ref="F128" ca="1">INDIRECT(ADDRESS(ROW(dati_ikm!S$30),COLUMN(dati_ikm!S$1)+ROW(dati_ikm!S8)+24,1,1,"dati_ikm"))</f>
        <v>119.37499999999999</v>
      </c>
      <c r="G128" s="86" t="str">
        <f t="shared" ca="1" si="36"/>
        <v/>
      </c>
      <c r="H128" s="87" t="e">
        <f t="shared" ca="1" si="37"/>
        <v>#N/A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148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149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150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151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134" s="148">
        <f ca="1">SUM(_xlfn.TAKE(B121:B132,dati_kum!E34))</f>
        <v>578.31890499999997</v>
      </c>
      <c r="C134" s="148">
        <f ca="1">SUM(C121:C132)</f>
        <v>602.44727399999999</v>
      </c>
      <c r="D134" s="148">
        <f ca="1">C134-B134</f>
        <v>24.128369000000021</v>
      </c>
      <c r="E134" s="156">
        <f ca="1">(C134/B134)*100-100</f>
        <v>4.1721563641430777</v>
      </c>
      <c r="F134" s="150">
        <f ca="1">SUM(_xlfn.TAKE(F121:F132,dati_kum!E34))</f>
        <v>633.11800000000005</v>
      </c>
      <c r="G134" s="151">
        <f ca="1">C134-F134</f>
        <v>-30.670726000000059</v>
      </c>
      <c r="H134" s="152">
        <f ca="1">C134/F134*100</f>
        <v>95.155606695750222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212</v>
      </c>
      <c r="B135" s="153">
        <f ca="1">SUM(B121:B132)</f>
        <v>1190.7976450000001</v>
      </c>
      <c r="C135" s="153">
        <f ca="1">SUM(C121:C132)</f>
        <v>602.44727399999999</v>
      </c>
      <c r="D135" s="116" t="s">
        <v>177</v>
      </c>
      <c r="E135" s="116" t="s">
        <v>177</v>
      </c>
      <c r="F135" s="154">
        <f ca="1">SUM(F121:F132)</f>
        <v>1314.0319999999999</v>
      </c>
      <c r="G135" s="33">
        <f ca="1">C135-F135</f>
        <v>-711.58472599999993</v>
      </c>
      <c r="H135" s="155">
        <f ca="1">C135/F135*100</f>
        <v>45.847230052236171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219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5">
      <c r="A143" s="27" t="s">
        <v>1</v>
      </c>
      <c r="B143" s="24" t="s">
        <v>181</v>
      </c>
      <c r="C143" s="24" t="s">
        <v>217</v>
      </c>
      <c r="D143" s="16" t="s">
        <v>187</v>
      </c>
      <c r="E143" s="16" t="s">
        <v>186</v>
      </c>
      <c r="F143" s="72" t="s">
        <v>215</v>
      </c>
      <c r="G143" s="39" t="s">
        <v>156</v>
      </c>
      <c r="H143" s="73" t="s">
        <v>155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140</v>
      </c>
      <c r="B144" s="164" t="s">
        <v>220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220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141</v>
      </c>
      <c r="B145" s="164" t="s">
        <v>220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220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142</v>
      </c>
      <c r="B146" s="164" t="s">
        <v>220</v>
      </c>
      <c r="C146" s="83">
        <f ca="1">IF(INDIRECT(ADDRESS(ROW(dati_ikm!G$16),COLUMN(dati_ikm!G$1)+ROW(dati_ikm!G3)+48,1,1,"dati_ikm"))="","",INDIRECT(ADDRESS(ROW(dati_ikm!G$16),COLUMN(dati_ikm!G$1)+ROW(dati_ikm!G3)+48,1,1,"dati_ikm")))</f>
        <v>0</v>
      </c>
      <c r="D146" s="83" t="str">
        <f t="shared" ca="1" si="38"/>
        <v/>
      </c>
      <c r="E146" s="164" t="s">
        <v>220</v>
      </c>
      <c r="F146" s="99" cm="1">
        <f t="array" aca="1" ref="F146" ca="1">INDIRECT(ADDRESS(ROW(dati_ikm!S$40),COLUMN(dati_ikm!S$1)+ROW(dati_ikm!S3)+24,1,1,"dati_ikm"))</f>
        <v>0</v>
      </c>
      <c r="G146" s="86">
        <f t="shared" ca="1" si="39"/>
        <v>0</v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143</v>
      </c>
      <c r="B147" s="164" t="s">
        <v>220</v>
      </c>
      <c r="C147" s="83">
        <f ca="1">IF(INDIRECT(ADDRESS(ROW(dati_ikm!G$16),COLUMN(dati_ikm!G$1)+ROW(dati_ikm!G4)+48,1,1,"dati_ikm"))="","",INDIRECT(ADDRESS(ROW(dati_ikm!G$16),COLUMN(dati_ikm!G$1)+ROW(dati_ikm!G4)+48,1,1,"dati_ikm")))</f>
        <v>0</v>
      </c>
      <c r="D147" s="83" t="str">
        <f t="shared" ca="1" si="38"/>
        <v/>
      </c>
      <c r="E147" s="164" t="s">
        <v>220</v>
      </c>
      <c r="F147" s="99" cm="1">
        <f t="array" aca="1" ref="F147" ca="1">INDIRECT(ADDRESS(ROW(dati_ikm!S$40),COLUMN(dati_ikm!S$1)+ROW(dati_ikm!S4)+24,1,1,"dati_ikm"))</f>
        <v>0</v>
      </c>
      <c r="G147" s="86">
        <f t="shared" ca="1" si="39"/>
        <v>0</v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144</v>
      </c>
      <c r="B148" s="164" t="s">
        <v>220</v>
      </c>
      <c r="C148" s="83">
        <f ca="1">IF(INDIRECT(ADDRESS(ROW(dati_ikm!G$16),COLUMN(dati_ikm!G$1)+ROW(dati_ikm!G5)+48,1,1,"dati_ikm"))="","",INDIRECT(ADDRESS(ROW(dati_ikm!G$16),COLUMN(dati_ikm!G$1)+ROW(dati_ikm!G5)+48,1,1,"dati_ikm")))</f>
        <v>30.677752999999999</v>
      </c>
      <c r="D148" s="83" t="str">
        <f t="shared" ca="1" si="38"/>
        <v/>
      </c>
      <c r="E148" s="164" t="s">
        <v>220</v>
      </c>
      <c r="F148" s="99" cm="1">
        <f t="array" aca="1" ref="F148" ca="1">INDIRECT(ADDRESS(ROW(dati_ikm!S$40),COLUMN(dati_ikm!S$1)+ROW(dati_ikm!S5)+24,1,1,"dati_ikm"))</f>
        <v>31</v>
      </c>
      <c r="G148" s="86">
        <f t="shared" ca="1" si="39"/>
        <v>-0.32224700000000084</v>
      </c>
      <c r="H148" s="87">
        <f t="shared" ca="1" si="40"/>
        <v>98.960493548387092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145</v>
      </c>
      <c r="B149" s="164" t="s">
        <v>220</v>
      </c>
      <c r="C149" s="83">
        <f ca="1">IF(INDIRECT(ADDRESS(ROW(dati_ikm!G$16),COLUMN(dati_ikm!G$1)+ROW(dati_ikm!G6)+48,1,1,"dati_ikm"))="","",INDIRECT(ADDRESS(ROW(dati_ikm!G$16),COLUMN(dati_ikm!G$1)+ROW(dati_ikm!G6)+48,1,1,"dati_ikm")))</f>
        <v>0</v>
      </c>
      <c r="D149" s="83" t="str">
        <f t="shared" ca="1" si="38"/>
        <v/>
      </c>
      <c r="E149" s="164" t="s">
        <v>220</v>
      </c>
      <c r="F149" s="99" cm="1">
        <f t="array" aca="1" ref="F149" ca="1">INDIRECT(ADDRESS(ROW(dati_ikm!S$40),COLUMN(dati_ikm!S$1)+ROW(dati_ikm!S6)+24,1,1,"dati_ikm"))</f>
        <v>0</v>
      </c>
      <c r="G149" s="86">
        <f t="shared" ca="1" si="39"/>
        <v>0</v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146</v>
      </c>
      <c r="B150" s="164" t="s">
        <v>220</v>
      </c>
      <c r="C150" s="83" t="str">
        <f ca="1">IF(INDIRECT(ADDRESS(ROW(dati_ikm!G$16),COLUMN(dati_ikm!G$1)+ROW(dati_ikm!G7)+48,1,1,"dati_ikm"))="","",INDIRECT(ADDRESS(ROW(dati_ikm!G$16),COLUMN(dati_ikm!G$1)+ROW(dati_ikm!G7)+48,1,1,"dati_ikm")))</f>
        <v/>
      </c>
      <c r="D150" s="83" t="str">
        <f t="shared" ca="1" si="38"/>
        <v/>
      </c>
      <c r="E150" s="164" t="s">
        <v>220</v>
      </c>
      <c r="F150" s="99" cm="1">
        <f t="array" aca="1" ref="F150" ca="1">INDIRECT(ADDRESS(ROW(dati_ikm!S$40),COLUMN(dati_ikm!S$1)+ROW(dati_ikm!S7)+24,1,1,"dati_ikm"))</f>
        <v>0</v>
      </c>
      <c r="G150" s="86" t="str">
        <f t="shared" ca="1" si="39"/>
        <v/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147</v>
      </c>
      <c r="B151" s="164" t="s">
        <v>220</v>
      </c>
      <c r="C151" s="83" t="str">
        <f ca="1">IF(INDIRECT(ADDRESS(ROW(dati_ikm!G$16),COLUMN(dati_ikm!G$1)+ROW(dati_ikm!G8)+48,1,1,"dati_ikm"))="","",INDIRECT(ADDRESS(ROW(dati_ikm!G$16),COLUMN(dati_ikm!G$1)+ROW(dati_ikm!G8)+48,1,1,"dati_ikm")))</f>
        <v/>
      </c>
      <c r="D151" s="83" t="str">
        <f t="shared" ca="1" si="38"/>
        <v/>
      </c>
      <c r="E151" s="164" t="s">
        <v>220</v>
      </c>
      <c r="F151" s="99" cm="1">
        <f t="array" aca="1" ref="F151" ca="1">INDIRECT(ADDRESS(ROW(dati_ikm!S$40),COLUMN(dati_ikm!S$1)+ROW(dati_ikm!S8)+24,1,1,"dati_ikm"))</f>
        <v>31</v>
      </c>
      <c r="G151" s="86" t="str">
        <f t="shared" ca="1" si="39"/>
        <v/>
      </c>
      <c r="H151" s="87" t="e">
        <f t="shared" ca="1" si="40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148</v>
      </c>
      <c r="B152" s="164" t="s">
        <v>220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4" t="s">
        <v>220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149</v>
      </c>
      <c r="B153" s="164" t="s">
        <v>220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220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150</v>
      </c>
      <c r="B154" s="164" t="s">
        <v>220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220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151</v>
      </c>
      <c r="B155" s="164" t="s">
        <v>220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220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157" s="165" t="s">
        <v>177</v>
      </c>
      <c r="C157" s="148">
        <f ca="1">SUM(C144:C155)</f>
        <v>30.677752999999999</v>
      </c>
      <c r="D157" s="165" t="s">
        <v>177</v>
      </c>
      <c r="E157" s="167" t="s">
        <v>177</v>
      </c>
      <c r="F157" s="150">
        <f ca="1">SUM(_xlfn.TAKE(F144:F155,dati_kum!E34))</f>
        <v>31</v>
      </c>
      <c r="G157" s="151">
        <f ca="1">C157-F157</f>
        <v>-0.32224700000000084</v>
      </c>
      <c r="H157" s="151">
        <f ca="1">IFERROR(C157/F157*100,NA())</f>
        <v>98.960493548387092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212</v>
      </c>
      <c r="B158" s="166" t="s">
        <v>177</v>
      </c>
      <c r="C158" s="153">
        <f ca="1">SUM(C144:C155)</f>
        <v>30.677752999999999</v>
      </c>
      <c r="D158" s="116" t="s">
        <v>177</v>
      </c>
      <c r="E158" s="116" t="s">
        <v>177</v>
      </c>
      <c r="F158" s="154">
        <f ca="1">SUM(F144:F155)</f>
        <v>93</v>
      </c>
      <c r="G158" s="33">
        <f ca="1">C158-F158</f>
        <v>-62.322247000000004</v>
      </c>
      <c r="H158" s="155">
        <f ca="1">C158/F158*100</f>
        <v>32.986831182795697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5">
      <c r="A166" s="27" t="s">
        <v>1</v>
      </c>
      <c r="B166" s="24" t="s">
        <v>181</v>
      </c>
      <c r="C166" s="24" t="s">
        <v>217</v>
      </c>
      <c r="D166" s="16" t="s">
        <v>187</v>
      </c>
      <c r="E166" s="16" t="s">
        <v>186</v>
      </c>
      <c r="F166" s="72" t="s">
        <v>215</v>
      </c>
      <c r="G166" s="39" t="s">
        <v>156</v>
      </c>
      <c r="H166" s="73" t="s">
        <v>155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140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141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142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>
        <f ca="1">IF(INDIRECT(ADDRESS(ROW(dati_ikm!G$25),COLUMN(dati_ikm!G$1)+ROW(dati_ikm!G3)+48,1,1,"dati_ikm"))="","",INDIRECT(ADDRESS(ROW(dati_ikm!G$25),COLUMN(dati_ikm!G$1)+ROW(dati_ikm!G3)+48,1,1,"dati_ikm")))</f>
        <v>82.425370000000001</v>
      </c>
      <c r="D169" s="83">
        <f t="shared" ca="1" si="41"/>
        <v>15.49634300000001</v>
      </c>
      <c r="E169" s="84">
        <f t="shared" ca="1" si="42"/>
        <v>23.153396507616961</v>
      </c>
      <c r="F169" s="84" cm="1">
        <f t="array" aca="1" ref="F169" ca="1">INDIRECT(ADDRESS(ROW(dati_ikm!S$41),COLUMN(dati_ikm!S$1)+ROW(dati_ikm!S3)+24,1,1,"dati_ikm"))</f>
        <v>77.466700000000003</v>
      </c>
      <c r="G169" s="86">
        <f t="shared" ca="1" si="43"/>
        <v>4.9586699999999979</v>
      </c>
      <c r="H169" s="87">
        <f t="shared" ca="1" si="44"/>
        <v>106.40103425084584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143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>
        <f ca="1">IF(INDIRECT(ADDRESS(ROW(dati_ikm!G$25),COLUMN(dati_ikm!G$1)+ROW(dati_ikm!G4)+48,1,1,"dati_ikm"))="","",INDIRECT(ADDRESS(ROW(dati_ikm!G$25),COLUMN(dati_ikm!G$1)+ROW(dati_ikm!G4)+48,1,1,"dati_ikm")))</f>
        <v>48.656779</v>
      </c>
      <c r="D170" s="83">
        <f t="shared" ca="1" si="41"/>
        <v>-12.750652000000002</v>
      </c>
      <c r="E170" s="84">
        <f t="shared" ca="1" si="42"/>
        <v>-20.764021214305487</v>
      </c>
      <c r="F170" s="84" cm="1">
        <f t="array" aca="1" ref="F170" ca="1">INDIRECT(ADDRESS(ROW(dati_ikm!S$41),COLUMN(dati_ikm!S$1)+ROW(dati_ikm!S4)+24,1,1,"dati_ikm"))</f>
        <v>61.04849999999999</v>
      </c>
      <c r="G170" s="86">
        <f t="shared" ca="1" si="43"/>
        <v>-12.39172099999999</v>
      </c>
      <c r="H170" s="87">
        <f t="shared" ca="1" si="44"/>
        <v>79.701841978099395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144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>
        <f ca="1">IF(INDIRECT(ADDRESS(ROW(dati_ikm!G$25),COLUMN(dati_ikm!G$1)+ROW(dati_ikm!G5)+48,1,1,"dati_ikm"))="","",INDIRECT(ADDRESS(ROW(dati_ikm!G$25),COLUMN(dati_ikm!G$1)+ROW(dati_ikm!G5)+48,1,1,"dati_ikm")))</f>
        <v>54.597461999999993</v>
      </c>
      <c r="D171" s="83">
        <f t="shared" ca="1" si="41"/>
        <v>0.14526099999997655</v>
      </c>
      <c r="E171" s="84">
        <f t="shared" ca="1" si="42"/>
        <v>0.26676791265055044</v>
      </c>
      <c r="F171" s="84" cm="1">
        <f t="array" aca="1" ref="F171" ca="1">INDIRECT(ADDRESS(ROW(dati_ikm!S$41),COLUMN(dati_ikm!S$1)+ROW(dati_ikm!S5)+24,1,1,"dati_ikm"))</f>
        <v>55.302099999999996</v>
      </c>
      <c r="G171" s="86">
        <f t="shared" ca="1" si="43"/>
        <v>-0.70463800000000276</v>
      </c>
      <c r="H171" s="87">
        <f t="shared" ca="1" si="44"/>
        <v>98.725838620956523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145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>
        <f ca="1">IF(INDIRECT(ADDRESS(ROW(dati_ikm!G$25),COLUMN(dati_ikm!G$1)+ROW(dati_ikm!G6)+48,1,1,"dati_ikm"))="","",INDIRECT(ADDRESS(ROW(dati_ikm!G$25),COLUMN(dati_ikm!G$1)+ROW(dati_ikm!G6)+48,1,1,"dati_ikm")))</f>
        <v>27.289770000000015</v>
      </c>
      <c r="D172" s="83">
        <f t="shared" ca="1" si="41"/>
        <v>0.88352300000001804</v>
      </c>
      <c r="E172" s="84">
        <f t="shared" ca="1" si="42"/>
        <v>3.3458862972841814</v>
      </c>
      <c r="F172" s="84" cm="1">
        <f t="array" aca="1" ref="F172" ca="1">INDIRECT(ADDRESS(ROW(dati_ikm!S$41),COLUMN(dati_ikm!S$1)+ROW(dati_ikm!S6)+24,1,1,"dati_ikm"))</f>
        <v>29.506599999999999</v>
      </c>
      <c r="G172" s="86">
        <f t="shared" ca="1" si="43"/>
        <v>-2.2168299999999839</v>
      </c>
      <c r="H172" s="87">
        <f t="shared" ca="1" si="44"/>
        <v>92.487002907824063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146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 t="str">
        <f ca="1">IF(INDIRECT(ADDRESS(ROW(dati_ikm!G$25),COLUMN(dati_ikm!G$1)+ROW(dati_ikm!G7)+48,1,1,"dati_ikm"))="","",INDIRECT(ADDRESS(ROW(dati_ikm!G$25),COLUMN(dati_ikm!G$1)+ROW(dati_ikm!G7)+48,1,1,"dati_ikm")))</f>
        <v/>
      </c>
      <c r="D173" s="83" t="str">
        <f t="shared" ca="1" si="41"/>
        <v/>
      </c>
      <c r="E173" s="84" t="e">
        <f t="shared" ca="1" si="42"/>
        <v>#N/A</v>
      </c>
      <c r="F173" s="84" cm="1">
        <f t="array" aca="1" ref="F173" ca="1">INDIRECT(ADDRESS(ROW(dati_ikm!S$41),COLUMN(dati_ikm!S$1)+ROW(dati_ikm!S7)+24,1,1,"dati_ikm"))</f>
        <v>52.4133</v>
      </c>
      <c r="G173" s="86" t="str">
        <f t="shared" ca="1" si="43"/>
        <v/>
      </c>
      <c r="H173" s="87" t="e">
        <f t="shared" ca="1" si="44"/>
        <v>#N/A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147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 t="str">
        <f ca="1">IF(INDIRECT(ADDRESS(ROW(dati_ikm!G$25),COLUMN(dati_ikm!G$1)+ROW(dati_ikm!G8)+48,1,1,"dati_ikm"))="","",INDIRECT(ADDRESS(ROW(dati_ikm!G$25),COLUMN(dati_ikm!G$1)+ROW(dati_ikm!G8)+48,1,1,"dati_ikm")))</f>
        <v/>
      </c>
      <c r="D174" s="83" t="str">
        <f t="shared" ca="1" si="41"/>
        <v/>
      </c>
      <c r="E174" s="84" t="e">
        <f t="shared" ca="1" si="42"/>
        <v>#N/A</v>
      </c>
      <c r="F174" s="84" cm="1">
        <f t="array" aca="1" ref="F174" ca="1">INDIRECT(ADDRESS(ROW(dati_ikm!S$41),COLUMN(dati_ikm!S$1)+ROW(dati_ikm!S8)+24,1,1,"dati_ikm"))</f>
        <v>54.990699999999997</v>
      </c>
      <c r="G174" s="86" t="str">
        <f t="shared" ca="1" si="43"/>
        <v/>
      </c>
      <c r="H174" s="87" t="e">
        <f t="shared" ca="1" si="44"/>
        <v>#N/A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148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149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150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151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180" s="148">
        <f ca="1">SUM(_xlfn.TAKE(B167:B178,dati_kum!E34))</f>
        <v>319.91432300000002</v>
      </c>
      <c r="C180" s="148">
        <f ca="1">SUM(C167:C179)</f>
        <v>331.99733200000003</v>
      </c>
      <c r="D180" s="148">
        <f ca="1">C180-B180</f>
        <v>12.083009000000004</v>
      </c>
      <c r="E180" s="156">
        <f t="shared" ref="E180" ca="1" si="45">(C180/B180)*100-100</f>
        <v>3.7769515558701698</v>
      </c>
      <c r="F180" s="150">
        <f ca="1">SUM(_xlfn.TAKE(F167:F178,dati_kum!E34))</f>
        <v>339.60319999999996</v>
      </c>
      <c r="G180" s="151">
        <f t="shared" ref="G180:G181" ca="1" si="46">C180-F180</f>
        <v>-7.6058679999999299</v>
      </c>
      <c r="H180" s="152">
        <f ca="1">C180/F180*100</f>
        <v>97.760366215630498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212</v>
      </c>
      <c r="B181" s="153">
        <f ca="1">SUM(B167:B178)</f>
        <v>555.84975799999995</v>
      </c>
      <c r="C181" s="153">
        <f t="shared" ref="C181" ca="1" si="47">SUM(C167:C178)</f>
        <v>331.99733200000003</v>
      </c>
      <c r="D181" s="116" t="s">
        <v>177</v>
      </c>
      <c r="E181" s="116" t="s">
        <v>177</v>
      </c>
      <c r="F181" s="154">
        <f ca="1">SUM(F167:F178)</f>
        <v>610.68049999999994</v>
      </c>
      <c r="G181" s="33">
        <f t="shared" ca="1" si="46"/>
        <v>-278.68316799999991</v>
      </c>
      <c r="H181" s="155">
        <f ca="1">C181/F181*100</f>
        <v>54.365143802692252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5" hidden="1">
      <c r="A192" s="27" t="s">
        <v>1</v>
      </c>
      <c r="B192" s="24" t="s">
        <v>181</v>
      </c>
      <c r="C192" s="24" t="s">
        <v>217</v>
      </c>
      <c r="D192" s="16" t="s">
        <v>187</v>
      </c>
      <c r="E192" s="16" t="s">
        <v>186</v>
      </c>
      <c r="F192" s="52"/>
      <c r="G192" s="52"/>
      <c r="H192" s="52"/>
      <c r="I192" s="52"/>
      <c r="J192" s="2"/>
    </row>
    <row r="193" spans="1:43" hidden="1">
      <c r="A193" s="25" t="s">
        <v>140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141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142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>
        <f ca="1">IF(INDIRECT(ADDRESS(ROW(dati_ikm!G$17),COLUMN(dati_ikm!G$1)+ROW(dati_ikm!G3)+48,1,1,"dati_ikm"))="","",INDIRECT(ADDRESS(ROW(dati_ikm!G$17),COLUMN(dati_ikm!G$1)+ROW(dati_ikm!G3)+48,1,1,"dati_ikm")))</f>
        <v>48.597045999999978</v>
      </c>
      <c r="D195" s="83">
        <f t="shared" ca="1" si="48"/>
        <v>0.468845999999985</v>
      </c>
      <c r="E195" s="84">
        <f t="shared" ca="1" si="49"/>
        <v>0.97416067918598515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143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>
        <f ca="1">IF(INDIRECT(ADDRESS(ROW(dati_ikm!G$17),COLUMN(dati_ikm!G$1)+ROW(dati_ikm!G4)+48,1,1,"dati_ikm"))="","",INDIRECT(ADDRESS(ROW(dati_ikm!G$17),COLUMN(dati_ikm!G$1)+ROW(dati_ikm!G4)+48,1,1,"dati_ikm")))</f>
        <v>54.495927000000023</v>
      </c>
      <c r="D196" s="83">
        <f t="shared" ca="1" si="48"/>
        <v>-23.388545999999991</v>
      </c>
      <c r="E196" s="84">
        <f t="shared" ca="1" si="49"/>
        <v>-30.029792972984467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144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>
        <f ca="1">IF(INDIRECT(ADDRESS(ROW(dati_ikm!G$17),COLUMN(dati_ikm!G$1)+ROW(dati_ikm!G5)+48,1,1,"dati_ikm"))="","",INDIRECT(ADDRESS(ROW(dati_ikm!G$17),COLUMN(dati_ikm!G$1)+ROW(dati_ikm!G5)+48,1,1,"dati_ikm")))</f>
        <v>62.847914999999972</v>
      </c>
      <c r="D197" s="83">
        <f t="shared" ca="1" si="48"/>
        <v>-41.97056900000004</v>
      </c>
      <c r="E197" s="84">
        <f t="shared" ca="1" si="49"/>
        <v>-40.041190635804305</v>
      </c>
      <c r="F197" s="52"/>
      <c r="G197" s="52"/>
      <c r="H197" s="52"/>
      <c r="I197" s="52"/>
      <c r="J197" s="2"/>
    </row>
    <row r="198" spans="1:43" hidden="1">
      <c r="A198" s="25" t="s">
        <v>145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>
        <f ca="1">IF(INDIRECT(ADDRESS(ROW(dati_ikm!G$17),COLUMN(dati_ikm!G$1)+ROW(dati_ikm!G6)+48,1,1,"dati_ikm"))="","",INDIRECT(ADDRESS(ROW(dati_ikm!G$17),COLUMN(dati_ikm!G$1)+ROW(dati_ikm!G6)+48,1,1,"dati_ikm")))</f>
        <v>366.53139500000003</v>
      </c>
      <c r="D198" s="83">
        <f t="shared" ca="1" si="48"/>
        <v>-76.71620699999994</v>
      </c>
      <c r="E198" s="84">
        <f t="shared" ca="1" si="49"/>
        <v>-17.307754549341013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75" hidden="1">
      <c r="A199" s="25" t="s">
        <v>146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 t="str">
        <f ca="1">IF(INDIRECT(ADDRESS(ROW(dati_ikm!G$17),COLUMN(dati_ikm!G$1)+ROW(dati_ikm!G7)+48,1,1,"dati_ikm"))="","",INDIRECT(ADDRESS(ROW(dati_ikm!G$17),COLUMN(dati_ikm!G$1)+ROW(dati_ikm!G7)+48,1,1,"dati_ikm")))</f>
        <v/>
      </c>
      <c r="D199" s="83" t="str">
        <f t="shared" ca="1" si="48"/>
        <v/>
      </c>
      <c r="E199" s="84" t="e">
        <f t="shared" ca="1" si="49"/>
        <v>#N/A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8" hidden="1">
      <c r="A200" s="25" t="s">
        <v>147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 t="str">
        <f ca="1">IF(INDIRECT(ADDRESS(ROW(dati_ikm!G$17),COLUMN(dati_ikm!G$1)+ROW(dati_ikm!G8)+48,1,1,"dati_ikm"))="","",INDIRECT(ADDRESS(ROW(dati_ikm!G$17),COLUMN(dati_ikm!G$1)+ROW(dati_ikm!G8)+48,1,1,"dati_ikm")))</f>
        <v/>
      </c>
      <c r="D200" s="83" t="str">
        <f t="shared" ca="1" si="48"/>
        <v/>
      </c>
      <c r="E200" s="84" t="e">
        <f t="shared" ca="1" si="49"/>
        <v>#N/A</v>
      </c>
      <c r="F200" s="52"/>
      <c r="G200" s="52"/>
      <c r="H200" s="52"/>
      <c r="I200" s="52"/>
      <c r="J200" s="2"/>
      <c r="AJ200" s="63">
        <f ca="1">E206</f>
        <v>-19.347701439244119</v>
      </c>
      <c r="AK200" s="60" t="s">
        <v>167</v>
      </c>
      <c r="AL200" s="60"/>
      <c r="AM200" s="60"/>
      <c r="AN200" s="60"/>
      <c r="AO200" s="11"/>
      <c r="AP200" s="2"/>
      <c r="AQ200" s="2"/>
    </row>
    <row r="201" spans="1:43" ht="18" hidden="1">
      <c r="A201" s="25" t="s">
        <v>148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-160.33218399999998</v>
      </c>
      <c r="AK201" s="60" t="s">
        <v>168</v>
      </c>
      <c r="AL201" s="60"/>
      <c r="AM201" s="60"/>
      <c r="AN201" s="60"/>
      <c r="AO201" s="11"/>
      <c r="AP201" s="2"/>
      <c r="AQ201" s="2"/>
    </row>
    <row r="202" spans="1:43" hidden="1">
      <c r="A202" s="25" t="s">
        <v>149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8" hidden="1">
      <c r="A203" s="25" t="s">
        <v>150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158</v>
      </c>
      <c r="AL203" s="60"/>
      <c r="AM203" s="60"/>
      <c r="AN203" s="60"/>
      <c r="AO203" s="11"/>
      <c r="AP203" s="2"/>
      <c r="AQ203" s="2"/>
    </row>
    <row r="204" spans="1:43" ht="18" hidden="1">
      <c r="A204" s="25" t="s">
        <v>151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668.35635300000001</v>
      </c>
      <c r="AK204" s="60" t="s">
        <v>159</v>
      </c>
      <c r="AL204" s="60"/>
      <c r="AM204" s="60"/>
      <c r="AN204" s="60"/>
      <c r="AO204" s="11"/>
      <c r="AP204" s="2"/>
      <c r="AQ204" s="2"/>
    </row>
    <row r="205" spans="1:43" ht="18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153</v>
      </c>
      <c r="AL205" s="60"/>
      <c r="AM205" s="60"/>
      <c r="AN205" s="60"/>
      <c r="AO205" s="11"/>
      <c r="AP205" s="2"/>
      <c r="AQ205" s="2"/>
    </row>
    <row r="206" spans="1:43" ht="18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B206" s="148">
        <f ca="1">SUM(_xlfn.TAKE(B193:B204,dati_kum!E34))</f>
        <v>828.688537</v>
      </c>
      <c r="C206" s="148">
        <f ca="1">SUM(C193:C198)</f>
        <v>668.35635300000001</v>
      </c>
      <c r="D206" s="148">
        <f ca="1">C206-B206</f>
        <v>-160.33218399999998</v>
      </c>
      <c r="E206" s="156">
        <f ca="1">(C206/B206)*100-100</f>
        <v>-19.347701439244119</v>
      </c>
      <c r="F206" s="52"/>
      <c r="G206" s="52"/>
      <c r="H206" s="52"/>
      <c r="I206" s="52"/>
      <c r="J206" s="2"/>
      <c r="AJ206" s="62">
        <f>G206</f>
        <v>0</v>
      </c>
      <c r="AK206" s="60" t="s">
        <v>162</v>
      </c>
      <c r="AL206" s="60"/>
      <c r="AM206" s="60"/>
      <c r="AN206" s="60"/>
      <c r="AO206" s="11"/>
      <c r="AP206" s="2"/>
      <c r="AQ206" s="2"/>
    </row>
    <row r="207" spans="1:43" ht="18" hidden="1">
      <c r="A207" s="28" t="s">
        <v>212</v>
      </c>
      <c r="B207" s="153">
        <f ca="1">SUM(B193:B204)</f>
        <v>1220.0062359999999</v>
      </c>
      <c r="C207" s="153">
        <f ca="1">SUM(C193:C204)</f>
        <v>668.35635300000001</v>
      </c>
      <c r="D207" s="116" t="s">
        <v>177</v>
      </c>
      <c r="E207" s="116" t="s">
        <v>177</v>
      </c>
      <c r="F207" s="52"/>
      <c r="G207" s="52"/>
      <c r="H207" s="52"/>
      <c r="I207" s="52"/>
      <c r="J207" s="2"/>
      <c r="AJ207" s="63">
        <f>H206</f>
        <v>0</v>
      </c>
      <c r="AK207" s="60" t="s">
        <v>154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6" priority="19">
      <formula>ISERROR(E4)</formula>
    </cfRule>
  </conditionalFormatting>
  <conditionalFormatting sqref="E29:E40">
    <cfRule type="containsErrors" dxfId="55" priority="16">
      <formula>ISERROR(E29)</formula>
    </cfRule>
  </conditionalFormatting>
  <conditionalFormatting sqref="E52:E63">
    <cfRule type="containsErrors" dxfId="54" priority="18">
      <formula>ISERROR(E52)</formula>
    </cfRule>
  </conditionalFormatting>
  <conditionalFormatting sqref="E75:E86">
    <cfRule type="containsErrors" dxfId="53" priority="14">
      <formula>ISERROR(E75)</formula>
    </cfRule>
  </conditionalFormatting>
  <conditionalFormatting sqref="E98:E109">
    <cfRule type="containsErrors" dxfId="52" priority="10">
      <formula>ISERROR(E98)</formula>
    </cfRule>
  </conditionalFormatting>
  <conditionalFormatting sqref="E121:E132">
    <cfRule type="containsErrors" dxfId="51" priority="12">
      <formula>ISERROR(E121)</formula>
    </cfRule>
  </conditionalFormatting>
  <conditionalFormatting sqref="E167:E178">
    <cfRule type="containsErrors" dxfId="50" priority="8">
      <formula>ISERROR(E167)</formula>
    </cfRule>
  </conditionalFormatting>
  <conditionalFormatting sqref="E193:E204">
    <cfRule type="containsErrors" dxfId="49" priority="6">
      <formula>ISERROR(E193)</formula>
    </cfRule>
  </conditionalFormatting>
  <conditionalFormatting sqref="H29:H40 H42">
    <cfRule type="cellIs" dxfId="48" priority="36" operator="lessThan">
      <formula>100</formula>
    </cfRule>
    <cfRule type="cellIs" dxfId="47" priority="37" operator="greaterThanOrEqual">
      <formula>100</formula>
    </cfRule>
  </conditionalFormatting>
  <conditionalFormatting sqref="H29:H40">
    <cfRule type="containsErrors" dxfId="46" priority="15" stopIfTrue="1">
      <formula>ISERROR(H29)</formula>
    </cfRule>
  </conditionalFormatting>
  <conditionalFormatting sqref="H52:H63 H65">
    <cfRule type="cellIs" dxfId="45" priority="38" operator="lessThan">
      <formula>100</formula>
    </cfRule>
  </conditionalFormatting>
  <conditionalFormatting sqref="H52:H63 H65:H66">
    <cfRule type="cellIs" dxfId="44" priority="39" operator="greaterThanOrEqual">
      <formula>100</formula>
    </cfRule>
  </conditionalFormatting>
  <conditionalFormatting sqref="H52:H63">
    <cfRule type="containsErrors" dxfId="43" priority="17" stopIfTrue="1">
      <formula>ISERROR(H52)</formula>
    </cfRule>
  </conditionalFormatting>
  <conditionalFormatting sqref="H75:H86 H88">
    <cfRule type="cellIs" dxfId="42" priority="34" operator="lessThan">
      <formula>100</formula>
    </cfRule>
    <cfRule type="cellIs" dxfId="41" priority="35" operator="greaterThanOrEqual">
      <formula>100</formula>
    </cfRule>
  </conditionalFormatting>
  <conditionalFormatting sqref="H75:H86">
    <cfRule type="containsErrors" dxfId="40" priority="13" stopIfTrue="1">
      <formula>ISERROR(H75)</formula>
    </cfRule>
  </conditionalFormatting>
  <conditionalFormatting sqref="H98:H109 H111">
    <cfRule type="cellIs" dxfId="39" priority="31" operator="greaterThanOrEqual">
      <formula>100</formula>
    </cfRule>
    <cfRule type="cellIs" dxfId="38" priority="30" operator="lessThan">
      <formula>100</formula>
    </cfRule>
  </conditionalFormatting>
  <conditionalFormatting sqref="H98:H109">
    <cfRule type="containsErrors" dxfId="37" priority="9" stopIfTrue="1">
      <formula>ISERROR(H98)</formula>
    </cfRule>
  </conditionalFormatting>
  <conditionalFormatting sqref="H121:H132 H134">
    <cfRule type="cellIs" dxfId="36" priority="32" operator="lessThan">
      <formula>100</formula>
    </cfRule>
    <cfRule type="cellIs" dxfId="35" priority="33" operator="greaterThanOrEqual">
      <formula>100</formula>
    </cfRule>
  </conditionalFormatting>
  <conditionalFormatting sqref="H121:H132">
    <cfRule type="containsErrors" dxfId="34" priority="11" stopIfTrue="1">
      <formula>ISERROR(H121)</formula>
    </cfRule>
  </conditionalFormatting>
  <conditionalFormatting sqref="H144:H155">
    <cfRule type="containsErrors" dxfId="33" priority="2" stopIfTrue="1">
      <formula>ISERROR(H144)</formula>
    </cfRule>
    <cfRule type="cellIs" dxfId="32" priority="4" operator="lessThan">
      <formula>100</formula>
    </cfRule>
    <cfRule type="cellIs" dxfId="31" priority="5" operator="greaterThanOrEqual">
      <formula>100</formula>
    </cfRule>
  </conditionalFormatting>
  <conditionalFormatting sqref="H157">
    <cfRule type="containsErrors" dxfId="30" priority="45">
      <formula>ISERROR(H157)</formula>
    </cfRule>
  </conditionalFormatting>
  <conditionalFormatting sqref="H167:H178 H180">
    <cfRule type="cellIs" dxfId="29" priority="23" operator="lessThan">
      <formula>100</formula>
    </cfRule>
    <cfRule type="cellIs" dxfId="28" priority="24" operator="greaterThanOrEqual">
      <formula>100</formula>
    </cfRule>
  </conditionalFormatting>
  <conditionalFormatting sqref="H167:H178">
    <cfRule type="containsErrors" dxfId="27" priority="7" stopIfTrue="1">
      <formula>ISERROR(H167)</formula>
    </cfRule>
  </conditionalFormatting>
  <conditionalFormatting sqref="J4:J15 J17">
    <cfRule type="containsErrors" dxfId="26" priority="41" stopIfTrue="1">
      <formula>ISERROR(J4)</formula>
    </cfRule>
    <cfRule type="cellIs" dxfId="25" priority="43" operator="lessThan">
      <formula>100</formula>
    </cfRule>
    <cfRule type="cellIs" dxfId="24" priority="44" operator="greaterThan">
      <formula>100</formula>
    </cfRule>
  </conditionalFormatting>
  <conditionalFormatting sqref="AJ18 AJ43 AJ66 AJ89 AJ112">
    <cfRule type="cellIs" dxfId="23" priority="25" operator="greaterThanOrEqual">
      <formula>0</formula>
    </cfRule>
    <cfRule type="cellIs" dxfId="22" priority="27" operator="lessThan">
      <formula>0</formula>
    </cfRule>
  </conditionalFormatting>
  <conditionalFormatting sqref="AJ207">
    <cfRule type="cellIs" dxfId="21" priority="28" operator="lessThan">
      <formula>0</formula>
    </cfRule>
    <cfRule type="cellIs" dxfId="20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9"/>
  <sheetViews>
    <sheetView topLeftCell="C1" workbookViewId="0">
      <selection activeCell="H20" sqref="H20"/>
    </sheetView>
  </sheetViews>
  <sheetFormatPr defaultRowHeight="15"/>
  <sheetData>
    <row r="4" spans="4:8">
      <c r="D4" s="38" t="s">
        <v>49</v>
      </c>
      <c r="E4" s="18">
        <f ca="1">Kopsavilkums!B5</f>
        <v>331.32086499999969</v>
      </c>
      <c r="F4" s="18">
        <f ca="1">Kopsavilkums!C5</f>
        <v>398.83669599999985</v>
      </c>
      <c r="G4" s="19">
        <f ca="1">Kopsavilkums!F5</f>
        <v>406.919174</v>
      </c>
      <c r="H4" s="42">
        <f ca="1">Kopsavilkums!H5</f>
        <v>-1.9862612814603153</v>
      </c>
    </row>
    <row r="5" spans="4:8">
      <c r="D5" s="38" t="s">
        <v>50</v>
      </c>
      <c r="E5" s="18">
        <f ca="1">Kopsavilkums!B6</f>
        <v>385.26376000000005</v>
      </c>
      <c r="F5" s="18">
        <f ca="1">Kopsavilkums!C6</f>
        <v>353.14339199999995</v>
      </c>
      <c r="G5" s="19">
        <f ca="1">Kopsavilkums!F6</f>
        <v>356.9</v>
      </c>
      <c r="H5" s="42">
        <f ca="1">Kopsavilkums!H6</f>
        <v>-1.0525659848697302</v>
      </c>
    </row>
    <row r="6" spans="4:8">
      <c r="D6" s="38" t="s">
        <v>51</v>
      </c>
      <c r="E6" s="18">
        <f ca="1">Kopsavilkums!B7</f>
        <v>218.86195399999997</v>
      </c>
      <c r="F6" s="18">
        <f ca="1">Kopsavilkums!C7</f>
        <v>233.39515899999992</v>
      </c>
      <c r="G6" s="19">
        <f ca="1">Kopsavilkums!F7</f>
        <v>231.7</v>
      </c>
      <c r="H6" s="42">
        <f ca="1">Kopsavilkums!H7</f>
        <v>0.73161804056967128</v>
      </c>
    </row>
    <row r="7" spans="4:8">
      <c r="D7" s="38" t="s">
        <v>53</v>
      </c>
      <c r="E7" s="18">
        <f ca="1">Kopsavilkums!B8</f>
        <v>145.37870299999997</v>
      </c>
      <c r="F7" s="18">
        <f ca="1">Kopsavilkums!C8</f>
        <v>115.30458300000004</v>
      </c>
      <c r="G7" s="19">
        <f ca="1">Kopsavilkums!F8</f>
        <v>141</v>
      </c>
      <c r="H7" s="42">
        <f ca="1">Kopsavilkums!H8</f>
        <v>-18.22369999999998</v>
      </c>
    </row>
    <row r="8" spans="4:8">
      <c r="D8" s="38" t="s">
        <v>52</v>
      </c>
      <c r="E8" s="18">
        <f ca="1">Kopsavilkums!B9</f>
        <v>107.28923499999996</v>
      </c>
      <c r="F8" s="18">
        <f ca="1">Kopsavilkums!C9</f>
        <v>99.439710999999988</v>
      </c>
      <c r="G8" s="19">
        <f ca="1">Kopsavilkums!F9</f>
        <v>116.509</v>
      </c>
      <c r="H8" s="42">
        <f ca="1">Kopsavilkums!H9</f>
        <v>-14.650618407161687</v>
      </c>
    </row>
    <row r="9" spans="4:8">
      <c r="D9" s="38" t="s">
        <v>61</v>
      </c>
      <c r="E9" s="18">
        <f ca="1">Kopsavilkums!B11</f>
        <v>26.406246999999667</v>
      </c>
      <c r="F9" s="18">
        <f ca="1">Kopsavilkums!C11</f>
        <v>27.289770000000317</v>
      </c>
      <c r="G9" s="19">
        <f ca="1">Kopsavilkums!F11</f>
        <v>29.506599999999999</v>
      </c>
      <c r="H9" s="42">
        <f ca="1">Kopsavilkums!H11</f>
        <v>-7.5129970921749134</v>
      </c>
    </row>
  </sheetData>
  <conditionalFormatting sqref="H4:H9"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90" zoomScaleNormal="90" workbookViewId="0"/>
  </sheetViews>
  <sheetFormatPr defaultColWidth="0" defaultRowHeight="15" zeroHeight="1"/>
  <cols>
    <col min="1" max="1" width="24.85546875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hidden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hidden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1" t="s">
        <v>199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204</v>
      </c>
      <c r="I2" s="2"/>
      <c r="J2" s="2"/>
      <c r="K2" s="2"/>
      <c r="L2" s="2"/>
      <c r="M2" s="2"/>
      <c r="N2" s="2"/>
      <c r="O2" s="55" t="s">
        <v>183</v>
      </c>
      <c r="P2" s="2"/>
    </row>
    <row r="3" spans="1:34" ht="21.75" customHeight="1">
      <c r="A3" s="20"/>
      <c r="B3" s="173" t="s">
        <v>179</v>
      </c>
      <c r="C3" s="173"/>
      <c r="D3" s="173"/>
      <c r="E3" s="173"/>
      <c r="F3" s="173"/>
      <c r="G3" s="173"/>
      <c r="H3" s="174"/>
      <c r="I3" s="175" t="s">
        <v>180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181</v>
      </c>
      <c r="C4" s="16" t="s">
        <v>217</v>
      </c>
      <c r="D4" s="16" t="s">
        <v>187</v>
      </c>
      <c r="E4" s="16" t="s">
        <v>188</v>
      </c>
      <c r="F4" s="16" t="s">
        <v>218</v>
      </c>
      <c r="G4" s="16" t="s">
        <v>185</v>
      </c>
      <c r="H4" s="41" t="s">
        <v>184</v>
      </c>
      <c r="I4" s="44" t="s">
        <v>181</v>
      </c>
      <c r="J4" s="39" t="s">
        <v>217</v>
      </c>
      <c r="K4" s="39" t="s">
        <v>189</v>
      </c>
      <c r="L4" s="39" t="s">
        <v>190</v>
      </c>
      <c r="M4" s="39" t="s">
        <v>218</v>
      </c>
      <c r="N4" s="39" t="s">
        <v>185</v>
      </c>
      <c r="O4" s="39" t="s">
        <v>184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331.32086499999969</v>
      </c>
      <c r="C5" s="18" cm="1">
        <f t="array" aca="1" ref="C5" ca="1">INDIRECT(ADDRESS(ROW(dati_ikm!G$7),COLUMN(dati_ikm!G$7)+ROW(dati_ikm!A$1)*dati_ikm!H44+48,1,1,"dati_ikm"))</f>
        <v>398.83669599999985</v>
      </c>
      <c r="D5" s="18">
        <f ca="1">C5-B5</f>
        <v>67.515831000000162</v>
      </c>
      <c r="E5" s="122">
        <f t="shared" ref="E5:E13" ca="1" si="0">(C5/B5)*100-100</f>
        <v>20.3777781999936</v>
      </c>
      <c r="F5" s="19" cm="1">
        <f t="array" aca="1" ref="F5" ca="1">INDIRECT(ADDRESS(ROW(dati_ikm!S$38),COLUMN(dati_ikm!S$38)+ROW(dati_ikm!$G$1)*dati_ikm!H44+24,1,1,"dati_ikm"))</f>
        <v>406.919174</v>
      </c>
      <c r="G5" s="179">
        <f t="shared" ref="G5:G11" ca="1" si="1">C5-F5</f>
        <v>-8.082478000000151</v>
      </c>
      <c r="H5" s="42">
        <f t="shared" ref="H5:H11" ca="1" si="2">C5/F5*100-100</f>
        <v>-1.9862612814603153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2183.6552539999998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2347.9569259999998</v>
      </c>
      <c r="K5" s="18">
        <f ca="1">J5-I5</f>
        <v>164.30167200000005</v>
      </c>
      <c r="L5" s="18">
        <f t="shared" ref="L5:L13" ca="1" si="3">(J5/I5)*100-100</f>
        <v>7.5241580235265531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2363.114282</v>
      </c>
      <c r="N5" s="19">
        <f t="shared" ref="N5:N11" ca="1" si="4">J5-M5</f>
        <v>-15.157356000000163</v>
      </c>
      <c r="O5" s="19">
        <f ca="1">J5/M5*100-100</f>
        <v>-0.6414144299094886</v>
      </c>
      <c r="P5" s="58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INDIRECT(ADDRESS(ROW(dati_ikm!G$11),COLUMN(dati_ikm!G$11)+ROW(dati_ikm!A$1)*dati_ikm!H44+36,1,1,"dati_ikm"))</f>
        <v>385.26376000000005</v>
      </c>
      <c r="C6" s="18" cm="1">
        <f t="array" aca="1" ref="C6" ca="1">INDIRECT(ADDRESS(ROW(dati_ikm!G$11),COLUMN(dati_ikm!G$11)+ROW(dati_ikm!A$1)*dati_ikm!H44+48,1,1,"dati_ikm"))</f>
        <v>353.14339199999995</v>
      </c>
      <c r="D6" s="18">
        <f t="shared" ref="D6:D12" ca="1" si="5">C6-B6</f>
        <v>-32.120368000000099</v>
      </c>
      <c r="E6" s="122">
        <f t="shared" ca="1" si="0"/>
        <v>-8.3372409592846424</v>
      </c>
      <c r="F6" s="19" cm="1">
        <f t="array" aca="1" ref="F6" ca="1">INDIRECT(ADDRESS(ROW(dati_ikm!S$29),COLUMN(dati_ikm!S$39)+ROW(dati_ikm!$G$1)*dati_ikm!H44+24,1,1,"dati_ikm"))</f>
        <v>356.9</v>
      </c>
      <c r="G6" s="179">
        <f t="shared" ca="1" si="1"/>
        <v>-3.7566080000000284</v>
      </c>
      <c r="H6" s="42">
        <f t="shared" ca="1" si="2"/>
        <v>-1.0525659848697302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1856.425307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1932.5465899999999</v>
      </c>
      <c r="K6" s="18">
        <f t="shared" ref="K6:K12" ca="1" si="6">J6-I6</f>
        <v>76.121282999999949</v>
      </c>
      <c r="L6" s="18">
        <f t="shared" ca="1" si="3"/>
        <v>4.1004226085999989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1973.4</v>
      </c>
      <c r="N6" s="19">
        <f t="shared" ca="1" si="4"/>
        <v>-40.853410000000167</v>
      </c>
      <c r="O6" s="19">
        <f t="shared" ref="O6:O11" ca="1" si="7">J6/M6*100-100</f>
        <v>-2.0702042160737903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218.86195399999997</v>
      </c>
      <c r="C7" s="18" cm="1">
        <f t="array" aca="1" ref="C7" ca="1">INDIRECT(ADDRESS(ROW(dati_ikm!G$5),COLUMN(dati_ikm!G$5)+ROW(dati_ikm!A$1)*dati_ikm!H44+48,1,1,"dati_ikm"))</f>
        <v>233.39515899999992</v>
      </c>
      <c r="D7" s="18">
        <f t="shared" ca="1" si="5"/>
        <v>14.533204999999953</v>
      </c>
      <c r="E7" s="122">
        <f t="shared" ca="1" si="0"/>
        <v>6.6403523930888184</v>
      </c>
      <c r="F7" s="19" cm="1">
        <f t="array" aca="1" ref="F7" ca="1">INDIRECT(ADDRESS(ROW(dati_ikm!S$33),COLUMN(dati_ikm!S$33)+ROW(dati_ikm!$G$1)*dati_ikm!H44+24,1,1,"dati_ikm"))</f>
        <v>231.7</v>
      </c>
      <c r="G7" s="179">
        <f t="shared" ca="1" si="1"/>
        <v>1.6951589999999328</v>
      </c>
      <c r="H7" s="42">
        <f t="shared" ca="1" si="2"/>
        <v>0.73161804056967128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1226.964716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1256.989482</v>
      </c>
      <c r="K7" s="18">
        <f t="shared" ca="1" si="6"/>
        <v>30.024766</v>
      </c>
      <c r="L7" s="18">
        <f t="shared" ca="1" si="3"/>
        <v>2.4470765628764752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1223.6999999999998</v>
      </c>
      <c r="N7" s="19">
        <f t="shared" ca="1" si="4"/>
        <v>33.289482000000135</v>
      </c>
      <c r="O7" s="19">
        <f t="shared" ca="1" si="7"/>
        <v>2.7203956852169853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145.37870299999997</v>
      </c>
      <c r="C8" s="18" cm="1">
        <f t="array" aca="1" ref="C8" ca="1">INDIRECT(ADDRESS(ROW(dati_ikm!G$6),COLUMN(dati_ikm!G$6)+ROW(dati_ikm!A$1)*dati_ikm!H44+48,1,1,"dati_ikm"))</f>
        <v>115.30458300000004</v>
      </c>
      <c r="D8" s="18">
        <f t="shared" ca="1" si="5"/>
        <v>-30.074119999999937</v>
      </c>
      <c r="E8" s="122">
        <f t="shared" ca="1" si="0"/>
        <v>-20.686743917367281</v>
      </c>
      <c r="F8" s="19" cm="1">
        <f t="array" aca="1" ref="F8" ca="1">INDIRECT(ADDRESS(ROW(dati_ikm!S$28),COLUMN(dati_ikm!S$28)+ROW(dati_ikm!$G$1)*dati_ikm!H44+24,1,1,"dati_ikm"))</f>
        <v>141</v>
      </c>
      <c r="G8" s="179">
        <f t="shared" ca="1" si="1"/>
        <v>-25.695416999999964</v>
      </c>
      <c r="H8" s="42">
        <f t="shared" ca="1" si="2"/>
        <v>-18.22369999999998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450.27051299999999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495.01897300000002</v>
      </c>
      <c r="K8" s="18">
        <f t="shared" ca="1" si="6"/>
        <v>44.748460000000023</v>
      </c>
      <c r="L8" s="18">
        <f t="shared" ca="1" si="3"/>
        <v>9.9381280159467167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440.1</v>
      </c>
      <c r="N8" s="19">
        <f t="shared" ca="1" si="4"/>
        <v>54.918972999999994</v>
      </c>
      <c r="O8" s="19">
        <f t="shared" ca="1" si="7"/>
        <v>12.478748693478764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107.28923499999996</v>
      </c>
      <c r="C9" s="18" cm="1">
        <f t="array" aca="1" ref="C9" ca="1">INDIRECT(ADDRESS(ROW(dati_ikm!G$12),COLUMN(dati_ikm!G$12)+ROW(dati_ikm!A$1)*dati_ikm!H44+48,1,1,"dati_ikm"))</f>
        <v>99.439710999999988</v>
      </c>
      <c r="D9" s="18">
        <f t="shared" ca="1" si="5"/>
        <v>-7.849523999999974</v>
      </c>
      <c r="E9" s="122">
        <f t="shared" ca="1" si="0"/>
        <v>-7.3162270194208929</v>
      </c>
      <c r="F9" s="19" cm="1">
        <f t="array" aca="1" ref="F9" ca="1">INDIRECT(ADDRESS(ROW(dati_ikm!S$30),COLUMN(dati_ikm!S$30)+ROW(dati_ikm!$G$1)*dati_ikm!H44+24,1,1,"dati_ikm"))</f>
        <v>116.509</v>
      </c>
      <c r="G9" s="179">
        <f t="shared" ca="1" si="1"/>
        <v>-17.069289000000012</v>
      </c>
      <c r="H9" s="42">
        <f t="shared" ca="1" si="2"/>
        <v>-14.650618407161687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578.31890499999997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602.44727399999999</v>
      </c>
      <c r="K9" s="18">
        <f t="shared" ca="1" si="6"/>
        <v>24.128369000000021</v>
      </c>
      <c r="L9" s="18">
        <f t="shared" ca="1" si="3"/>
        <v>4.1721563641430777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633.11800000000005</v>
      </c>
      <c r="N9" s="19">
        <f t="shared" ca="1" si="4"/>
        <v>-30.670726000000059</v>
      </c>
      <c r="O9" s="19">
        <f t="shared" ca="1" si="7"/>
        <v>-4.8443933042497775</v>
      </c>
      <c r="P9" s="58"/>
    </row>
    <row r="10" spans="1:34">
      <c r="A10" s="38" t="s">
        <v>219</v>
      </c>
      <c r="B10" s="169" t="s">
        <v>177</v>
      </c>
      <c r="C10" s="18" cm="1">
        <f t="array" aca="1" ref="C10" ca="1">INDIRECT(ADDRESS(ROW(dati_ikm!G$16),COLUMN(dati_ikm!G$16)+ROW(dati_ikm!A$1)*dati_ikm!H44+48,1,1,"dati_ikm"))</f>
        <v>0</v>
      </c>
      <c r="D10" s="169" t="s">
        <v>177</v>
      </c>
      <c r="E10" s="169" t="s">
        <v>177</v>
      </c>
      <c r="F10" s="19" cm="1">
        <f t="array" aca="1" ref="F10" ca="1">INDIRECT(ADDRESS(ROW(dati_ikm!S$40),COLUMN(dati_ikm!S$40)+ROW(dati_ikm!$G$1)*dati_ikm!H44+24,1,1,"dati_ikm"))</f>
        <v>0</v>
      </c>
      <c r="G10" s="179">
        <f t="shared" ca="1" si="1"/>
        <v>0</v>
      </c>
      <c r="H10" s="42" t="e">
        <f t="shared" ca="1" si="2"/>
        <v>#DIV/0!</v>
      </c>
      <c r="I10" s="169" t="s">
        <v>177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30.677752999999999</v>
      </c>
      <c r="K10" s="169" t="s">
        <v>177</v>
      </c>
      <c r="L10" s="169" t="s">
        <v>177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31</v>
      </c>
      <c r="N10" s="19">
        <f t="shared" ca="1" si="4"/>
        <v>-0.32224700000000084</v>
      </c>
      <c r="O10" s="170">
        <f t="shared" ca="1" si="7"/>
        <v>-1.0395064516129082</v>
      </c>
      <c r="P10" s="58"/>
    </row>
    <row r="11" spans="1:34">
      <c r="A11" s="38" t="s">
        <v>61</v>
      </c>
      <c r="B11" s="18">
        <f ca="1">B13-B12-SUM(B5:B9)</f>
        <v>26.406246999999667</v>
      </c>
      <c r="C11" s="18">
        <f ca="1">C13-C12-SUM(C5:C10)</f>
        <v>27.289770000000317</v>
      </c>
      <c r="D11" s="18">
        <f t="shared" ca="1" si="5"/>
        <v>0.88352300000065043</v>
      </c>
      <c r="E11" s="18">
        <f t="shared" ca="1" si="0"/>
        <v>3.3458862972866257</v>
      </c>
      <c r="F11" s="19" cm="1">
        <f t="array" aca="1" ref="F11" ca="1">INDIRECT(ADDRESS(ROW(dati_ikm!S$41),COLUMN(dati_ikm!S$41)+ROW(dati_ikm!$G$1)*dati_ikm!H44+24,1,1,"dati_ikm"))</f>
        <v>29.506599999999999</v>
      </c>
      <c r="G11" s="179">
        <f t="shared" ca="1" si="1"/>
        <v>-2.2168299999996819</v>
      </c>
      <c r="H11" s="42">
        <f t="shared" ca="1" si="2"/>
        <v>-7.5129970921749134</v>
      </c>
      <c r="I11" s="100">
        <f ca="1">I13-I12-SUM(I5:I9)</f>
        <v>319.91432299999997</v>
      </c>
      <c r="J11" s="100">
        <f ca="1">J13-J12-SUM(J5:J10)</f>
        <v>331.99733200000082</v>
      </c>
      <c r="K11" s="18">
        <f t="shared" ca="1" si="6"/>
        <v>12.083009000000857</v>
      </c>
      <c r="L11" s="18">
        <f t="shared" ca="1" si="3"/>
        <v>3.7769515558704398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339.60319999999996</v>
      </c>
      <c r="N11" s="19">
        <f t="shared" ca="1" si="4"/>
        <v>-7.6058679999991341</v>
      </c>
      <c r="O11" s="19">
        <f t="shared" ca="1" si="7"/>
        <v>-2.2396337843692606</v>
      </c>
      <c r="P11" s="58"/>
    </row>
    <row r="12" spans="1:34">
      <c r="A12" s="38" t="s">
        <v>171</v>
      </c>
      <c r="B12" s="82" cm="1">
        <f t="array" aca="1" ref="B12" ca="1">INDIRECT(ADDRESS(ROW(dati_ikm!G$8),COLUMN(dati_ikm!G$8)+ROW(dati_ikm!A$1)*dati_ikm!H44+36,1,1,"dati_ikm"))</f>
        <v>-38.914133999999997</v>
      </c>
      <c r="C12" s="129" cm="1">
        <f t="array" aca="1" ref="C12" ca="1">INDIRECT(ADDRESS(ROW(dati_ikm!G$8),COLUMN(dati_ikm!G$8)+ROW(dati_ikm!A$1)*dati_ikm!H44+48,1,1,"dati_ikm"))</f>
        <v>26.463781999999995</v>
      </c>
      <c r="D12" s="18">
        <f t="shared" ca="1" si="5"/>
        <v>65.377915999999999</v>
      </c>
      <c r="E12" s="122">
        <f t="shared" ca="1" si="0"/>
        <v>-168.00557864142627</v>
      </c>
      <c r="F12" s="89" t="s">
        <v>177</v>
      </c>
      <c r="G12" s="89" t="s">
        <v>177</v>
      </c>
      <c r="H12" s="90" t="s">
        <v>177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-101.077945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-102.387601</v>
      </c>
      <c r="K12" s="18">
        <f t="shared" ca="1" si="6"/>
        <v>-1.3096560000000039</v>
      </c>
      <c r="L12" s="18">
        <f t="shared" ca="1" si="3"/>
        <v>1.2956891832337902</v>
      </c>
      <c r="M12" s="89" t="s">
        <v>177</v>
      </c>
      <c r="N12" s="89" t="s">
        <v>177</v>
      </c>
      <c r="O12" s="89" t="s">
        <v>177</v>
      </c>
      <c r="P12" s="55"/>
    </row>
    <row r="13" spans="1:34" s="46" customFormat="1" ht="33" customHeight="1">
      <c r="A13" s="30" t="s">
        <v>176</v>
      </c>
      <c r="B13" s="91" cm="1">
        <f t="array" aca="1" ref="B13" ca="1">INDIRECT(ADDRESS(ROW(dati_ikm!G$4),COLUMN(dati_ikm!G$4)+ROW(dati_ikm!A$1)*dati_ikm!H44+36,1,1,"dati_ikm"))</f>
        <v>1175.6066299999993</v>
      </c>
      <c r="C13" s="91" cm="1">
        <f t="array" aca="1" ref="C13" ca="1">INDIRECT(ADDRESS(ROW(dati_ikm!G$4),COLUMN(dati_ikm!G$4)+ROW(dati_ikm!A$1)*dati_ikm!H44+48,1,1,"dati_ikm"))</f>
        <v>1253.8730930000002</v>
      </c>
      <c r="D13" s="91">
        <f ca="1">C13-B13</f>
        <v>78.26646300000084</v>
      </c>
      <c r="E13" s="45">
        <f t="shared" ca="1" si="0"/>
        <v>6.657538414869336</v>
      </c>
      <c r="F13" s="40" t="s">
        <v>177</v>
      </c>
      <c r="G13" s="40" t="s">
        <v>177</v>
      </c>
      <c r="H13" s="43" t="s">
        <v>177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6514.4710729999997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6895.2467290000004</v>
      </c>
      <c r="K13" s="91">
        <f ca="1">J13-I13</f>
        <v>380.77565600000071</v>
      </c>
      <c r="L13" s="45">
        <f t="shared" ca="1" si="3"/>
        <v>5.8450740164949195</v>
      </c>
      <c r="M13" s="40" t="s">
        <v>177</v>
      </c>
      <c r="N13" s="40" t="s">
        <v>177</v>
      </c>
      <c r="O13" s="40" t="s">
        <v>177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178</v>
      </c>
      <c r="B14" s="45">
        <f ca="1">B13-B12</f>
        <v>1214.5207639999994</v>
      </c>
      <c r="C14" s="45">
        <f ca="1">C13-C12</f>
        <v>1227.4093110000001</v>
      </c>
      <c r="D14" s="40" t="s">
        <v>177</v>
      </c>
      <c r="E14" s="40" t="s">
        <v>177</v>
      </c>
      <c r="F14" s="91">
        <f ca="1">SUM(F5:F11)</f>
        <v>1282.534774</v>
      </c>
      <c r="G14" s="91">
        <f ca="1">C14-F14</f>
        <v>-55.125462999999854</v>
      </c>
      <c r="H14" s="48">
        <f ca="1">C14/F14*100-100</f>
        <v>-4.2981651739604132</v>
      </c>
      <c r="I14" s="92">
        <f ca="1">I13-I12</f>
        <v>6615.5490179999997</v>
      </c>
      <c r="J14" s="91">
        <f ca="1">J13-J12</f>
        <v>6997.6343300000008</v>
      </c>
      <c r="K14" s="93"/>
      <c r="L14" s="40" t="s">
        <v>177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7004.0354820000011</v>
      </c>
      <c r="N14" s="45">
        <f ca="1">J14-M14</f>
        <v>-6.4011520000003657</v>
      </c>
      <c r="O14" s="47">
        <f ca="1">J14/M14*100-100</f>
        <v>-9.13923411217894E-2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211</v>
      </c>
      <c r="B15" s="50"/>
      <c r="C15" s="55"/>
      <c r="D15" s="55"/>
      <c r="E15" s="55"/>
      <c r="F15" s="55"/>
      <c r="G15" s="58"/>
      <c r="H15" s="55"/>
      <c r="I15" s="55"/>
      <c r="J15" s="55">
        <f ca="1">J14/1000</f>
        <v>6.9976343300000003</v>
      </c>
      <c r="K15" s="146"/>
      <c r="L15" s="51">
        <f ca="1">J13/1000</f>
        <v>6.8952467290000001</v>
      </c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51"/>
      <c r="K16" s="146"/>
      <c r="L16" s="51">
        <f ca="1">J14/1000</f>
        <v>6.9976343300000003</v>
      </c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17" priority="22" operator="lessThan">
      <formula>0</formula>
    </cfRule>
    <cfRule type="cellIs" dxfId="16" priority="23" operator="greaterThan">
      <formula>0</formula>
    </cfRule>
  </conditionalFormatting>
  <conditionalFormatting sqref="H10">
    <cfRule type="containsErrors" dxfId="15" priority="7">
      <formula>ISERROR(H10)</formula>
    </cfRule>
  </conditionalFormatting>
  <conditionalFormatting sqref="O5:O11">
    <cfRule type="cellIs" dxfId="14" priority="2" operator="lessThan">
      <formula>0</formula>
    </cfRule>
    <cfRule type="cellIs" dxfId="13" priority="3" operator="greaterThan">
      <formula>0</formula>
    </cfRule>
  </conditionalFormatting>
  <conditionalFormatting sqref="O10">
    <cfRule type="containsErrors" dxfId="12" priority="1">
      <formula>ISERROR(O10)</formula>
    </cfRule>
  </conditionalFormatting>
  <conditionalFormatting sqref="O14">
    <cfRule type="cellIs" dxfId="11" priority="8" operator="lessThan">
      <formula>0</formula>
    </cfRule>
    <cfRule type="cellIs" dxfId="10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2"/>
      <c r="B1" s="80" t="s">
        <v>199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182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75">
      <c r="A3" s="52"/>
      <c r="B3" s="117" t="s">
        <v>1</v>
      </c>
      <c r="C3" s="117" t="s">
        <v>213</v>
      </c>
      <c r="D3" s="117" t="s">
        <v>214</v>
      </c>
      <c r="E3" s="117" t="s">
        <v>187</v>
      </c>
      <c r="F3" s="117" t="s">
        <v>186</v>
      </c>
      <c r="G3" s="117" t="s">
        <v>215</v>
      </c>
      <c r="H3" s="117" t="s">
        <v>171</v>
      </c>
      <c r="I3" s="117" t="s">
        <v>216</v>
      </c>
      <c r="J3" s="117" t="s">
        <v>172</v>
      </c>
      <c r="K3" s="118" t="s">
        <v>173</v>
      </c>
      <c r="L3" s="119" t="s">
        <v>206</v>
      </c>
      <c r="M3" s="119" t="s">
        <v>205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140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141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142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>
        <f ca="1">IF(INDIRECT(ADDRESS(ROW(dati_ikm!G$4),COLUMN(dati_ikm!G$1)+ROW(dati_ikm!G3)+48,1,1,"dati_ikm"))="","",INDIRECT(ADDRESS(ROW(dati_ikm!G$4),COLUMN(dati_ikm!G$1)+ROW(dati_ikm!G3)+48,1,1,"dati_ikm")))</f>
        <v>982.7122260000001</v>
      </c>
      <c r="E6" s="122">
        <f t="shared" ca="1" si="0"/>
        <v>34.34566599999971</v>
      </c>
      <c r="F6" s="122">
        <f t="shared" ca="1" si="1"/>
        <v>3.6215602119078909</v>
      </c>
      <c r="G6" s="123" cm="1">
        <f t="array" aca="1" ref="G6" ca="1">INDIRECT(ADDRESS(ROW(dati_ikm!S$27),COLUMN(dati_ikm!S$1)+ROW(dati_ikm!S3)+24,1,1,"dati_ikm"))</f>
        <v>922.36924700000009</v>
      </c>
      <c r="H6" s="122">
        <f ca="1">IF(INDIRECT(ADDRESS(ROW(dati_ikm!G$8),COLUMN(dati_ikm!G$1)+ROW(dati_ikm!G3)+48,1,1,"dati_ikm"))="","",INDIRECT(ADDRESS(ROW(dati_ikm!G$8),COLUMN(dati_ikm!G$1)+ROW(dati_ikm!G3)+48,1,1,"dati_ikm")))</f>
        <v>72.739805000000004</v>
      </c>
      <c r="I6" s="122">
        <f t="shared" ca="1" si="2"/>
        <v>909.97242100000005</v>
      </c>
      <c r="J6" s="123">
        <f t="shared" ca="1" si="3"/>
        <v>-12.396826000000033</v>
      </c>
      <c r="K6" s="124">
        <f t="shared" ca="1" si="4"/>
        <v>98.655980125061561</v>
      </c>
      <c r="L6" s="125">
        <f t="shared" ca="1" si="5"/>
        <v>-1.3440198749384393</v>
      </c>
      <c r="M6" s="125">
        <f ca="1">IF(A6&lt;=dati_kum!E$34,SUM(_xlfn.TAKE(I$4:I$15,A6))/SUM(_xlfn.TAKE(G$4:G$15,A6))*100-100,NA())</f>
        <v>1.6466305997748094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143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>
        <f ca="1">IF(INDIRECT(ADDRESS(ROW(dati_ikm!G$4),COLUMN(dati_ikm!G$1)+ROW(dati_ikm!G4)+48,1,1,"dati_ikm"))="","",INDIRECT(ADDRESS(ROW(dati_ikm!G$4),COLUMN(dati_ikm!G$1)+ROW(dati_ikm!G4)+48,1,1,"dati_ikm")))</f>
        <v>1155.3700779999999</v>
      </c>
      <c r="E7" s="122">
        <f t="shared" ca="1" si="0"/>
        <v>54.22177800000054</v>
      </c>
      <c r="F7" s="122">
        <f t="shared" ca="1" si="1"/>
        <v>4.9241122199435381</v>
      </c>
      <c r="G7" s="123" cm="1">
        <f t="array" aca="1" ref="G7" ca="1">INDIRECT(ADDRESS(ROW(dati_ikm!S$27),COLUMN(dati_ikm!S$1)+ROW(dati_ikm!S4)+24,1,1,"dati_ikm"))</f>
        <v>1196.785384</v>
      </c>
      <c r="H7" s="122">
        <f ca="1">IF(INDIRECT(ADDRESS(ROW(dati_ikm!G$8),COLUMN(dati_ikm!G$1)+ROW(dati_ikm!G4)+48,1,1,"dati_ikm"))="","",INDIRECT(ADDRESS(ROW(dati_ikm!G$8),COLUMN(dati_ikm!G$1)+ROW(dati_ikm!G4)+48,1,1,"dati_ikm")))</f>
        <v>-27.102487000000011</v>
      </c>
      <c r="I7" s="122">
        <f t="shared" ca="1" si="2"/>
        <v>1182.472565</v>
      </c>
      <c r="J7" s="123">
        <f t="shared" ca="1" si="3"/>
        <v>-14.31281899999999</v>
      </c>
      <c r="K7" s="124">
        <f t="shared" ca="1" si="4"/>
        <v>98.804061347059374</v>
      </c>
      <c r="L7" s="125">
        <f t="shared" ca="1" si="5"/>
        <v>-1.195938652940626</v>
      </c>
      <c r="M7" s="125">
        <f ca="1">IF(A7&lt;=dati_kum!E$34,SUM(_xlfn.TAKE(I$4:I$15,A7))/SUM(_xlfn.TAKE(G$4:G$15,A7))*100-100,NA())</f>
        <v>0.89034201535528723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144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>
        <f ca="1">IF(INDIRECT(ADDRESS(ROW(dati_ikm!G$4),COLUMN(dati_ikm!G$1)+ROW(dati_ikm!G5)+48,1,1,"dati_ikm"))="","",INDIRECT(ADDRESS(ROW(dati_ikm!G$4),COLUMN(dati_ikm!G$1)+ROW(dati_ikm!G5)+48,1,1,"dati_ikm")))</f>
        <v>1230.6471000000001</v>
      </c>
      <c r="E8" s="122">
        <f t="shared" ca="1" si="0"/>
        <v>46.03547399999934</v>
      </c>
      <c r="F8" s="122">
        <f t="shared" ca="1" si="1"/>
        <v>3.8861237716739367</v>
      </c>
      <c r="G8" s="123" cm="1">
        <f t="array" aca="1" ref="G8" ca="1">INDIRECT(ADDRESS(ROW(dati_ikm!S$27),COLUMN(dati_ikm!S$1)+ROW(dati_ikm!S5)+24,1,1,"dati_ikm"))</f>
        <v>1223.2900980000002</v>
      </c>
      <c r="H8" s="122">
        <f ca="1">IF(INDIRECT(ADDRESS(ROW(dati_ikm!G$8),COLUMN(dati_ikm!G$1)+ROW(dati_ikm!G5)+48,1,1,"dati_ikm"))="","",INDIRECT(ADDRESS(ROW(dati_ikm!G$8),COLUMN(dati_ikm!G$1)+ROW(dati_ikm!G5)+48,1,1,"dati_ikm")))</f>
        <v>-1.3178499999999929</v>
      </c>
      <c r="I8" s="122">
        <f t="shared" ca="1" si="2"/>
        <v>1231.96495</v>
      </c>
      <c r="J8" s="123">
        <f t="shared" ca="1" si="3"/>
        <v>8.6748519999998734</v>
      </c>
      <c r="K8" s="124">
        <f t="shared" ca="1" si="4"/>
        <v>100.70914102993089</v>
      </c>
      <c r="L8" s="125">
        <f t="shared" ca="1" si="5"/>
        <v>0.70914102993089045</v>
      </c>
      <c r="M8" s="125">
        <f ca="1">IF(A8&lt;=dati_kum!E$34,SUM(_xlfn.TAKE(I$4:I$15,A8))/SUM(_xlfn.TAKE(G$4:G$15,A8))*100-100,NA())</f>
        <v>0.85160019174463741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145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>
        <f ca="1">IF(INDIRECT(ADDRESS(ROW(dati_ikm!G$4),COLUMN(dati_ikm!G$1)+ROW(dati_ikm!G6)+48,1,1,"dati_ikm"))="","",INDIRECT(ADDRESS(ROW(dati_ikm!G$4),COLUMN(dati_ikm!G$1)+ROW(dati_ikm!G6)+48,1,1,"dati_ikm")))</f>
        <v>1253.8730930000002</v>
      </c>
      <c r="E9" s="122">
        <f t="shared" ca="1" si="0"/>
        <v>78.26646300000084</v>
      </c>
      <c r="F9" s="122">
        <f t="shared" ca="1" si="1"/>
        <v>6.657538414869336</v>
      </c>
      <c r="G9" s="123" cm="1">
        <f t="array" aca="1" ref="G9" ca="1">INDIRECT(ADDRESS(ROW(dati_ikm!S$27),COLUMN(dati_ikm!S$1)+ROW(dati_ikm!S6)+24,1,1,"dati_ikm"))</f>
        <v>1282.5347740000002</v>
      </c>
      <c r="H9" s="122">
        <f ca="1">IF(INDIRECT(ADDRESS(ROW(dati_ikm!G$8),COLUMN(dati_ikm!G$1)+ROW(dati_ikm!G6)+48,1,1,"dati_ikm"))="","",INDIRECT(ADDRESS(ROW(dati_ikm!G$8),COLUMN(dati_ikm!G$1)+ROW(dati_ikm!G6)+48,1,1,"dati_ikm")))</f>
        <v>26.463781999999995</v>
      </c>
      <c r="I9" s="122">
        <f t="shared" ca="1" si="2"/>
        <v>1227.4093110000001</v>
      </c>
      <c r="J9" s="123">
        <f t="shared" ca="1" si="3"/>
        <v>-55.125463000000082</v>
      </c>
      <c r="K9" s="124">
        <f t="shared" ca="1" si="4"/>
        <v>95.701834826039573</v>
      </c>
      <c r="L9" s="125">
        <f t="shared" ca="1" si="5"/>
        <v>-4.2981651739604274</v>
      </c>
      <c r="M9" s="125">
        <f ca="1">IF(A9&lt;=dati_kum!E$34,SUM(_xlfn.TAKE(I$4:I$15,A9))/SUM(_xlfn.TAKE(G$4:G$15,A9))*100-100,NA())</f>
        <v>-9.1392341121803611E-2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146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 t="str">
        <f ca="1">IF(INDIRECT(ADDRESS(ROW(dati_ikm!G$4),COLUMN(dati_ikm!G$1)+ROW(dati_ikm!G7)+48,1,1,"dati_ikm"))="","",INDIRECT(ADDRESS(ROW(dati_ikm!G$4),COLUMN(dati_ikm!G$1)+ROW(dati_ikm!G7)+48,1,1,"dati_ikm")))</f>
        <v/>
      </c>
      <c r="E10" s="122" t="str">
        <f t="shared" ca="1" si="0"/>
        <v/>
      </c>
      <c r="F10" s="122" t="e">
        <f t="shared" ca="1" si="1"/>
        <v>#N/A</v>
      </c>
      <c r="G10" s="123" cm="1">
        <f t="array" aca="1" ref="G10" ca="1">INDIRECT(ADDRESS(ROW(dati_ikm!S$27),COLUMN(dati_ikm!S$1)+ROW(dati_ikm!S7)+24,1,1,"dati_ikm"))</f>
        <v>1307.30798</v>
      </c>
      <c r="H10" s="122" t="str">
        <f ca="1">IF(INDIRECT(ADDRESS(ROW(dati_ikm!G$8),COLUMN(dati_ikm!G$1)+ROW(dati_ikm!G7)+48,1,1,"dati_ikm"))="","",INDIRECT(ADDRESS(ROW(dati_ikm!G$8),COLUMN(dati_ikm!G$1)+ROW(dati_ikm!G7)+48,1,1,"dati_ikm")))</f>
        <v/>
      </c>
      <c r="I10" s="122" t="str">
        <f t="shared" ca="1" si="2"/>
        <v/>
      </c>
      <c r="J10" s="123" t="str">
        <f t="shared" ca="1" si="3"/>
        <v/>
      </c>
      <c r="K10" s="124" t="e">
        <f t="shared" ca="1" si="4"/>
        <v>#N/A</v>
      </c>
      <c r="L10" s="125" t="e">
        <f t="shared" ca="1" si="5"/>
        <v>#N/A</v>
      </c>
      <c r="M10" s="125" t="e">
        <f ca="1">IF(A10&lt;=dati_kum!E$34,SUM(_xlfn.TAKE(I$4:I$15,A10))/SUM(_xlfn.TAKE(G$4:G$15,A10))*100-100,NA())</f>
        <v>#N/A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147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 t="str">
        <f ca="1">IF(INDIRECT(ADDRESS(ROW(dati_ikm!G$4),COLUMN(dati_ikm!G$1)+ROW(dati_ikm!G8)+48,1,1,"dati_ikm"))="","",INDIRECT(ADDRESS(ROW(dati_ikm!G$4),COLUMN(dati_ikm!G$1)+ROW(dati_ikm!G8)+48,1,1,"dati_ikm")))</f>
        <v/>
      </c>
      <c r="E11" s="122" t="str">
        <f t="shared" ca="1" si="0"/>
        <v/>
      </c>
      <c r="F11" s="122" t="e">
        <f t="shared" ca="1" si="1"/>
        <v>#N/A</v>
      </c>
      <c r="G11" s="123" cm="1">
        <f t="array" aca="1" ref="G11" ca="1">INDIRECT(ADDRESS(ROW(dati_ikm!S$27),COLUMN(dati_ikm!S$1)+ROW(dati_ikm!S8)+24,1,1,"dati_ikm"))</f>
        <v>1279.3893549999998</v>
      </c>
      <c r="H11" s="122" t="str">
        <f ca="1">IF(INDIRECT(ADDRESS(ROW(dati_ikm!G$8),COLUMN(dati_ikm!G$1)+ROW(dati_ikm!G8)+48,1,1,"dati_ikm"))="","",INDIRECT(ADDRESS(ROW(dati_ikm!G$8),COLUMN(dati_ikm!G$1)+ROW(dati_ikm!G8)+48,1,1,"dati_ikm")))</f>
        <v/>
      </c>
      <c r="I11" s="122" t="str">
        <f t="shared" ca="1" si="2"/>
        <v/>
      </c>
      <c r="J11" s="123" t="str">
        <f t="shared" ca="1" si="3"/>
        <v/>
      </c>
      <c r="K11" s="126" t="e">
        <f t="shared" ca="1" si="4"/>
        <v>#N/A</v>
      </c>
      <c r="L11" s="125" t="e">
        <f t="shared" ca="1" si="5"/>
        <v>#N/A</v>
      </c>
      <c r="M11" s="125" t="e">
        <f ca="1">IF(A11&lt;=dati_kum!E$34,SUM(_xlfn.TAKE(I$4:I$15,A11))/SUM(_xlfn.TAKE(G$4:G$15,A11))*100-100,NA())</f>
        <v>#N/A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148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149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150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151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(janvāris-jūnijs)</v>
      </c>
      <c r="C17" s="134">
        <f ca="1">SUM(_xlfn.TAKE(C4:C15,dati_kum!E34))</f>
        <v>6514.4710729999997</v>
      </c>
      <c r="D17" s="134">
        <f ca="1">SUM(D4:D15)</f>
        <v>6895.2467290000004</v>
      </c>
      <c r="E17" s="134">
        <f t="shared" ref="E17" ca="1" si="6">D17-C17</f>
        <v>380.77565600000071</v>
      </c>
      <c r="F17" s="135">
        <f ca="1">(D17/C17)*100-100</f>
        <v>5.8450740164949195</v>
      </c>
      <c r="G17" s="134">
        <f ca="1">SUM(_xlfn.TAKE(G4:G15,dati_kum!E34))</f>
        <v>7004.0354820000011</v>
      </c>
      <c r="H17" s="135">
        <f ca="1">SUM(H4:H15)</f>
        <v>-102.387601</v>
      </c>
      <c r="I17" s="135">
        <f ca="1">SUM(I4:I15)</f>
        <v>6997.6343299999999</v>
      </c>
      <c r="J17" s="136">
        <f ca="1">I17-G17</f>
        <v>-6.4011520000012752</v>
      </c>
      <c r="K17" s="137">
        <f ca="1">I17/G17*100</f>
        <v>99.908607658878196</v>
      </c>
      <c r="L17" s="125">
        <f ca="1">I17/G17*100-100</f>
        <v>-9.1392341121803611E-2</v>
      </c>
      <c r="M17" s="138" t="s">
        <v>177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212</v>
      </c>
      <c r="C18" s="122">
        <f ca="1">SUM(C4:C15)</f>
        <v>13583.513609</v>
      </c>
      <c r="D18" s="122">
        <f ca="1">SUM(D4:D15)</f>
        <v>6895.2467290000004</v>
      </c>
      <c r="E18" s="139" t="s">
        <v>177</v>
      </c>
      <c r="F18" s="139" t="s">
        <v>177</v>
      </c>
      <c r="G18" s="122">
        <f ca="1">SUM(G4:G15)</f>
        <v>14552.749614</v>
      </c>
      <c r="H18" s="122">
        <f t="shared" ref="H18:I18" ca="1" si="7">SUM(H4:H15)</f>
        <v>-102.387601</v>
      </c>
      <c r="I18" s="122">
        <f t="shared" ca="1" si="7"/>
        <v>6997.6343299999999</v>
      </c>
      <c r="J18" s="124">
        <f ca="1">I18-G18</f>
        <v>-7555.1152840000004</v>
      </c>
      <c r="K18" s="131">
        <f ca="1">I18/G18*100</f>
        <v>48.084619852650754</v>
      </c>
      <c r="L18" s="131">
        <f ca="1">J18/H18*100</f>
        <v>7378.9357404711536</v>
      </c>
      <c r="M18" s="138" t="s">
        <v>177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211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G87"/>
  <sheetViews>
    <sheetView topLeftCell="D1" zoomScaleNormal="100" workbookViewId="0">
      <pane xSplit="1" topLeftCell="AY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66.5703125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customWidth="1"/>
    <col min="32" max="32" width="12.28515625" customWidth="1"/>
    <col min="33" max="33" width="14.42578125" customWidth="1"/>
    <col min="34" max="34" width="14.5703125" customWidth="1"/>
    <col min="35" max="35" width="14.85546875" customWidth="1"/>
    <col min="36" max="36" width="15.5703125" customWidth="1"/>
    <col min="37" max="37" width="13.28515625" customWidth="1"/>
    <col min="38" max="38" width="18.42578125" customWidth="1"/>
    <col min="39" max="39" width="15.42578125" customWidth="1"/>
    <col min="40" max="40" width="15.7109375" customWidth="1"/>
    <col min="41" max="41" width="15.85546875" customWidth="1"/>
    <col min="42" max="42" width="18.42578125" customWidth="1"/>
    <col min="43" max="43" width="14" customWidth="1"/>
    <col min="44" max="44" width="20.42578125" customWidth="1"/>
    <col min="45" max="45" width="15.42578125" customWidth="1"/>
    <col min="46" max="46" width="13.42578125" customWidth="1"/>
    <col min="47" max="47" width="11" bestFit="1" customWidth="1"/>
    <col min="48" max="48" width="12.28515625" customWidth="1"/>
    <col min="49" max="49" width="15.140625" customWidth="1"/>
    <col min="50" max="50" width="16" customWidth="1"/>
    <col min="51" max="51" width="14.7109375" customWidth="1"/>
    <col min="52" max="52" width="15" customWidth="1"/>
    <col min="53" max="53" width="15.85546875" customWidth="1"/>
    <col min="54" max="54" width="12.28515625" customWidth="1"/>
    <col min="55" max="55" width="11.85546875" customWidth="1"/>
    <col min="56" max="57" width="12.7109375" customWidth="1"/>
    <col min="58" max="58" width="13.85546875" customWidth="1"/>
  </cols>
  <sheetData>
    <row r="1" spans="1:58" ht="13.5" hidden="1" customHeight="1">
      <c r="D1" s="12" t="s">
        <v>200</v>
      </c>
    </row>
    <row r="2" spans="1:58" ht="13.5" hidden="1" customHeight="1">
      <c r="D2" s="3" t="s">
        <v>60</v>
      </c>
    </row>
    <row r="3" spans="1:58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  <c r="BC3" s="4">
        <v>45717</v>
      </c>
      <c r="BD3" s="4">
        <v>45748</v>
      </c>
      <c r="BE3" s="4">
        <v>45778</v>
      </c>
      <c r="BF3" s="4">
        <v>45809</v>
      </c>
    </row>
    <row r="4" spans="1:58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>
        <v>2272644232</v>
      </c>
      <c r="BC4">
        <v>3255356458</v>
      </c>
      <c r="BD4">
        <v>4410726536</v>
      </c>
      <c r="BE4">
        <v>5641373636</v>
      </c>
      <c r="BF4">
        <v>6895246729</v>
      </c>
    </row>
    <row r="5" spans="1:58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>
        <v>558248905</v>
      </c>
      <c r="BC5">
        <v>623724632</v>
      </c>
      <c r="BD5">
        <v>816563604</v>
      </c>
      <c r="BE5">
        <v>1023594323</v>
      </c>
      <c r="BF5">
        <v>1256989482</v>
      </c>
    </row>
    <row r="6" spans="1:58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222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>
        <v>157127753</v>
      </c>
      <c r="BC6">
        <v>177854646</v>
      </c>
      <c r="BD6">
        <v>298041600</v>
      </c>
      <c r="BE6">
        <v>379714390</v>
      </c>
      <c r="BF6">
        <v>495018973</v>
      </c>
    </row>
    <row r="7" spans="1:58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100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>
        <v>790001462</v>
      </c>
      <c r="BC7">
        <v>1153550939</v>
      </c>
      <c r="BD7">
        <v>1545344314</v>
      </c>
      <c r="BE7">
        <v>1949120230</v>
      </c>
      <c r="BF7">
        <v>2347956926</v>
      </c>
    </row>
    <row r="8" spans="1:58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101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>
        <v>-173170851</v>
      </c>
      <c r="BC8">
        <v>-100431046</v>
      </c>
      <c r="BD8">
        <v>-127533533</v>
      </c>
      <c r="BE8">
        <v>-128851383</v>
      </c>
      <c r="BF8">
        <v>-102387601</v>
      </c>
    </row>
    <row r="9" spans="1:58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102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>
        <v>51779990</v>
      </c>
      <c r="BC9">
        <v>110030438</v>
      </c>
      <c r="BD9">
        <v>123411048</v>
      </c>
      <c r="BE9">
        <v>155163175</v>
      </c>
      <c r="BF9">
        <v>160985241</v>
      </c>
    </row>
    <row r="10" spans="1:58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103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>
        <v>13737050</v>
      </c>
      <c r="BC10">
        <v>18975978</v>
      </c>
      <c r="BD10">
        <v>25504893</v>
      </c>
      <c r="BE10">
        <v>30592983</v>
      </c>
      <c r="BF10">
        <v>35101045</v>
      </c>
    </row>
    <row r="11" spans="1:58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104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>
        <v>626445420</v>
      </c>
      <c r="BC11">
        <v>913421824</v>
      </c>
      <c r="BD11">
        <v>1237505203</v>
      </c>
      <c r="BE11">
        <v>1579403198</v>
      </c>
      <c r="BF11">
        <v>1932546590</v>
      </c>
    </row>
    <row r="12" spans="1:58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105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>
        <v>194963592</v>
      </c>
      <c r="BC12">
        <v>285782142</v>
      </c>
      <c r="BD12">
        <v>390695248</v>
      </c>
      <c r="BE12">
        <v>503007563</v>
      </c>
      <c r="BF12">
        <v>602447274</v>
      </c>
    </row>
    <row r="13" spans="1:58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106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>
        <v>37586376</v>
      </c>
      <c r="BC13">
        <v>55494263</v>
      </c>
      <c r="BD13">
        <v>72396264</v>
      </c>
      <c r="BE13">
        <v>89294602</v>
      </c>
      <c r="BF13">
        <v>105543744</v>
      </c>
    </row>
    <row r="14" spans="1:58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107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>
        <v>15921129</v>
      </c>
      <c r="BC14">
        <v>16948412</v>
      </c>
      <c r="BD14">
        <v>28793199</v>
      </c>
      <c r="BE14">
        <v>29652106</v>
      </c>
      <c r="BF14">
        <v>30361965</v>
      </c>
    </row>
    <row r="15" spans="1:58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108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>
        <v>3406</v>
      </c>
      <c r="BC15">
        <v>4230</v>
      </c>
      <c r="BD15">
        <v>4696</v>
      </c>
      <c r="BE15">
        <v>4696</v>
      </c>
      <c r="BF15">
        <v>5337</v>
      </c>
    </row>
    <row r="16" spans="1:58" ht="13.5" hidden="1" customHeight="1">
      <c r="A16" s="103"/>
      <c r="B16" s="103"/>
      <c r="C16" s="103"/>
      <c r="D16" t="s">
        <v>221</v>
      </c>
      <c r="BA16" s="6"/>
      <c r="BB16" s="6"/>
      <c r="BE16">
        <v>30677753</v>
      </c>
      <c r="BF16">
        <v>30677753</v>
      </c>
    </row>
    <row r="17" spans="1:58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109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>
        <v>135884070</v>
      </c>
      <c r="BC17">
        <v>184481116</v>
      </c>
      <c r="BD17">
        <v>238977043</v>
      </c>
      <c r="BE17">
        <v>301824958</v>
      </c>
      <c r="BF17">
        <v>668356353</v>
      </c>
    </row>
    <row r="18" spans="1:58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110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>
        <v>49271143</v>
      </c>
      <c r="BC18">
        <v>64551455</v>
      </c>
      <c r="BD18">
        <v>84174578</v>
      </c>
      <c r="BE18">
        <v>115714033</v>
      </c>
      <c r="BF18">
        <v>450708851</v>
      </c>
    </row>
    <row r="19" spans="1:58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111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>
        <v>30221898</v>
      </c>
      <c r="BC19">
        <v>43485526</v>
      </c>
      <c r="BD19">
        <v>61018167</v>
      </c>
      <c r="BE19">
        <v>74649793</v>
      </c>
      <c r="BF19">
        <v>88752086</v>
      </c>
    </row>
    <row r="20" spans="1:58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112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>
        <v>7489192</v>
      </c>
      <c r="BC20">
        <v>11268837</v>
      </c>
      <c r="BD20">
        <v>15541553</v>
      </c>
      <c r="BE20">
        <v>19488851</v>
      </c>
      <c r="BF20">
        <v>22984144</v>
      </c>
    </row>
    <row r="21" spans="1:58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113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>
        <v>12958071</v>
      </c>
      <c r="BC21">
        <v>17081525</v>
      </c>
      <c r="BD21">
        <v>19222954</v>
      </c>
      <c r="BE21">
        <v>23460532</v>
      </c>
      <c r="BF21">
        <v>30510602</v>
      </c>
    </row>
    <row r="22" spans="1:58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114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>
        <v>13707914</v>
      </c>
      <c r="BC22">
        <v>17944818</v>
      </c>
      <c r="BD22">
        <v>22539896</v>
      </c>
      <c r="BE22">
        <v>25831696</v>
      </c>
      <c r="BF22">
        <v>29601839</v>
      </c>
    </row>
    <row r="23" spans="1:58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115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>
        <v>22225577</v>
      </c>
      <c r="BC23">
        <v>30148630</v>
      </c>
      <c r="BD23">
        <v>36479718</v>
      </c>
      <c r="BE23">
        <v>42679876</v>
      </c>
      <c r="BF23">
        <v>45798654</v>
      </c>
    </row>
    <row r="24" spans="1:58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116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>
        <v>10275</v>
      </c>
      <c r="BC24">
        <v>325</v>
      </c>
      <c r="BD24">
        <v>177</v>
      </c>
      <c r="BE24">
        <v>177</v>
      </c>
      <c r="BF24">
        <v>177</v>
      </c>
    </row>
    <row r="25" spans="1:58" ht="13.5" hidden="1" customHeight="1"/>
    <row r="26" spans="1:58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58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58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58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58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58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58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59" ht="13.5" hidden="1" customHeight="1"/>
    <row r="34" spans="4:59" ht="13.5" hidden="1" customHeight="1">
      <c r="D34" t="s">
        <v>59</v>
      </c>
      <c r="E34">
        <f ca="1">COUNTIF(Ikmēneša!C4:C15,"&gt;0")</f>
        <v>6</v>
      </c>
      <c r="AR34" s="10"/>
    </row>
    <row r="35" spans="4:59" ht="13.5" hidden="1" customHeight="1"/>
    <row r="36" spans="4:59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59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59" ht="13.5" hidden="1" customHeight="1"/>
    <row r="39" spans="4:59" ht="13.5" hidden="1" customHeight="1"/>
    <row r="40" spans="4:59" ht="13.5" customHeight="1">
      <c r="D40" s="12" t="str">
        <f>D1</f>
        <v>Konsolidētā kopbudžeta nodokļu un nenodokļu ieņēmumi pa veidiem</v>
      </c>
    </row>
    <row r="41" spans="4:59" ht="13.5" customHeight="1">
      <c r="D41" s="3" t="s">
        <v>2</v>
      </c>
    </row>
    <row r="42" spans="4:59" ht="13.15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C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  <c r="BC42" s="4">
        <f t="shared" si="4"/>
        <v>45717</v>
      </c>
      <c r="BD42" s="4">
        <f t="shared" ref="BD42:BE42" si="5">BD3</f>
        <v>45748</v>
      </c>
      <c r="BE42" s="4">
        <f t="shared" si="5"/>
        <v>45778</v>
      </c>
      <c r="BF42" s="4">
        <f t="shared" ref="BF42" si="6">BF3</f>
        <v>45809</v>
      </c>
    </row>
    <row r="43" spans="4:59" ht="13.15" customHeight="1">
      <c r="D43" s="12" t="str">
        <f t="shared" ref="D43:D54" si="7">D4</f>
        <v>1.0 Nodokļu ieņēmumi</v>
      </c>
      <c r="E43" s="144">
        <f t="shared" ref="E43:N43" si="8">E4/1000000</f>
        <v>782.98600099999999</v>
      </c>
      <c r="F43" s="144">
        <f t="shared" si="8"/>
        <v>1517.838066</v>
      </c>
      <c r="G43" s="144">
        <f t="shared" si="8"/>
        <v>2155.7295760000002</v>
      </c>
      <c r="H43" s="144">
        <f t="shared" si="8"/>
        <v>3020.079913</v>
      </c>
      <c r="I43" s="144">
        <f t="shared" si="8"/>
        <v>3870.3329910000002</v>
      </c>
      <c r="J43" s="144">
        <f t="shared" si="8"/>
        <v>4639.071379</v>
      </c>
      <c r="K43" s="144">
        <f t="shared" si="8"/>
        <v>5561.333635</v>
      </c>
      <c r="L43" s="144">
        <f t="shared" si="8"/>
        <v>6463.0078190000004</v>
      </c>
      <c r="M43" s="144">
        <f t="shared" si="8"/>
        <v>7315.7334049999999</v>
      </c>
      <c r="N43" s="144">
        <f t="shared" si="8"/>
        <v>8211.6070110000001</v>
      </c>
      <c r="O43" s="144">
        <f t="shared" ref="O43:P43" si="9">O4/1000000</f>
        <v>9068.0681089999998</v>
      </c>
      <c r="P43" s="144">
        <f t="shared" si="9"/>
        <v>10031.004143</v>
      </c>
      <c r="Q43" s="144">
        <f t="shared" ref="Q43:R43" si="10">Q4/1000000</f>
        <v>941.79193599999996</v>
      </c>
      <c r="R43" s="144">
        <f t="shared" si="10"/>
        <v>1812.606925</v>
      </c>
      <c r="S43" s="144">
        <f t="shared" ref="S43:T43" si="11">S4/1000000</f>
        <v>2581.6616100000001</v>
      </c>
      <c r="T43" s="144">
        <f t="shared" si="11"/>
        <v>3539.4967620000002</v>
      </c>
      <c r="U43" s="144">
        <f t="shared" ref="U43:V43" si="12">U4/1000000</f>
        <v>4518.1753209999997</v>
      </c>
      <c r="V43" s="144">
        <f t="shared" si="12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3">Y4/1000000</f>
        <v>8389.978427</v>
      </c>
      <c r="Z43" s="144">
        <f t="shared" si="13"/>
        <v>9411.6409409999997</v>
      </c>
      <c r="AA43" s="144">
        <f t="shared" si="13"/>
        <v>10449.868614999999</v>
      </c>
      <c r="AB43" s="144">
        <f t="shared" si="13"/>
        <v>11557.277694</v>
      </c>
      <c r="AC43" s="144">
        <f t="shared" si="13"/>
        <v>1077.162761</v>
      </c>
      <c r="AD43" s="144">
        <f t="shared" si="13"/>
        <v>2060.6670049999998</v>
      </c>
      <c r="AE43" s="144">
        <f t="shared" si="13"/>
        <v>2899.1131949999999</v>
      </c>
      <c r="AF43" s="144">
        <f t="shared" si="13"/>
        <v>3962.980196</v>
      </c>
      <c r="AG43" s="144">
        <f t="shared" si="13"/>
        <v>5034.7754370000002</v>
      </c>
      <c r="AH43" s="144">
        <f t="shared" ref="AH43:AI43" si="14">AH4/1000000</f>
        <v>6057.9901129999998</v>
      </c>
      <c r="AI43" s="144">
        <f t="shared" si="14"/>
        <v>7166.6582440000002</v>
      </c>
      <c r="AJ43" s="144">
        <f t="shared" ref="AJ43:AL43" si="15">AJ4/1000000</f>
        <v>8241.5115519999999</v>
      </c>
      <c r="AK43" s="144">
        <f t="shared" si="15"/>
        <v>9316.3303209999995</v>
      </c>
      <c r="AL43" s="144">
        <f t="shared" si="15"/>
        <v>10408.732416000001</v>
      </c>
      <c r="AM43" s="144">
        <f t="shared" ref="AM43:AN43" si="16">AM4/1000000</f>
        <v>11427.806365</v>
      </c>
      <c r="AN43" s="144">
        <f t="shared" si="16"/>
        <v>12600.415595</v>
      </c>
      <c r="AO43" s="144">
        <f t="shared" ref="AO43:AP43" si="17">AO4/1000000</f>
        <v>1080.4541019999999</v>
      </c>
      <c r="AP43" s="144">
        <f t="shared" si="17"/>
        <v>2104.7379569999998</v>
      </c>
      <c r="AQ43" s="144">
        <f t="shared" ref="AQ43:AR43" si="18">AQ4/1000000</f>
        <v>3053.1045170000002</v>
      </c>
      <c r="AR43" s="144">
        <f t="shared" si="18"/>
        <v>4154.2528169999996</v>
      </c>
      <c r="AS43" s="144">
        <f t="shared" ref="AS43:AX43" si="19">AS4/1000000</f>
        <v>5338.8644430000004</v>
      </c>
      <c r="AT43" s="144">
        <f t="shared" si="19"/>
        <v>6514.4710729999997</v>
      </c>
      <c r="AU43" s="144">
        <f t="shared" si="19"/>
        <v>7683.3997390000004</v>
      </c>
      <c r="AV43" s="144">
        <f t="shared" si="19"/>
        <v>8847.2037249999994</v>
      </c>
      <c r="AW43" s="144">
        <f t="shared" si="19"/>
        <v>9991.6993230000007</v>
      </c>
      <c r="AX43" s="144">
        <f t="shared" si="19"/>
        <v>11135.224813000001</v>
      </c>
      <c r="AY43" s="144">
        <f t="shared" ref="AY43:BA43" si="20">AY4/1000000</f>
        <v>12269.515439000001</v>
      </c>
      <c r="AZ43" s="144">
        <f t="shared" si="20"/>
        <v>13583.513609</v>
      </c>
      <c r="BA43" s="144">
        <f t="shared" si="20"/>
        <v>1197.0998890000001</v>
      </c>
      <c r="BB43" s="144">
        <f t="shared" ref="BB43:BC43" si="21">BB4/1000000</f>
        <v>2272.6442320000001</v>
      </c>
      <c r="BC43" s="144">
        <f t="shared" si="21"/>
        <v>3255.3564580000002</v>
      </c>
      <c r="BD43" s="144">
        <f t="shared" ref="BD43:BE43" si="22">BD4/1000000</f>
        <v>4410.7265360000001</v>
      </c>
      <c r="BE43" s="144">
        <f t="shared" si="22"/>
        <v>5641.3736360000003</v>
      </c>
      <c r="BF43" s="144">
        <f t="shared" ref="BF43" si="23">BF4/1000000</f>
        <v>6895.2467290000004</v>
      </c>
      <c r="BG43" s="144"/>
    </row>
    <row r="44" spans="4:59" ht="13.5" customHeight="1">
      <c r="D44" t="str">
        <f t="shared" si="7"/>
        <v>1.1 Ieņēmumi no iedzīvotāju ienākuma nodokļa un solidaritātes nodokļa</v>
      </c>
      <c r="E44" s="144">
        <f t="shared" ref="E44:N44" si="24">E5/1000000</f>
        <v>150.693296</v>
      </c>
      <c r="F44" s="144">
        <f t="shared" si="24"/>
        <v>304.25639100000001</v>
      </c>
      <c r="G44" s="144">
        <f t="shared" si="24"/>
        <v>349.91713299999998</v>
      </c>
      <c r="H44" s="144">
        <f t="shared" si="24"/>
        <v>478.26165300000002</v>
      </c>
      <c r="I44" s="144">
        <f t="shared" si="24"/>
        <v>606.81784400000004</v>
      </c>
      <c r="J44" s="144">
        <f t="shared" si="24"/>
        <v>741.80396499999995</v>
      </c>
      <c r="K44" s="144">
        <f t="shared" si="24"/>
        <v>930.05649800000003</v>
      </c>
      <c r="L44" s="144">
        <f t="shared" si="24"/>
        <v>1100.5613579999999</v>
      </c>
      <c r="M44" s="144">
        <f t="shared" si="24"/>
        <v>1269.2029660000001</v>
      </c>
      <c r="N44" s="144">
        <f t="shared" si="24"/>
        <v>1538.7781150000001</v>
      </c>
      <c r="O44" s="144">
        <f t="shared" ref="O44:P44" si="25">O5/1000000</f>
        <v>1706.412235</v>
      </c>
      <c r="P44" s="144">
        <f t="shared" si="25"/>
        <v>1927.2768040000001</v>
      </c>
      <c r="Q44" s="144">
        <f t="shared" ref="Q44:R44" si="26">Q5/1000000</f>
        <v>230.248965</v>
      </c>
      <c r="R44" s="144">
        <f t="shared" si="26"/>
        <v>414.807861</v>
      </c>
      <c r="S44" s="144">
        <f t="shared" ref="S44:T44" si="27">S5/1000000</f>
        <v>479.81007199999999</v>
      </c>
      <c r="T44" s="144">
        <f t="shared" si="27"/>
        <v>645.11704499999996</v>
      </c>
      <c r="U44" s="144">
        <f t="shared" ref="U44:V44" si="28">U5/1000000</f>
        <v>820.36049200000002</v>
      </c>
      <c r="V44" s="144">
        <f t="shared" si="28"/>
        <v>1013.832151</v>
      </c>
      <c r="W44" s="144">
        <f t="shared" ref="W44:AG44" si="29">W5/1000000</f>
        <v>1234.795738</v>
      </c>
      <c r="X44" s="144">
        <f t="shared" ref="X44" si="30">X5/1000000</f>
        <v>1436.81305</v>
      </c>
      <c r="Y44" s="144">
        <f t="shared" si="29"/>
        <v>1645.202957</v>
      </c>
      <c r="Z44" s="144">
        <f t="shared" si="29"/>
        <v>1862.2937690000001</v>
      </c>
      <c r="AA44" s="144">
        <f t="shared" si="29"/>
        <v>2062.5792339999998</v>
      </c>
      <c r="AB44" s="144">
        <f t="shared" si="29"/>
        <v>2262.4769980000001</v>
      </c>
      <c r="AC44" s="144">
        <f t="shared" si="29"/>
        <v>239.533996</v>
      </c>
      <c r="AD44" s="144">
        <f t="shared" si="29"/>
        <v>443.47898800000002</v>
      </c>
      <c r="AE44" s="144">
        <f t="shared" si="29"/>
        <v>512.689302</v>
      </c>
      <c r="AF44" s="144">
        <f t="shared" si="29"/>
        <v>689.63680899999997</v>
      </c>
      <c r="AG44" s="144">
        <f t="shared" si="29"/>
        <v>870.70953799999995</v>
      </c>
      <c r="AH44" s="144">
        <f t="shared" ref="AH44:AI44" si="31">AH5/1000000</f>
        <v>1092.1445389999999</v>
      </c>
      <c r="AI44" s="144">
        <f t="shared" si="31"/>
        <v>1346.012007</v>
      </c>
      <c r="AJ44" s="144">
        <f t="shared" ref="AJ44:AL44" si="32">AJ5/1000000</f>
        <v>1580.1439700000001</v>
      </c>
      <c r="AK44" s="144">
        <f t="shared" si="32"/>
        <v>1805.262461</v>
      </c>
      <c r="AL44" s="144">
        <f t="shared" si="32"/>
        <v>2038.308702</v>
      </c>
      <c r="AM44" s="144">
        <f t="shared" ref="AM44:AN44" si="33">AM5/1000000</f>
        <v>2268.292015</v>
      </c>
      <c r="AN44" s="144">
        <f t="shared" si="33"/>
        <v>2500.7322509999999</v>
      </c>
      <c r="AO44" s="144">
        <f t="shared" ref="AO44:AP44" si="34">AO5/1000000</f>
        <v>270.15186399999999</v>
      </c>
      <c r="AP44" s="144">
        <f t="shared" si="34"/>
        <v>511.549488</v>
      </c>
      <c r="AQ44" s="144">
        <f t="shared" ref="AQ44:AR44" si="35">AQ5/1000000</f>
        <v>574.04287899999997</v>
      </c>
      <c r="AR44" s="144">
        <f t="shared" si="35"/>
        <v>792.81255399999998</v>
      </c>
      <c r="AS44" s="144">
        <f t="shared" ref="AS44:AT54" si="36">AS5/1000000</f>
        <v>1008.102762</v>
      </c>
      <c r="AT44" s="144">
        <f t="shared" si="36"/>
        <v>1226.964716</v>
      </c>
      <c r="AU44" s="144">
        <f t="shared" ref="AU44:AV44" si="37">AU5/1000000</f>
        <v>1519.5701799999999</v>
      </c>
      <c r="AV44" s="144">
        <f t="shared" si="37"/>
        <v>1783.93452</v>
      </c>
      <c r="AW44" s="144">
        <f t="shared" ref="AW44:AX44" si="38">AW5/1000000</f>
        <v>2033.150713</v>
      </c>
      <c r="AX44" s="144">
        <f t="shared" si="38"/>
        <v>2296.0570750000002</v>
      </c>
      <c r="AY44" s="144">
        <f t="shared" ref="AY44:BA44" si="39">AY5/1000000</f>
        <v>2552.5430230000002</v>
      </c>
      <c r="AZ44" s="144">
        <f t="shared" si="39"/>
        <v>2810.9895999999999</v>
      </c>
      <c r="BA44" s="144">
        <f t="shared" si="39"/>
        <v>316.81269900000001</v>
      </c>
      <c r="BB44" s="144">
        <f t="shared" ref="BB44:BC44" si="40">BB5/1000000</f>
        <v>558.24890500000004</v>
      </c>
      <c r="BC44" s="144">
        <f t="shared" si="40"/>
        <v>623.72463200000004</v>
      </c>
      <c r="BD44" s="144">
        <f t="shared" ref="BD44:BE44" si="41">BD5/1000000</f>
        <v>816.56360400000005</v>
      </c>
      <c r="BE44" s="144">
        <f t="shared" si="41"/>
        <v>1023.594323</v>
      </c>
      <c r="BF44" s="144">
        <f t="shared" ref="BF44" si="42">BF5/1000000</f>
        <v>1256.989482</v>
      </c>
    </row>
    <row r="45" spans="4:59" ht="13.5" customHeight="1">
      <c r="D45" t="str">
        <f t="shared" si="7"/>
        <v>1.2.0.0 Ieņēmumi no uzņēmumu ienākuma nodokļa</v>
      </c>
      <c r="E45" s="144">
        <f t="shared" ref="E45:N45" si="43">E6/1000000</f>
        <v>21.150621999999998</v>
      </c>
      <c r="F45" s="144">
        <f t="shared" si="43"/>
        <v>29.341221000000001</v>
      </c>
      <c r="G45" s="144">
        <f t="shared" si="43"/>
        <v>44.894486999999998</v>
      </c>
      <c r="H45" s="144">
        <f t="shared" si="43"/>
        <v>92.441084000000004</v>
      </c>
      <c r="I45" s="144">
        <f t="shared" si="43"/>
        <v>129.25693799999999</v>
      </c>
      <c r="J45" s="144">
        <f t="shared" si="43"/>
        <v>170.516356</v>
      </c>
      <c r="K45" s="144">
        <f t="shared" si="43"/>
        <v>197.19371100000001</v>
      </c>
      <c r="L45" s="144">
        <f t="shared" si="43"/>
        <v>223.27400700000001</v>
      </c>
      <c r="M45" s="144">
        <f t="shared" si="43"/>
        <v>237.78690499999999</v>
      </c>
      <c r="N45" s="144">
        <f t="shared" si="43"/>
        <v>261.171494</v>
      </c>
      <c r="O45" s="144">
        <f t="shared" ref="O45:P45" si="44">O6/1000000</f>
        <v>289.92271499999998</v>
      </c>
      <c r="P45" s="144">
        <f t="shared" si="44"/>
        <v>281.079384</v>
      </c>
      <c r="Q45" s="144">
        <f t="shared" ref="Q45:R45" si="45">Q6/1000000</f>
        <v>36.645933999999997</v>
      </c>
      <c r="R45" s="144">
        <f t="shared" si="45"/>
        <v>65.453490000000002</v>
      </c>
      <c r="S45" s="144">
        <f t="shared" ref="S45:T45" si="46">S6/1000000</f>
        <v>84.329571999999999</v>
      </c>
      <c r="T45" s="144">
        <f t="shared" si="46"/>
        <v>118.77217</v>
      </c>
      <c r="U45" s="144">
        <f t="shared" ref="U45:V45" si="47">U6/1000000</f>
        <v>168.239634</v>
      </c>
      <c r="V45" s="144">
        <f t="shared" si="47"/>
        <v>212.50274899999999</v>
      </c>
      <c r="W45" s="144">
        <f t="shared" ref="W45:AG45" si="48">W6/1000000</f>
        <v>240.362866</v>
      </c>
      <c r="X45" s="144">
        <f t="shared" ref="X45" si="49">X6/1000000</f>
        <v>271.60386499999998</v>
      </c>
      <c r="Y45" s="144">
        <f t="shared" si="48"/>
        <v>296.77290599999998</v>
      </c>
      <c r="Z45" s="144">
        <f t="shared" si="48"/>
        <v>326.11881699999998</v>
      </c>
      <c r="AA45" s="144">
        <f t="shared" si="48"/>
        <v>350.37795299999999</v>
      </c>
      <c r="AB45" s="144">
        <f t="shared" si="48"/>
        <v>378.75044600000001</v>
      </c>
      <c r="AC45" s="144">
        <f t="shared" si="48"/>
        <v>61.791103</v>
      </c>
      <c r="AD45" s="144">
        <f t="shared" si="48"/>
        <v>81.114180000000005</v>
      </c>
      <c r="AE45" s="144">
        <f t="shared" si="48"/>
        <v>112.121906</v>
      </c>
      <c r="AF45" s="144">
        <f t="shared" si="48"/>
        <v>159.99788799999999</v>
      </c>
      <c r="AG45" s="144">
        <f t="shared" si="48"/>
        <v>210.342434</v>
      </c>
      <c r="AH45" s="144">
        <f t="shared" ref="AH45:AI45" si="50">AH6/1000000</f>
        <v>331.845642</v>
      </c>
      <c r="AI45" s="144">
        <f t="shared" si="50"/>
        <v>367.98935699999998</v>
      </c>
      <c r="AJ45" s="144">
        <f t="shared" ref="AJ45:AL45" si="51">AJ6/1000000</f>
        <v>400.96498300000002</v>
      </c>
      <c r="AK45" s="144">
        <f t="shared" si="51"/>
        <v>454.186668</v>
      </c>
      <c r="AL45" s="144">
        <f t="shared" si="51"/>
        <v>482.096317</v>
      </c>
      <c r="AM45" s="144">
        <f t="shared" ref="AM45:AN45" si="52">AM6/1000000</f>
        <v>517.95108400000004</v>
      </c>
      <c r="AN45" s="144">
        <f t="shared" si="52"/>
        <v>544.80806900000005</v>
      </c>
      <c r="AO45" s="144">
        <f t="shared" ref="AO45:AP45" si="53">AO6/1000000</f>
        <v>66.341426999999996</v>
      </c>
      <c r="AP45" s="144">
        <f t="shared" si="53"/>
        <v>87.229276999999996</v>
      </c>
      <c r="AQ45" s="144">
        <f t="shared" ref="AQ45:AR45" si="54">AQ6/1000000</f>
        <v>111.509989</v>
      </c>
      <c r="AR45" s="144">
        <f t="shared" si="54"/>
        <v>217.20562100000001</v>
      </c>
      <c r="AS45" s="144">
        <f t="shared" si="36"/>
        <v>304.89181000000002</v>
      </c>
      <c r="AT45" s="144">
        <f t="shared" si="36"/>
        <v>450.27051299999999</v>
      </c>
      <c r="AU45" s="144">
        <f t="shared" ref="AU45:AV45" si="55">AU6/1000000</f>
        <v>496.64315699999997</v>
      </c>
      <c r="AV45" s="144">
        <f t="shared" si="55"/>
        <v>533.79000599999995</v>
      </c>
      <c r="AW45" s="144">
        <f t="shared" ref="AW45:AX45" si="56">AW6/1000000</f>
        <v>604.80662500000005</v>
      </c>
      <c r="AX45" s="144">
        <f t="shared" si="56"/>
        <v>644.67616399999997</v>
      </c>
      <c r="AY45" s="144">
        <f t="shared" ref="AY45:BA45" si="57">AY6/1000000</f>
        <v>673.16668200000004</v>
      </c>
      <c r="AZ45" s="144">
        <f t="shared" si="57"/>
        <v>719.42123100000003</v>
      </c>
      <c r="BA45" s="144">
        <f t="shared" si="57"/>
        <v>137.08453299999999</v>
      </c>
      <c r="BB45" s="144">
        <f t="shared" ref="BB45:BC45" si="58">BB6/1000000</f>
        <v>157.12775300000001</v>
      </c>
      <c r="BC45" s="144">
        <f t="shared" si="58"/>
        <v>177.854646</v>
      </c>
      <c r="BD45" s="144">
        <f t="shared" ref="BD45" si="59">BD6/1000000</f>
        <v>298.04160000000002</v>
      </c>
      <c r="BE45" s="144">
        <f>BE6/1000000</f>
        <v>379.71438999999998</v>
      </c>
      <c r="BF45" s="144">
        <f>BF6/1000000</f>
        <v>495.01897300000002</v>
      </c>
    </row>
    <row r="46" spans="4:59" ht="13.5" customHeight="1">
      <c r="D46" t="str">
        <f t="shared" si="7"/>
        <v>1.3 Sociālās apdrošināšanas iemaksas</v>
      </c>
      <c r="E46" s="144">
        <f t="shared" ref="E46:N46" si="60">E7/1000000</f>
        <v>164.800017</v>
      </c>
      <c r="F46" s="144">
        <f t="shared" si="60"/>
        <v>382.891032</v>
      </c>
      <c r="G46" s="144">
        <f t="shared" si="60"/>
        <v>603.84105499999998</v>
      </c>
      <c r="H46" s="144">
        <f t="shared" si="60"/>
        <v>859.09830399999998</v>
      </c>
      <c r="I46" s="144">
        <f t="shared" si="60"/>
        <v>1113.4244140000001</v>
      </c>
      <c r="J46" s="144">
        <f t="shared" si="60"/>
        <v>1366.50747</v>
      </c>
      <c r="K46" s="144">
        <f t="shared" si="60"/>
        <v>1651.0167329999999</v>
      </c>
      <c r="L46" s="144">
        <f t="shared" si="60"/>
        <v>1930.5016419999999</v>
      </c>
      <c r="M46" s="144">
        <f t="shared" si="60"/>
        <v>2204.40164</v>
      </c>
      <c r="N46" s="144">
        <f t="shared" si="60"/>
        <v>2468.1658750000001</v>
      </c>
      <c r="O46" s="144">
        <f t="shared" ref="O46:P46" si="61">O7/1000000</f>
        <v>2706.8330190000001</v>
      </c>
      <c r="P46" s="144">
        <f t="shared" si="61"/>
        <v>3121.0655360000001</v>
      </c>
      <c r="Q46" s="144">
        <f t="shared" ref="Q46:R46" si="62">Q7/1000000</f>
        <v>333.47692799999999</v>
      </c>
      <c r="R46" s="144">
        <f t="shared" si="62"/>
        <v>605.95433600000001</v>
      </c>
      <c r="S46" s="144">
        <f t="shared" ref="S46:T46" si="63">S7/1000000</f>
        <v>883.04834900000003</v>
      </c>
      <c r="T46" s="144">
        <f t="shared" si="63"/>
        <v>1178.6191940000001</v>
      </c>
      <c r="U46" s="144">
        <f t="shared" ref="U46:V46" si="64">U7/1000000</f>
        <v>1492.4650799999999</v>
      </c>
      <c r="V46" s="144">
        <f t="shared" si="64"/>
        <v>1811.446412</v>
      </c>
      <c r="W46" s="144">
        <f t="shared" ref="W46:AG46" si="65">W7/1000000</f>
        <v>2119.686796</v>
      </c>
      <c r="X46" s="144">
        <f t="shared" ref="X46" si="66">X7/1000000</f>
        <v>2423.5306059999998</v>
      </c>
      <c r="Y46" s="144">
        <f t="shared" si="65"/>
        <v>2747.916952</v>
      </c>
      <c r="Z46" s="144">
        <f t="shared" si="65"/>
        <v>3083.1232850000001</v>
      </c>
      <c r="AA46" s="144">
        <f t="shared" si="65"/>
        <v>3385.0533519999999</v>
      </c>
      <c r="AB46" s="144">
        <f t="shared" si="65"/>
        <v>3667.2161449999999</v>
      </c>
      <c r="AC46" s="144">
        <f t="shared" si="65"/>
        <v>371.69686000000002</v>
      </c>
      <c r="AD46" s="144">
        <f t="shared" si="65"/>
        <v>676.35620900000004</v>
      </c>
      <c r="AE46" s="144">
        <f t="shared" si="65"/>
        <v>928.00547099999994</v>
      </c>
      <c r="AF46" s="144">
        <f t="shared" si="65"/>
        <v>1272.9111780000001</v>
      </c>
      <c r="AG46" s="144">
        <f t="shared" si="65"/>
        <v>1604.277924</v>
      </c>
      <c r="AH46" s="144">
        <f t="shared" ref="AH46:AI46" si="67">AH7/1000000</f>
        <v>1955.184735</v>
      </c>
      <c r="AI46" s="144">
        <f t="shared" si="67"/>
        <v>2315.259462</v>
      </c>
      <c r="AJ46" s="144">
        <f t="shared" ref="AJ46:AL46" si="68">AJ7/1000000</f>
        <v>2665.2042980000001</v>
      </c>
      <c r="AK46" s="144">
        <f t="shared" si="68"/>
        <v>3017.4868540000002</v>
      </c>
      <c r="AL46" s="144">
        <f t="shared" si="68"/>
        <v>3349.1863060000001</v>
      </c>
      <c r="AM46" s="144">
        <f t="shared" ref="AM46:AN46" si="69">AM7/1000000</f>
        <v>3688.2528189999998</v>
      </c>
      <c r="AN46" s="144">
        <f t="shared" si="69"/>
        <v>4023.525795</v>
      </c>
      <c r="AO46" s="144">
        <f t="shared" ref="AO46:AP46" si="70">AO7/1000000</f>
        <v>397.664264</v>
      </c>
      <c r="AP46" s="144">
        <f t="shared" si="70"/>
        <v>749.37683200000004</v>
      </c>
      <c r="AQ46" s="144">
        <f t="shared" ref="AQ46:AR46" si="71">AQ7/1000000</f>
        <v>1085.6459990000001</v>
      </c>
      <c r="AR46" s="144">
        <f t="shared" si="71"/>
        <v>1488.256028</v>
      </c>
      <c r="AS46" s="144">
        <f t="shared" si="36"/>
        <v>1852.3343890000001</v>
      </c>
      <c r="AT46" s="144">
        <f t="shared" si="36"/>
        <v>2183.6552539999998</v>
      </c>
      <c r="AU46" s="144">
        <f t="shared" ref="AU46:AV46" si="72">AU7/1000000</f>
        <v>2579.4588250000002</v>
      </c>
      <c r="AV46" s="144">
        <f t="shared" si="72"/>
        <v>2957.4113910000001</v>
      </c>
      <c r="AW46" s="144">
        <f t="shared" ref="AW46:AX46" si="73">AW7/1000000</f>
        <v>3307.0110209999998</v>
      </c>
      <c r="AX46" s="144">
        <f t="shared" si="73"/>
        <v>3682.7749050000002</v>
      </c>
      <c r="AY46" s="144">
        <f t="shared" ref="AY46:BA46" si="74">AY7/1000000</f>
        <v>4040.5173890000001</v>
      </c>
      <c r="AZ46" s="144">
        <f t="shared" si="74"/>
        <v>4398.1963729999998</v>
      </c>
      <c r="BA46" s="144">
        <f t="shared" si="74"/>
        <v>431.29412200000002</v>
      </c>
      <c r="BB46" s="144">
        <f t="shared" ref="BB46:BC46" si="75">BB7/1000000</f>
        <v>790.00146199999995</v>
      </c>
      <c r="BC46" s="144">
        <f t="shared" si="75"/>
        <v>1153.550939</v>
      </c>
      <c r="BD46" s="144">
        <f t="shared" ref="BD46:BE46" si="76">BD7/1000000</f>
        <v>1545.3443139999999</v>
      </c>
      <c r="BE46" s="144">
        <f t="shared" si="76"/>
        <v>1949.12023</v>
      </c>
      <c r="BF46" s="144">
        <f t="shared" ref="BF46" si="77">BF7/1000000</f>
        <v>2347.9569259999998</v>
      </c>
    </row>
    <row r="47" spans="4:59" ht="13.5" customHeight="1">
      <c r="D47" t="str">
        <f t="shared" si="7"/>
        <v>3.0.0.0 Ieņēmumi, kas iemaksāti vienotajā nodokļu kontā</v>
      </c>
      <c r="E47" s="144">
        <f t="shared" ref="E47:N47" si="78">E8/1000000</f>
        <v>108.444799</v>
      </c>
      <c r="F47" s="144">
        <f t="shared" si="78"/>
        <v>124.455696</v>
      </c>
      <c r="G47" s="144">
        <f t="shared" si="78"/>
        <v>171.109036</v>
      </c>
      <c r="H47" s="144">
        <f t="shared" si="78"/>
        <v>228.39417800000001</v>
      </c>
      <c r="I47" s="144">
        <f t="shared" si="78"/>
        <v>302.43912499999999</v>
      </c>
      <c r="J47" s="144">
        <f t="shared" si="78"/>
        <v>264.41714200000001</v>
      </c>
      <c r="K47" s="144">
        <f t="shared" si="78"/>
        <v>271.28411299999999</v>
      </c>
      <c r="L47" s="144">
        <f t="shared" si="78"/>
        <v>275.44890299999997</v>
      </c>
      <c r="M47" s="144">
        <f t="shared" si="78"/>
        <v>290.62356999999997</v>
      </c>
      <c r="N47" s="144">
        <f t="shared" si="78"/>
        <v>212.56162699999999</v>
      </c>
      <c r="O47" s="144">
        <f t="shared" ref="O47:P47" si="79">O8/1000000</f>
        <v>256.48104799999999</v>
      </c>
      <c r="P47" s="144">
        <f t="shared" si="79"/>
        <v>346.03446200000002</v>
      </c>
      <c r="Q47" s="144">
        <f t="shared" ref="Q47:R47" si="80">Q8/1000000</f>
        <v>-100.505827</v>
      </c>
      <c r="R47" s="144">
        <f t="shared" si="80"/>
        <v>-100.411264</v>
      </c>
      <c r="S47" s="144">
        <f t="shared" ref="S47:T47" si="81">S8/1000000</f>
        <v>-61.376024999999998</v>
      </c>
      <c r="T47" s="144">
        <f t="shared" si="81"/>
        <v>-56.576597999999997</v>
      </c>
      <c r="U47" s="144">
        <f t="shared" ref="U47:V47" si="82">U8/1000000</f>
        <v>3.1946859999999999</v>
      </c>
      <c r="V47" s="144">
        <f t="shared" si="82"/>
        <v>-103.79105199999999</v>
      </c>
      <c r="W47" s="144">
        <f t="shared" ref="W47:AG47" si="83">W8/1000000</f>
        <v>-93.668868000000003</v>
      </c>
      <c r="X47" s="144">
        <f t="shared" ref="X47" si="84">X8/1000000</f>
        <v>-116.406907</v>
      </c>
      <c r="Y47" s="144">
        <f t="shared" si="83"/>
        <v>-100.194211</v>
      </c>
      <c r="Z47" s="144">
        <f t="shared" si="83"/>
        <v>-127.125536</v>
      </c>
      <c r="AA47" s="144">
        <f t="shared" si="83"/>
        <v>-121.98609</v>
      </c>
      <c r="AB47" s="144">
        <f t="shared" si="83"/>
        <v>17.856287999999999</v>
      </c>
      <c r="AC47" s="144">
        <f t="shared" si="83"/>
        <v>-129.655012</v>
      </c>
      <c r="AD47" s="144">
        <f t="shared" si="83"/>
        <v>-123.223229</v>
      </c>
      <c r="AE47" s="144">
        <f t="shared" si="83"/>
        <v>-135.14744099999999</v>
      </c>
      <c r="AF47" s="144">
        <f t="shared" si="83"/>
        <v>-116.876411</v>
      </c>
      <c r="AG47" s="144">
        <f t="shared" si="83"/>
        <v>-43.388911</v>
      </c>
      <c r="AH47" s="144">
        <f t="shared" ref="AH47:AI47" si="85">AH8/1000000</f>
        <v>-151.48997800000001</v>
      </c>
      <c r="AI47" s="144">
        <f t="shared" si="85"/>
        <v>-157.878826</v>
      </c>
      <c r="AJ47" s="144">
        <f t="shared" ref="AJ47:AL47" si="86">AJ8/1000000</f>
        <v>-164.65606199999999</v>
      </c>
      <c r="AK47" s="144">
        <f t="shared" si="86"/>
        <v>-180.269406</v>
      </c>
      <c r="AL47" s="144">
        <f t="shared" si="86"/>
        <v>-154.223669</v>
      </c>
      <c r="AM47" s="144">
        <f t="shared" ref="AM47:AN47" si="87">AM8/1000000</f>
        <v>-172.89618200000001</v>
      </c>
      <c r="AN47" s="144">
        <f t="shared" si="87"/>
        <v>-38.813068999999999</v>
      </c>
      <c r="AO47" s="144">
        <f t="shared" ref="AO47:AP47" si="88">AO8/1000000</f>
        <v>-144.84002699999999</v>
      </c>
      <c r="AP47" s="144">
        <f t="shared" si="88"/>
        <v>-152.69292799999999</v>
      </c>
      <c r="AQ47" s="144">
        <f t="shared" ref="AQ47:AR47" si="89">AQ8/1000000</f>
        <v>-72.596006000000003</v>
      </c>
      <c r="AR47" s="144">
        <f t="shared" si="89"/>
        <v>-116.08569</v>
      </c>
      <c r="AS47" s="144">
        <f t="shared" si="36"/>
        <v>-62.163811000000003</v>
      </c>
      <c r="AT47" s="144">
        <f t="shared" si="36"/>
        <v>-101.077945</v>
      </c>
      <c r="AU47" s="144">
        <f t="shared" ref="AU47:AV47" si="90">AU8/1000000</f>
        <v>-104.44547900000001</v>
      </c>
      <c r="AV47" s="144">
        <f t="shared" si="90"/>
        <v>-115.686764</v>
      </c>
      <c r="AW47" s="144">
        <f t="shared" ref="AW47:AX47" si="91">AW8/1000000</f>
        <v>-122.31858</v>
      </c>
      <c r="AX47" s="144">
        <f t="shared" si="91"/>
        <v>-132.71708799999999</v>
      </c>
      <c r="AY47" s="144">
        <f t="shared" ref="AY47:BA47" si="92">AY8/1000000</f>
        <v>-124.472719</v>
      </c>
      <c r="AZ47" s="144">
        <f t="shared" si="92"/>
        <v>25.896975000000001</v>
      </c>
      <c r="BA47" s="144">
        <f t="shared" si="92"/>
        <v>-167.333765</v>
      </c>
      <c r="BB47" s="144">
        <f t="shared" ref="BB47:BC47" si="93">BB8/1000000</f>
        <v>-173.170851</v>
      </c>
      <c r="BC47" s="144">
        <f t="shared" si="93"/>
        <v>-100.43104599999999</v>
      </c>
      <c r="BD47" s="144">
        <f t="shared" ref="BD47:BE47" si="94">BD8/1000000</f>
        <v>-127.53353300000001</v>
      </c>
      <c r="BE47" s="144">
        <f t="shared" si="94"/>
        <v>-128.851383</v>
      </c>
      <c r="BF47" s="144">
        <f t="shared" ref="BF47" si="95">BF8/1000000</f>
        <v>-102.387601</v>
      </c>
    </row>
    <row r="48" spans="4:59" ht="13.5" customHeight="1">
      <c r="D48" t="str">
        <f t="shared" si="7"/>
        <v>1.4 Nekustamā īpašuma nodoklis</v>
      </c>
      <c r="E48" s="144">
        <f t="shared" ref="E48:N48" si="96">E9/1000000</f>
        <v>6.1581289999999997</v>
      </c>
      <c r="F48" s="144">
        <f t="shared" si="96"/>
        <v>45.930053999999998</v>
      </c>
      <c r="G48" s="144">
        <f t="shared" si="96"/>
        <v>92.168993</v>
      </c>
      <c r="H48" s="144">
        <f t="shared" si="96"/>
        <v>103.120321</v>
      </c>
      <c r="I48" s="144">
        <f t="shared" si="96"/>
        <v>126.44720599999999</v>
      </c>
      <c r="J48" s="144">
        <f t="shared" si="96"/>
        <v>140.605334</v>
      </c>
      <c r="K48" s="144">
        <f t="shared" si="96"/>
        <v>148.47184899999999</v>
      </c>
      <c r="L48" s="144">
        <f t="shared" si="96"/>
        <v>177.18731700000001</v>
      </c>
      <c r="M48" s="144">
        <f t="shared" si="96"/>
        <v>183.91031899999999</v>
      </c>
      <c r="N48" s="144">
        <f t="shared" si="96"/>
        <v>191.97862499999999</v>
      </c>
      <c r="O48" s="144">
        <f t="shared" ref="O48:P48" si="97">O9/1000000</f>
        <v>218.69549599999999</v>
      </c>
      <c r="P48" s="144">
        <f t="shared" si="97"/>
        <v>226.177887</v>
      </c>
      <c r="Q48" s="144">
        <f t="shared" ref="Q48:R48" si="98">Q9/1000000</f>
        <v>4.8988370000000003</v>
      </c>
      <c r="R48" s="144">
        <f t="shared" si="98"/>
        <v>44.486477000000001</v>
      </c>
      <c r="S48" s="144">
        <f t="shared" ref="S48:T48" si="99">S9/1000000</f>
        <v>94.795333999999997</v>
      </c>
      <c r="T48" s="144">
        <f t="shared" si="99"/>
        <v>107.55192599999999</v>
      </c>
      <c r="U48" s="144">
        <f t="shared" ref="U48:V48" si="100">U9/1000000</f>
        <v>131.999717</v>
      </c>
      <c r="V48" s="144">
        <f t="shared" si="100"/>
        <v>141.170119</v>
      </c>
      <c r="W48" s="144">
        <f t="shared" ref="W48:AG48" si="101">W9/1000000</f>
        <v>150.43131700000001</v>
      </c>
      <c r="X48" s="144">
        <f t="shared" ref="X48" si="102">X9/1000000</f>
        <v>182.24871300000001</v>
      </c>
      <c r="Y48" s="144">
        <f t="shared" si="101"/>
        <v>189.34796</v>
      </c>
      <c r="Z48" s="144">
        <f t="shared" si="101"/>
        <v>197.64714900000001</v>
      </c>
      <c r="AA48" s="144">
        <f t="shared" si="101"/>
        <v>223.31783200000001</v>
      </c>
      <c r="AB48" s="144">
        <f t="shared" si="101"/>
        <v>230.60750400000001</v>
      </c>
      <c r="AC48" s="144">
        <f t="shared" si="101"/>
        <v>7.5754549999999998</v>
      </c>
      <c r="AD48" s="144">
        <f t="shared" si="101"/>
        <v>49.241672999999999</v>
      </c>
      <c r="AE48" s="144">
        <f t="shared" si="101"/>
        <v>106.437275</v>
      </c>
      <c r="AF48" s="144">
        <f t="shared" si="101"/>
        <v>118.372069</v>
      </c>
      <c r="AG48" s="144">
        <f t="shared" si="101"/>
        <v>149.65099000000001</v>
      </c>
      <c r="AH48" s="144">
        <f t="shared" ref="AH48:AI48" si="103">AH9/1000000</f>
        <v>156.149945</v>
      </c>
      <c r="AI48" s="144">
        <f t="shared" si="103"/>
        <v>162.95251400000001</v>
      </c>
      <c r="AJ48" s="144">
        <f t="shared" ref="AJ48:AL48" si="104">AJ9/1000000</f>
        <v>192.22373099999999</v>
      </c>
      <c r="AK48" s="144">
        <f t="shared" si="104"/>
        <v>197.264588</v>
      </c>
      <c r="AL48" s="144">
        <f t="shared" si="104"/>
        <v>203.722149</v>
      </c>
      <c r="AM48" s="144">
        <f t="shared" ref="AM48:AN48" si="105">AM9/1000000</f>
        <v>230.60021</v>
      </c>
      <c r="AN48" s="144">
        <f t="shared" si="105"/>
        <v>236.52073300000001</v>
      </c>
      <c r="AO48" s="144">
        <f t="shared" ref="AO48:AP48" si="106">AO9/1000000</f>
        <v>9.0385550000000006</v>
      </c>
      <c r="AP48" s="144">
        <f t="shared" si="106"/>
        <v>49.777124999999998</v>
      </c>
      <c r="AQ48" s="144">
        <f t="shared" ref="AQ48:AR48" si="107">AQ9/1000000</f>
        <v>93.743371999999994</v>
      </c>
      <c r="AR48" s="144">
        <f t="shared" si="107"/>
        <v>118.672282</v>
      </c>
      <c r="AS48" s="144">
        <f t="shared" si="36"/>
        <v>150.26290800000001</v>
      </c>
      <c r="AT48" s="144">
        <f t="shared" si="36"/>
        <v>156.23701800000001</v>
      </c>
      <c r="AU48" s="144">
        <f t="shared" ref="AU48:AV48" si="108">AU9/1000000</f>
        <v>163.18479099999999</v>
      </c>
      <c r="AV48" s="144">
        <f t="shared" si="108"/>
        <v>192.76770999999999</v>
      </c>
      <c r="AW48" s="144">
        <f t="shared" ref="AW48:AX48" si="109">AW9/1000000</f>
        <v>198.042788</v>
      </c>
      <c r="AX48" s="144">
        <f t="shared" si="109"/>
        <v>205.30596700000001</v>
      </c>
      <c r="AY48" s="144">
        <f t="shared" ref="AY48:BA48" si="110">AY9/1000000</f>
        <v>231.23066900000001</v>
      </c>
      <c r="AZ48" s="144">
        <f t="shared" si="110"/>
        <v>237.33859899999999</v>
      </c>
      <c r="BA48" s="144">
        <f t="shared" si="110"/>
        <v>7.478021</v>
      </c>
      <c r="BB48" s="144">
        <f t="shared" ref="BB48:BC48" si="111">BB9/1000000</f>
        <v>51.779989999999998</v>
      </c>
      <c r="BC48" s="144">
        <f t="shared" si="111"/>
        <v>110.030438</v>
      </c>
      <c r="BD48" s="144">
        <f t="shared" ref="BD48:BE48" si="112">BD9/1000000</f>
        <v>123.41104799999999</v>
      </c>
      <c r="BE48" s="144">
        <f t="shared" si="112"/>
        <v>155.163175</v>
      </c>
      <c r="BF48" s="144">
        <f t="shared" ref="BF48" si="113">BF9/1000000</f>
        <v>160.985241</v>
      </c>
    </row>
    <row r="49" spans="4:58" ht="13.5" customHeight="1">
      <c r="D49" t="str">
        <f t="shared" si="7"/>
        <v>1.7 Muitas nodoklis</v>
      </c>
      <c r="E49" s="144">
        <f t="shared" ref="E49:N49" si="114">E10/1000000</f>
        <v>4.4934029999999998</v>
      </c>
      <c r="F49" s="144">
        <f t="shared" si="114"/>
        <v>8.3891200000000001</v>
      </c>
      <c r="G49" s="144">
        <f t="shared" si="114"/>
        <v>13.049462</v>
      </c>
      <c r="H49" s="144">
        <f t="shared" si="114"/>
        <v>18.85351</v>
      </c>
      <c r="I49" s="144">
        <f t="shared" si="114"/>
        <v>23.860588</v>
      </c>
      <c r="J49" s="144">
        <f t="shared" si="114"/>
        <v>29.057912000000002</v>
      </c>
      <c r="K49" s="144">
        <f t="shared" si="114"/>
        <v>34.810983</v>
      </c>
      <c r="L49" s="144">
        <f t="shared" si="114"/>
        <v>40.629244999999997</v>
      </c>
      <c r="M49" s="144">
        <f t="shared" si="114"/>
        <v>47.053365999999997</v>
      </c>
      <c r="N49" s="144">
        <f t="shared" si="114"/>
        <v>54.661473999999998</v>
      </c>
      <c r="O49" s="144">
        <f t="shared" ref="O49:P49" si="115">O10/1000000</f>
        <v>62.410758000000001</v>
      </c>
      <c r="P49" s="144">
        <f t="shared" si="115"/>
        <v>70.732686000000001</v>
      </c>
      <c r="Q49" s="144">
        <f t="shared" ref="Q49:R49" si="116">Q10/1000000</f>
        <v>10.190892</v>
      </c>
      <c r="R49" s="144">
        <f t="shared" si="116"/>
        <v>16.273137999999999</v>
      </c>
      <c r="S49" s="144">
        <f t="shared" ref="S49:T49" si="117">S10/1000000</f>
        <v>23.892378999999998</v>
      </c>
      <c r="T49" s="144">
        <f t="shared" si="117"/>
        <v>31.499103000000002</v>
      </c>
      <c r="U49" s="144">
        <f t="shared" ref="U49:V49" si="118">U10/1000000</f>
        <v>40.281014999999996</v>
      </c>
      <c r="V49" s="144">
        <f t="shared" si="118"/>
        <v>48.728394999999999</v>
      </c>
      <c r="W49" s="144">
        <f t="shared" ref="W49:AG49" si="119">W10/1000000</f>
        <v>55.246982000000003</v>
      </c>
      <c r="X49" s="144">
        <f t="shared" ref="X49" si="120">X10/1000000</f>
        <v>61.078741000000001</v>
      </c>
      <c r="Y49" s="144">
        <f t="shared" si="119"/>
        <v>66.946858000000006</v>
      </c>
      <c r="Z49" s="144">
        <f t="shared" si="119"/>
        <v>72.747319000000005</v>
      </c>
      <c r="AA49" s="144">
        <f t="shared" si="119"/>
        <v>79.035132000000004</v>
      </c>
      <c r="AB49" s="144">
        <f t="shared" si="119"/>
        <v>87.860052999999994</v>
      </c>
      <c r="AC49" s="144">
        <f t="shared" si="119"/>
        <v>5.6276849999999996</v>
      </c>
      <c r="AD49" s="144">
        <f t="shared" si="119"/>
        <v>10.594569</v>
      </c>
      <c r="AE49" s="144">
        <f t="shared" si="119"/>
        <v>16.978587000000001</v>
      </c>
      <c r="AF49" s="144">
        <f t="shared" si="119"/>
        <v>20.653251999999998</v>
      </c>
      <c r="AG49" s="144">
        <f t="shared" si="119"/>
        <v>24.678028000000001</v>
      </c>
      <c r="AH49" s="144">
        <f t="shared" ref="AH49:AI49" si="121">AH10/1000000</f>
        <v>29.077414000000001</v>
      </c>
      <c r="AI49" s="144">
        <f t="shared" si="121"/>
        <v>33.356872000000003</v>
      </c>
      <c r="AJ49" s="144">
        <f t="shared" ref="AJ49:AL49" si="122">AJ10/1000000</f>
        <v>38.287064000000001</v>
      </c>
      <c r="AK49" s="144">
        <f t="shared" si="122"/>
        <v>42.432915999999999</v>
      </c>
      <c r="AL49" s="144">
        <f t="shared" si="122"/>
        <v>47.525821999999998</v>
      </c>
      <c r="AM49" s="144">
        <f t="shared" ref="AM49:AN49" si="123">AM10/1000000</f>
        <v>52.398902999999997</v>
      </c>
      <c r="AN49" s="144">
        <f t="shared" si="123"/>
        <v>56.889358999999999</v>
      </c>
      <c r="AO49" s="144">
        <f t="shared" ref="AO49:AP49" si="124">AO10/1000000</f>
        <v>4.5778780000000001</v>
      </c>
      <c r="AP49" s="144">
        <f t="shared" si="124"/>
        <v>9.3953220000000002</v>
      </c>
      <c r="AQ49" s="144">
        <f t="shared" ref="AQ49:AR49" si="125">AQ10/1000000</f>
        <v>15.552419</v>
      </c>
      <c r="AR49" s="144">
        <f t="shared" si="125"/>
        <v>21.385684999999999</v>
      </c>
      <c r="AS49" s="144">
        <f t="shared" si="36"/>
        <v>26.593758999999999</v>
      </c>
      <c r="AT49" s="144">
        <f t="shared" si="36"/>
        <v>30.991630000000001</v>
      </c>
      <c r="AU49" s="144">
        <f t="shared" ref="AU49:AV49" si="126">AU10/1000000</f>
        <v>35.829196000000003</v>
      </c>
      <c r="AV49" s="144">
        <f t="shared" si="126"/>
        <v>40.389212000000001</v>
      </c>
      <c r="AW49" s="144">
        <f t="shared" ref="AW49:AX49" si="127">AW10/1000000</f>
        <v>44.932487000000002</v>
      </c>
      <c r="AX49" s="144">
        <f t="shared" si="127"/>
        <v>51.001472999999997</v>
      </c>
      <c r="AY49" s="144">
        <f t="shared" ref="AY49:BA49" si="128">AY10/1000000</f>
        <v>56.699244</v>
      </c>
      <c r="AZ49" s="144">
        <f t="shared" si="128"/>
        <v>62.254075</v>
      </c>
      <c r="BA49" s="144">
        <f t="shared" si="128"/>
        <v>8.3573240000000002</v>
      </c>
      <c r="BB49" s="144">
        <f t="shared" ref="BB49:BC49" si="129">BB10/1000000</f>
        <v>13.73705</v>
      </c>
      <c r="BC49" s="144">
        <f t="shared" si="129"/>
        <v>18.975978000000001</v>
      </c>
      <c r="BD49" s="144">
        <f t="shared" ref="BD49:BE49" si="130">BD10/1000000</f>
        <v>25.504892999999999</v>
      </c>
      <c r="BE49" s="144">
        <f t="shared" si="130"/>
        <v>30.592983</v>
      </c>
      <c r="BF49" s="144">
        <f t="shared" ref="BF49" si="131">BF10/1000000</f>
        <v>35.101044999999999</v>
      </c>
    </row>
    <row r="50" spans="4:58" ht="13.5" customHeight="1">
      <c r="D50" t="str">
        <f t="shared" si="7"/>
        <v>1.5 Pievienotās vērtības nodoklis</v>
      </c>
      <c r="E50" s="144">
        <f t="shared" ref="E50:N50" si="132">E11/1000000</f>
        <v>218.35477900000001</v>
      </c>
      <c r="F50" s="144">
        <f t="shared" si="132"/>
        <v>427.39786700000002</v>
      </c>
      <c r="G50" s="144">
        <f t="shared" si="132"/>
        <v>595.43814599999996</v>
      </c>
      <c r="H50" s="144">
        <f t="shared" si="132"/>
        <v>836.05941700000005</v>
      </c>
      <c r="I50" s="144">
        <f t="shared" si="132"/>
        <v>1070.000149</v>
      </c>
      <c r="J50" s="144">
        <f t="shared" si="132"/>
        <v>1321.118117</v>
      </c>
      <c r="K50" s="144">
        <f t="shared" si="132"/>
        <v>1593.5658559999999</v>
      </c>
      <c r="L50" s="144">
        <f t="shared" si="132"/>
        <v>1860.2095670000001</v>
      </c>
      <c r="M50" s="144">
        <f t="shared" si="132"/>
        <v>2115.7228639999998</v>
      </c>
      <c r="N50" s="144">
        <f t="shared" si="132"/>
        <v>2397.5067979999999</v>
      </c>
      <c r="O50" s="144">
        <f t="shared" ref="O50:P50" si="133">O11/1000000</f>
        <v>2641.6024130000001</v>
      </c>
      <c r="P50" s="144">
        <f t="shared" si="133"/>
        <v>2762.4929609999999</v>
      </c>
      <c r="Q50" s="144">
        <f t="shared" ref="Q50:R50" si="134">Q11/1000000</f>
        <v>305.15682800000002</v>
      </c>
      <c r="R50" s="144">
        <f t="shared" si="134"/>
        <v>546.38134600000001</v>
      </c>
      <c r="S50" s="144">
        <f t="shared" ref="S50:T50" si="135">S11/1000000</f>
        <v>759.65136700000005</v>
      </c>
      <c r="T50" s="144">
        <f t="shared" si="135"/>
        <v>1077.1617020000001</v>
      </c>
      <c r="U50" s="144">
        <f t="shared" ref="U50:V50" si="136">U11/1000000</f>
        <v>1319.037687</v>
      </c>
      <c r="V50" s="144">
        <f t="shared" si="136"/>
        <v>1626.4167729999999</v>
      </c>
      <c r="W50" s="144">
        <f t="shared" ref="W50:AG50" si="137">W11/1000000</f>
        <v>1944.80708</v>
      </c>
      <c r="X50" s="144">
        <f t="shared" ref="X50" si="138">X11/1000000</f>
        <v>2247.531641</v>
      </c>
      <c r="Y50" s="144">
        <f t="shared" si="137"/>
        <v>2522.9629289999998</v>
      </c>
      <c r="Z50" s="144">
        <f t="shared" si="137"/>
        <v>2852.105693</v>
      </c>
      <c r="AA50" s="144">
        <f t="shared" si="137"/>
        <v>3216.5824889999999</v>
      </c>
      <c r="AB50" s="144">
        <f t="shared" si="137"/>
        <v>3558.6709609999998</v>
      </c>
      <c r="AC50" s="144">
        <f t="shared" si="137"/>
        <v>386.10967099999999</v>
      </c>
      <c r="AD50" s="144">
        <f t="shared" si="137"/>
        <v>687.91581299999996</v>
      </c>
      <c r="AE50" s="144">
        <f t="shared" si="137"/>
        <v>1013.348041</v>
      </c>
      <c r="AF50" s="144">
        <f t="shared" si="137"/>
        <v>1351.846955</v>
      </c>
      <c r="AG50" s="144">
        <f t="shared" si="137"/>
        <v>1641.5802630000001</v>
      </c>
      <c r="AH50" s="144">
        <f t="shared" ref="AH50:AI50" si="139">AH11/1000000</f>
        <v>1946.6711640000001</v>
      </c>
      <c r="AI50" s="144">
        <f t="shared" si="139"/>
        <v>2269.95507</v>
      </c>
      <c r="AJ50" s="144">
        <f t="shared" ref="AJ50:AL50" si="140">AJ11/1000000</f>
        <v>2582.8907859999999</v>
      </c>
      <c r="AK50" s="144">
        <f t="shared" si="140"/>
        <v>2912.1564749999998</v>
      </c>
      <c r="AL50" s="144">
        <f t="shared" si="140"/>
        <v>3253.9674709999999</v>
      </c>
      <c r="AM50" s="144">
        <f t="shared" ref="AM50:AN50" si="141">AM11/1000000</f>
        <v>3548.715987</v>
      </c>
      <c r="AN50" s="144">
        <f t="shared" si="141"/>
        <v>3879.514725</v>
      </c>
      <c r="AO50" s="144">
        <f t="shared" ref="AO50:AP50" si="142">AO11/1000000</f>
        <v>342.50642599999998</v>
      </c>
      <c r="AP50" s="144">
        <f t="shared" si="142"/>
        <v>606.73940500000003</v>
      </c>
      <c r="AQ50" s="144">
        <f t="shared" ref="AQ50:AR50" si="143">AQ11/1000000</f>
        <v>901.76440300000002</v>
      </c>
      <c r="AR50" s="144">
        <f t="shared" si="143"/>
        <v>1159.7409950000001</v>
      </c>
      <c r="AS50" s="144">
        <f t="shared" si="36"/>
        <v>1471.1615469999999</v>
      </c>
      <c r="AT50" s="144">
        <f t="shared" si="36"/>
        <v>1856.425307</v>
      </c>
      <c r="AU50" s="144">
        <f t="shared" ref="AU50:AV50" si="144">AU11/1000000</f>
        <v>2148.3505070000001</v>
      </c>
      <c r="AV50" s="144">
        <f t="shared" si="144"/>
        <v>2483.6145799999999</v>
      </c>
      <c r="AW50" s="144">
        <f t="shared" ref="AW50:AX50" si="145">AW11/1000000</f>
        <v>2832.120351</v>
      </c>
      <c r="AX50" s="144">
        <f t="shared" si="145"/>
        <v>3162.7941430000001</v>
      </c>
      <c r="AY50" s="144">
        <f t="shared" ref="AY50:BA50" si="146">AY11/1000000</f>
        <v>3499.1126220000001</v>
      </c>
      <c r="AZ50" s="144">
        <f t="shared" si="146"/>
        <v>3882.3620270000001</v>
      </c>
      <c r="BA50" s="144">
        <f t="shared" si="146"/>
        <v>327.39997799999998</v>
      </c>
      <c r="BB50" s="144">
        <f t="shared" ref="BB50:BC50" si="147">BB11/1000000</f>
        <v>626.44542000000001</v>
      </c>
      <c r="BC50" s="144">
        <f t="shared" si="147"/>
        <v>913.42182400000002</v>
      </c>
      <c r="BD50" s="144">
        <f t="shared" ref="BD50:BE50" si="148">BD11/1000000</f>
        <v>1237.5052029999999</v>
      </c>
      <c r="BE50" s="144">
        <f t="shared" si="148"/>
        <v>1579.403198</v>
      </c>
      <c r="BF50" s="144">
        <f t="shared" ref="BF50" si="149">BF11/1000000</f>
        <v>1932.5465899999999</v>
      </c>
    </row>
    <row r="51" spans="4:58" ht="13.5" customHeight="1">
      <c r="D51" t="str">
        <f t="shared" si="7"/>
        <v>1.6 Akcīzes nodoklis</v>
      </c>
      <c r="E51" s="144">
        <f t="shared" ref="E51:N51" si="150">E12/1000000</f>
        <v>88.145899</v>
      </c>
      <c r="F51" s="144">
        <f t="shared" si="150"/>
        <v>163.46326999999999</v>
      </c>
      <c r="G51" s="144">
        <f t="shared" si="150"/>
        <v>239.10284300000001</v>
      </c>
      <c r="H51" s="144">
        <f t="shared" si="150"/>
        <v>336.23315500000001</v>
      </c>
      <c r="I51" s="144">
        <f t="shared" si="150"/>
        <v>418.37323700000002</v>
      </c>
      <c r="J51" s="144">
        <f t="shared" si="150"/>
        <v>512.76509199999998</v>
      </c>
      <c r="K51" s="144">
        <f t="shared" si="150"/>
        <v>618.10742000000005</v>
      </c>
      <c r="L51" s="144">
        <f t="shared" si="150"/>
        <v>724.22276499999998</v>
      </c>
      <c r="M51" s="144">
        <f t="shared" si="150"/>
        <v>822.33678299999997</v>
      </c>
      <c r="N51" s="144">
        <f t="shared" si="150"/>
        <v>919.15909199999999</v>
      </c>
      <c r="O51" s="144">
        <f t="shared" ref="O51:P51" si="151">O12/1000000</f>
        <v>1006.717926</v>
      </c>
      <c r="P51" s="144">
        <f t="shared" si="151"/>
        <v>1104.8404660000001</v>
      </c>
      <c r="Q51" s="144">
        <f t="shared" ref="Q51:R51" si="152">Q12/1000000</f>
        <v>94.489587</v>
      </c>
      <c r="R51" s="144">
        <f t="shared" si="152"/>
        <v>179.92167599999999</v>
      </c>
      <c r="S51" s="144">
        <f t="shared" ref="S51:T51" si="153">S12/1000000</f>
        <v>263.389093</v>
      </c>
      <c r="T51" s="144">
        <f t="shared" si="153"/>
        <v>358.151207</v>
      </c>
      <c r="U51" s="144">
        <f t="shared" ref="U51:V51" si="154">U12/1000000</f>
        <v>447.85999600000002</v>
      </c>
      <c r="V51" s="144">
        <f t="shared" si="154"/>
        <v>547.15578800000003</v>
      </c>
      <c r="W51" s="144">
        <f t="shared" ref="W51:AG51" si="155">W12/1000000</f>
        <v>644.76245100000006</v>
      </c>
      <c r="X51" s="144">
        <f t="shared" ref="X51" si="156">X12/1000000</f>
        <v>744.08203700000001</v>
      </c>
      <c r="Y51" s="144">
        <f t="shared" si="155"/>
        <v>852.451549</v>
      </c>
      <c r="Z51" s="144">
        <f t="shared" si="155"/>
        <v>949.40297199999998</v>
      </c>
      <c r="AA51" s="144">
        <f t="shared" si="155"/>
        <v>1045.6472269999999</v>
      </c>
      <c r="AB51" s="144">
        <f t="shared" si="155"/>
        <v>1131.033281</v>
      </c>
      <c r="AC51" s="144">
        <f t="shared" si="155"/>
        <v>101.657421</v>
      </c>
      <c r="AD51" s="144">
        <f t="shared" si="155"/>
        <v>186.85750899999999</v>
      </c>
      <c r="AE51" s="144">
        <f t="shared" si="155"/>
        <v>279.09683000000001</v>
      </c>
      <c r="AF51" s="144">
        <f t="shared" si="155"/>
        <v>372.240452</v>
      </c>
      <c r="AG51" s="144">
        <f t="shared" si="155"/>
        <v>466.82236699999999</v>
      </c>
      <c r="AH51" s="144">
        <f t="shared" ref="AH51:AI51" si="157">AH12/1000000</f>
        <v>572.52786900000001</v>
      </c>
      <c r="AI51" s="144">
        <f t="shared" si="157"/>
        <v>673.35132899999996</v>
      </c>
      <c r="AJ51" s="144">
        <f t="shared" ref="AJ51:AL51" si="158">AJ12/1000000</f>
        <v>774.36085700000001</v>
      </c>
      <c r="AK51" s="144">
        <f t="shared" si="158"/>
        <v>881.25852199999997</v>
      </c>
      <c r="AL51" s="144">
        <f t="shared" si="158"/>
        <v>972.91604600000005</v>
      </c>
      <c r="AM51" s="144">
        <f t="shared" ref="AM51:AN51" si="159">AM12/1000000</f>
        <v>1065.5295590000001</v>
      </c>
      <c r="AN51" s="144">
        <f t="shared" si="159"/>
        <v>1154.768818</v>
      </c>
      <c r="AO51" s="144">
        <f t="shared" ref="AO51:AP51" si="160">AO12/1000000</f>
        <v>100.78356599999999</v>
      </c>
      <c r="AP51" s="144">
        <f t="shared" si="160"/>
        <v>191.81646599999999</v>
      </c>
      <c r="AQ51" s="144">
        <f t="shared" ref="AQ51:AR51" si="161">AQ12/1000000</f>
        <v>275.08880900000003</v>
      </c>
      <c r="AR51" s="144">
        <f t="shared" si="161"/>
        <v>373.26743399999998</v>
      </c>
      <c r="AS51" s="144">
        <f t="shared" si="36"/>
        <v>471.02967000000001</v>
      </c>
      <c r="AT51" s="144">
        <f t="shared" si="36"/>
        <v>578.31890499999997</v>
      </c>
      <c r="AU51" s="144">
        <f t="shared" ref="AU51:AV51" si="162">AU12/1000000</f>
        <v>680.30026399999997</v>
      </c>
      <c r="AV51" s="144">
        <f t="shared" si="162"/>
        <v>789.84219399999995</v>
      </c>
      <c r="AW51" s="144">
        <f t="shared" ref="AW51:AX51" si="163">AW12/1000000</f>
        <v>897.00078699999995</v>
      </c>
      <c r="AX51" s="144">
        <f t="shared" si="163"/>
        <v>998.30028600000003</v>
      </c>
      <c r="AY51" s="144">
        <f t="shared" ref="AY51:BA51" si="164">AY12/1000000</f>
        <v>1098.9669690000001</v>
      </c>
      <c r="AZ51" s="144">
        <f t="shared" si="164"/>
        <v>1190.7976450000001</v>
      </c>
      <c r="BA51" s="144">
        <f t="shared" si="164"/>
        <v>99.860339999999994</v>
      </c>
      <c r="BB51" s="144">
        <f t="shared" ref="BB51:BC51" si="165">BB12/1000000</f>
        <v>194.96359200000001</v>
      </c>
      <c r="BC51" s="144">
        <f t="shared" si="165"/>
        <v>285.78214200000002</v>
      </c>
      <c r="BD51" s="144">
        <f t="shared" ref="BD51:BE51" si="166">BD12/1000000</f>
        <v>390.69524799999999</v>
      </c>
      <c r="BE51" s="144">
        <f t="shared" si="166"/>
        <v>503.007563</v>
      </c>
      <c r="BF51" s="144">
        <f t="shared" ref="BF51" si="167">BF12/1000000</f>
        <v>602.44727399999999</v>
      </c>
    </row>
    <row r="52" spans="4:58" ht="13.5" customHeight="1">
      <c r="D52" t="str">
        <f t="shared" si="7"/>
        <v>1.8 Nodokļi atsevišķām precēm un pakalpojumu veidiem</v>
      </c>
      <c r="E52" s="144">
        <f t="shared" ref="E52:N52" si="168">E13/1000000</f>
        <v>12.891030000000001</v>
      </c>
      <c r="F52" s="144">
        <f t="shared" si="168"/>
        <v>23.523499999999999</v>
      </c>
      <c r="G52" s="144">
        <f t="shared" si="168"/>
        <v>36.960140000000003</v>
      </c>
      <c r="H52" s="144">
        <f t="shared" si="168"/>
        <v>49.263326999999997</v>
      </c>
      <c r="I52" s="144">
        <f t="shared" si="168"/>
        <v>60.847772999999997</v>
      </c>
      <c r="J52" s="144">
        <f t="shared" si="168"/>
        <v>72.955927000000003</v>
      </c>
      <c r="K52" s="144">
        <f t="shared" si="168"/>
        <v>85.960891000000004</v>
      </c>
      <c r="L52" s="144">
        <f t="shared" si="168"/>
        <v>99.677976000000001</v>
      </c>
      <c r="M52" s="144">
        <f t="shared" si="168"/>
        <v>113.002262</v>
      </c>
      <c r="N52" s="144">
        <f t="shared" si="168"/>
        <v>125.69522600000001</v>
      </c>
      <c r="O52" s="144">
        <f t="shared" ref="O52:P52" si="169">O13/1000000</f>
        <v>136.55025599999999</v>
      </c>
      <c r="P52" s="144">
        <f t="shared" si="169"/>
        <v>147.74015199999999</v>
      </c>
      <c r="Q52" s="144">
        <f t="shared" ref="Q52:R52" si="170">Q13/1000000</f>
        <v>14.748863999999999</v>
      </c>
      <c r="R52" s="144">
        <f t="shared" si="170"/>
        <v>26.568750999999999</v>
      </c>
      <c r="S52" s="144">
        <f t="shared" ref="S52:T52" si="171">S13/1000000</f>
        <v>40.396445999999997</v>
      </c>
      <c r="T52" s="144">
        <f t="shared" si="171"/>
        <v>54.033748000000003</v>
      </c>
      <c r="U52" s="144">
        <f t="shared" ref="U52:V52" si="172">U13/1000000</f>
        <v>69.081631999999999</v>
      </c>
      <c r="V52" s="144">
        <f t="shared" si="172"/>
        <v>83.598359000000002</v>
      </c>
      <c r="W52" s="144">
        <f t="shared" ref="W52:AG52" si="173">W13/1000000</f>
        <v>98.603516999999997</v>
      </c>
      <c r="X52" s="144">
        <f t="shared" ref="X52" si="174">X13/1000000</f>
        <v>113.952877</v>
      </c>
      <c r="Y52" s="144">
        <f t="shared" si="173"/>
        <v>128.077428</v>
      </c>
      <c r="Z52" s="144">
        <f t="shared" si="173"/>
        <v>141.64609200000001</v>
      </c>
      <c r="AA52" s="144">
        <f t="shared" si="173"/>
        <v>155.08214599999999</v>
      </c>
      <c r="AB52" s="144">
        <f t="shared" si="173"/>
        <v>168.39973599999999</v>
      </c>
      <c r="AC52" s="144">
        <f t="shared" si="173"/>
        <v>18.154273</v>
      </c>
      <c r="AD52" s="144">
        <f t="shared" si="173"/>
        <v>32.664174000000003</v>
      </c>
      <c r="AE52" s="144">
        <f t="shared" si="173"/>
        <v>49.547328999999998</v>
      </c>
      <c r="AF52" s="144">
        <f t="shared" si="173"/>
        <v>64.009015000000005</v>
      </c>
      <c r="AG52" s="144">
        <f t="shared" si="173"/>
        <v>79.511166000000003</v>
      </c>
      <c r="AH52" s="144">
        <f t="shared" ref="AH52:AI52" si="175">AH13/1000000</f>
        <v>94.730222999999995</v>
      </c>
      <c r="AI52" s="144">
        <f t="shared" si="175"/>
        <v>110.098814</v>
      </c>
      <c r="AJ52" s="144">
        <f t="shared" ref="AJ52:AL52" si="176">AJ13/1000000</f>
        <v>125.92832</v>
      </c>
      <c r="AK52" s="144">
        <f t="shared" si="176"/>
        <v>140.01861700000001</v>
      </c>
      <c r="AL52" s="144">
        <f t="shared" si="176"/>
        <v>154.39176499999999</v>
      </c>
      <c r="AM52" s="144">
        <f t="shared" ref="AM52:AN52" si="177">AM13/1000000</f>
        <v>167.493707</v>
      </c>
      <c r="AN52" s="144">
        <f t="shared" si="177"/>
        <v>180.58309399999999</v>
      </c>
      <c r="AO52" s="144">
        <f t="shared" ref="AO52:AP52" si="178">AO13/1000000</f>
        <v>18.735063</v>
      </c>
      <c r="AP52" s="144">
        <f t="shared" si="178"/>
        <v>34.585706999999999</v>
      </c>
      <c r="AQ52" s="144">
        <f t="shared" ref="AQ52:AR52" si="179">AQ13/1000000</f>
        <v>50.605454999999999</v>
      </c>
      <c r="AR52" s="144">
        <f t="shared" si="179"/>
        <v>67.141802999999996</v>
      </c>
      <c r="AS52" s="144">
        <f t="shared" si="36"/>
        <v>83.429068000000001</v>
      </c>
      <c r="AT52" s="144">
        <f t="shared" si="36"/>
        <v>98.771985999999998</v>
      </c>
      <c r="AU52" s="144">
        <f t="shared" ref="AU52:AV52" si="180">AU13/1000000</f>
        <v>116.08059</v>
      </c>
      <c r="AV52" s="144">
        <f t="shared" si="180"/>
        <v>131.60351900000001</v>
      </c>
      <c r="AW52" s="144">
        <f t="shared" ref="AW52:AX52" si="181">AW13/1000000</f>
        <v>146.563063</v>
      </c>
      <c r="AX52" s="144">
        <f t="shared" si="181"/>
        <v>162.37698399999999</v>
      </c>
      <c r="AY52" s="144">
        <f t="shared" ref="AY52:BA52" si="182">AY13/1000000</f>
        <v>176.27371500000001</v>
      </c>
      <c r="AZ52" s="144">
        <f t="shared" si="182"/>
        <v>190.145465</v>
      </c>
      <c r="BA52" s="144">
        <f t="shared" si="182"/>
        <v>21.599731999999999</v>
      </c>
      <c r="BB52" s="144">
        <f t="shared" ref="BB52:BC52" si="183">BB13/1000000</f>
        <v>37.586376000000001</v>
      </c>
      <c r="BC52" s="144">
        <f t="shared" si="183"/>
        <v>55.494262999999997</v>
      </c>
      <c r="BD52" s="144">
        <f t="shared" ref="BD52:BE52" si="184">BD13/1000000</f>
        <v>72.396264000000002</v>
      </c>
      <c r="BE52" s="144">
        <f t="shared" si="184"/>
        <v>89.294601999999998</v>
      </c>
      <c r="BF52" s="144">
        <f t="shared" ref="BF52" si="185">BF13/1000000</f>
        <v>105.543744</v>
      </c>
    </row>
    <row r="53" spans="4:58" ht="13.5" customHeight="1">
      <c r="D53" t="str">
        <f t="shared" si="7"/>
        <v>1.9 Nodokļi un maksājumi par tiesībām lietot atsevišķas preces</v>
      </c>
      <c r="E53" s="144">
        <f t="shared" ref="E53:N53" si="186">E14/1000000</f>
        <v>7.7728840000000003</v>
      </c>
      <c r="F53" s="144">
        <f t="shared" si="186"/>
        <v>8.1746180000000006</v>
      </c>
      <c r="G53" s="144">
        <f t="shared" si="186"/>
        <v>9.2762329999999995</v>
      </c>
      <c r="H53" s="144">
        <f t="shared" si="186"/>
        <v>18.386433</v>
      </c>
      <c r="I53" s="144">
        <f t="shared" si="186"/>
        <v>18.897884999999999</v>
      </c>
      <c r="J53" s="144">
        <f t="shared" si="186"/>
        <v>19.355979999999999</v>
      </c>
      <c r="K53" s="144">
        <f t="shared" si="186"/>
        <v>30.898468000000001</v>
      </c>
      <c r="L53" s="144">
        <f t="shared" si="186"/>
        <v>31.377108</v>
      </c>
      <c r="M53" s="144">
        <f t="shared" si="186"/>
        <v>31.780715000000001</v>
      </c>
      <c r="N53" s="144">
        <f t="shared" si="186"/>
        <v>42.019258000000001</v>
      </c>
      <c r="O53" s="144">
        <f t="shared" ref="O53:P53" si="187">O14/1000000</f>
        <v>42.536332999999999</v>
      </c>
      <c r="P53" s="144">
        <f t="shared" si="187"/>
        <v>43.639816000000003</v>
      </c>
      <c r="Q53" s="144">
        <f t="shared" ref="Q53:R53" si="188">Q14/1000000</f>
        <v>12.438751</v>
      </c>
      <c r="R53" s="144">
        <f t="shared" si="188"/>
        <v>13.167695999999999</v>
      </c>
      <c r="S53" s="144">
        <f t="shared" ref="S53:T53" si="189">S14/1000000</f>
        <v>13.720912</v>
      </c>
      <c r="T53" s="144">
        <f t="shared" si="189"/>
        <v>25.040143</v>
      </c>
      <c r="U53" s="144">
        <f t="shared" ref="U53:V53" si="190">U14/1000000</f>
        <v>25.64986</v>
      </c>
      <c r="V53" s="144">
        <f t="shared" si="190"/>
        <v>26.026192000000002</v>
      </c>
      <c r="W53" s="144">
        <f t="shared" ref="W53:AG53" si="191">W14/1000000</f>
        <v>39.514921000000001</v>
      </c>
      <c r="X53" s="144">
        <f t="shared" ref="X53" si="192">X14/1000000</f>
        <v>40.101981000000002</v>
      </c>
      <c r="Y53" s="144">
        <f t="shared" si="191"/>
        <v>40.486806000000001</v>
      </c>
      <c r="Z53" s="144">
        <f t="shared" si="191"/>
        <v>53.674875999999998</v>
      </c>
      <c r="AA53" s="144">
        <f t="shared" si="191"/>
        <v>54.170572</v>
      </c>
      <c r="AB53" s="144">
        <f t="shared" si="191"/>
        <v>54.393112000000002</v>
      </c>
      <c r="AC53" s="144">
        <f t="shared" si="191"/>
        <v>14.662791</v>
      </c>
      <c r="AD53" s="144">
        <f t="shared" si="191"/>
        <v>15.657266999999999</v>
      </c>
      <c r="AE53" s="144">
        <f t="shared" si="191"/>
        <v>16.025136</v>
      </c>
      <c r="AF53" s="144">
        <f t="shared" si="191"/>
        <v>30.177935999999999</v>
      </c>
      <c r="AG53" s="144">
        <f t="shared" si="191"/>
        <v>30.580514000000001</v>
      </c>
      <c r="AH53" s="144">
        <f t="shared" ref="AH53:AI53" si="193">AH14/1000000</f>
        <v>31.137533000000001</v>
      </c>
      <c r="AI53" s="144">
        <f t="shared" si="193"/>
        <v>45.550375000000003</v>
      </c>
      <c r="AJ53" s="144">
        <f t="shared" ref="AJ53:AL53" si="194">AJ14/1000000</f>
        <v>46.152172999999998</v>
      </c>
      <c r="AK53" s="144">
        <f t="shared" si="194"/>
        <v>46.520989999999998</v>
      </c>
      <c r="AL53" s="144">
        <f t="shared" si="194"/>
        <v>60.829264999999999</v>
      </c>
      <c r="AM53" s="144">
        <f t="shared" ref="AM53:AN53" si="195">AM14/1000000</f>
        <v>61.454304</v>
      </c>
      <c r="AN53" s="144">
        <f t="shared" si="195"/>
        <v>61.862403999999998</v>
      </c>
      <c r="AO53" s="144">
        <f t="shared" ref="AO53:AP53" si="196">AO14/1000000</f>
        <v>15.492367</v>
      </c>
      <c r="AP53" s="144">
        <f t="shared" si="196"/>
        <v>16.957045000000001</v>
      </c>
      <c r="AQ53" s="144">
        <f t="shared" ref="AQ53:AR53" si="197">AQ14/1000000</f>
        <v>17.741987999999999</v>
      </c>
      <c r="AR53" s="144">
        <f t="shared" si="197"/>
        <v>31.851376999999999</v>
      </c>
      <c r="AS53" s="144">
        <f t="shared" si="36"/>
        <v>33.217087999999997</v>
      </c>
      <c r="AT53" s="144">
        <f t="shared" si="36"/>
        <v>33.957828999999997</v>
      </c>
      <c r="AU53" s="144">
        <f t="shared" ref="AU53:AV53" si="198">AU14/1000000</f>
        <v>48.419677</v>
      </c>
      <c r="AV53" s="144">
        <f t="shared" si="198"/>
        <v>49.529172000000003</v>
      </c>
      <c r="AW53" s="144">
        <f t="shared" ref="AW53:AX53" si="199">AW14/1000000</f>
        <v>50.381557000000001</v>
      </c>
      <c r="AX53" s="144">
        <f t="shared" si="199"/>
        <v>64.646105000000006</v>
      </c>
      <c r="AY53" s="144">
        <f t="shared" ref="AY53:BA53" si="200">AY14/1000000</f>
        <v>65.467074999999994</v>
      </c>
      <c r="AZ53" s="144">
        <f t="shared" si="200"/>
        <v>66.091087000000002</v>
      </c>
      <c r="BA53" s="144">
        <f t="shared" si="200"/>
        <v>14.544301000000001</v>
      </c>
      <c r="BB53" s="144">
        <f t="shared" ref="BB53:BC53" si="201">BB14/1000000</f>
        <v>15.921129000000001</v>
      </c>
      <c r="BC53" s="144">
        <f t="shared" si="201"/>
        <v>16.948412000000001</v>
      </c>
      <c r="BD53" s="144">
        <f t="shared" ref="BD53:BE53" si="202">BD14/1000000</f>
        <v>28.793199000000001</v>
      </c>
      <c r="BE53" s="144">
        <f t="shared" si="202"/>
        <v>29.652106</v>
      </c>
      <c r="BF53" s="144">
        <f t="shared" ref="BF53" si="203">BF14/1000000</f>
        <v>30.361965000000001</v>
      </c>
    </row>
    <row r="54" spans="4:58" ht="13.5" customHeight="1">
      <c r="D54" t="str">
        <f t="shared" si="7"/>
        <v>7.0.0.0 Ieņēmumi no speciālajiem nodokļu režīmiem</v>
      </c>
      <c r="E54" s="144">
        <f t="shared" ref="E54:N54" si="204">E15/1000000</f>
        <v>8.1143000000000007E-2</v>
      </c>
      <c r="F54" s="144">
        <f t="shared" si="204"/>
        <v>1.5297E-2</v>
      </c>
      <c r="G54" s="144">
        <f t="shared" si="204"/>
        <v>-2.7952000000000001E-2</v>
      </c>
      <c r="H54" s="144">
        <f t="shared" si="204"/>
        <v>-3.1468999999999997E-2</v>
      </c>
      <c r="I54" s="144">
        <f t="shared" si="204"/>
        <v>-3.2168000000000002E-2</v>
      </c>
      <c r="J54" s="144">
        <f t="shared" si="204"/>
        <v>-3.1916E-2</v>
      </c>
      <c r="K54" s="144">
        <f t="shared" si="204"/>
        <v>-3.2887E-2</v>
      </c>
      <c r="L54" s="144">
        <f t="shared" si="204"/>
        <v>-8.2069000000000003E-2</v>
      </c>
      <c r="M54" s="144">
        <f t="shared" si="204"/>
        <v>-8.7984999999999994E-2</v>
      </c>
      <c r="N54" s="144">
        <f t="shared" si="204"/>
        <v>-9.0573000000000001E-2</v>
      </c>
      <c r="O54" s="144">
        <f t="shared" ref="O54:P54" si="205">O15/1000000</f>
        <v>-9.4089999999999993E-2</v>
      </c>
      <c r="P54" s="144">
        <f t="shared" si="205"/>
        <v>-7.6010999999999995E-2</v>
      </c>
      <c r="Q54" s="144">
        <f t="shared" ref="Q54:R54" si="206">Q15/1000000</f>
        <v>2.1770000000000001E-3</v>
      </c>
      <c r="R54" s="144">
        <f t="shared" si="206"/>
        <v>3.418E-3</v>
      </c>
      <c r="S54" s="144">
        <f t="shared" ref="S54:T54" si="207">S15/1000000</f>
        <v>4.1110000000000001E-3</v>
      </c>
      <c r="T54" s="144">
        <f t="shared" si="207"/>
        <v>0.12712200000000001</v>
      </c>
      <c r="U54" s="144">
        <f t="shared" ref="U54:V54" si="208">U15/1000000</f>
        <v>5.522E-3</v>
      </c>
      <c r="V54" s="144">
        <f t="shared" si="208"/>
        <v>5.6680000000000003E-3</v>
      </c>
      <c r="W54" s="144">
        <f t="shared" ref="W54:AG54" si="209">W15/1000000</f>
        <v>5.6420000000000003E-3</v>
      </c>
      <c r="X54" s="144">
        <f t="shared" ref="X54" si="210">X15/1000000</f>
        <v>5.9189999999999998E-3</v>
      </c>
      <c r="Y54" s="144">
        <f t="shared" si="209"/>
        <v>6.293E-3</v>
      </c>
      <c r="Z54" s="144">
        <f t="shared" si="209"/>
        <v>6.5050000000000004E-3</v>
      </c>
      <c r="AA54" s="144">
        <f t="shared" si="209"/>
        <v>8.7679999999999998E-3</v>
      </c>
      <c r="AB54" s="144">
        <f t="shared" si="209"/>
        <v>1.3169999999999999E-2</v>
      </c>
      <c r="AC54" s="144">
        <f t="shared" si="209"/>
        <v>8.5179999999999995E-3</v>
      </c>
      <c r="AD54" s="144">
        <f t="shared" si="209"/>
        <v>9.8519999999999996E-3</v>
      </c>
      <c r="AE54" s="144">
        <f t="shared" si="209"/>
        <v>1.0758999999999999E-2</v>
      </c>
      <c r="AF54" s="144">
        <f t="shared" si="209"/>
        <v>1.1053E-2</v>
      </c>
      <c r="AG54" s="144">
        <f t="shared" si="209"/>
        <v>1.1124E-2</v>
      </c>
      <c r="AH54" s="144">
        <f t="shared" ref="AH54:AI54" si="211">AH15/1000000</f>
        <v>1.1027E-2</v>
      </c>
      <c r="AI54" s="144">
        <f t="shared" si="211"/>
        <v>1.1270000000000001E-2</v>
      </c>
      <c r="AJ54" s="144">
        <f t="shared" ref="AJ54:AL54" si="212">AJ15/1000000</f>
        <v>1.1431999999999999E-2</v>
      </c>
      <c r="AK54" s="144">
        <f t="shared" si="212"/>
        <v>1.1636000000000001E-2</v>
      </c>
      <c r="AL54" s="144">
        <f t="shared" si="212"/>
        <v>1.2241999999999999E-2</v>
      </c>
      <c r="AM54" s="144">
        <f t="shared" ref="AM54:AN54" si="213">AM15/1000000</f>
        <v>1.3958999999999999E-2</v>
      </c>
      <c r="AN54" s="144">
        <f t="shared" si="213"/>
        <v>2.3415999999999999E-2</v>
      </c>
      <c r="AO54" s="144">
        <f t="shared" ref="AO54:AP54" si="214">AO15/1000000</f>
        <v>2.7190000000000001E-3</v>
      </c>
      <c r="AP54" s="144">
        <f t="shared" si="214"/>
        <v>4.2180000000000004E-3</v>
      </c>
      <c r="AQ54" s="144">
        <f t="shared" ref="AQ54:AR54" si="215">AQ15/1000000</f>
        <v>5.2100000000000002E-3</v>
      </c>
      <c r="AR54" s="144">
        <f t="shared" si="215"/>
        <v>4.7280000000000004E-3</v>
      </c>
      <c r="AS54" s="144">
        <f t="shared" si="36"/>
        <v>5.2529999999999999E-3</v>
      </c>
      <c r="AT54" s="144">
        <f t="shared" si="36"/>
        <v>-4.4139999999999999E-2</v>
      </c>
      <c r="AU54" s="144">
        <f t="shared" ref="AU54:AV54" si="216">AU15/1000000</f>
        <v>8.0309999999999999E-3</v>
      </c>
      <c r="AV54" s="144">
        <f t="shared" si="216"/>
        <v>8.1849999999999996E-3</v>
      </c>
      <c r="AW54" s="144">
        <f t="shared" ref="AW54:AX54" si="217">AW15/1000000</f>
        <v>8.5109999999999995E-3</v>
      </c>
      <c r="AX54" s="144">
        <f t="shared" si="217"/>
        <v>8.7989999999999995E-3</v>
      </c>
      <c r="AY54" s="144">
        <f t="shared" ref="AY54:BA54" si="218">AY15/1000000</f>
        <v>1.077E-2</v>
      </c>
      <c r="AZ54" s="144">
        <f t="shared" si="218"/>
        <v>2.0532000000000002E-2</v>
      </c>
      <c r="BA54" s="144">
        <f t="shared" si="218"/>
        <v>2.604E-3</v>
      </c>
      <c r="BB54" s="144">
        <f t="shared" ref="BB54:BC54" si="219">BB15/1000000</f>
        <v>3.4060000000000002E-3</v>
      </c>
      <c r="BC54" s="144">
        <f t="shared" si="219"/>
        <v>4.2300000000000003E-3</v>
      </c>
      <c r="BD54" s="144">
        <f t="shared" ref="BD54:BE54" si="220">BD15/1000000</f>
        <v>4.6959999999999997E-3</v>
      </c>
      <c r="BE54" s="144">
        <f t="shared" si="220"/>
        <v>4.6959999999999997E-3</v>
      </c>
      <c r="BF54" s="144">
        <f t="shared" ref="BF54" si="221">BF15/1000000</f>
        <v>5.3369999999999997E-3</v>
      </c>
    </row>
    <row r="55" spans="4:58" ht="13.5" customHeight="1">
      <c r="D55" s="180" t="s">
        <v>221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>BA16/1000000</f>
        <v>0</v>
      </c>
      <c r="BB55" s="144">
        <f>BB16/1000000</f>
        <v>0</v>
      </c>
      <c r="BC55" s="144">
        <f>BC16/1000000</f>
        <v>0</v>
      </c>
      <c r="BD55" s="144">
        <f>BD16/1000000</f>
        <v>0</v>
      </c>
      <c r="BE55" s="144">
        <f>BE16/1000000</f>
        <v>30.677752999999999</v>
      </c>
      <c r="BF55" s="144">
        <f>BF16/1000000</f>
        <v>30.677752999999999</v>
      </c>
    </row>
    <row r="56" spans="4:58" ht="13.5" hidden="1" customHeight="1">
      <c r="D56" s="12" t="str">
        <f t="shared" ref="D56:D63" si="222">D17</f>
        <v>2.0 Nenodokļu ieņēmumi</v>
      </c>
      <c r="E56" s="144">
        <f t="shared" ref="E56:N56" si="223">E17/1000000</f>
        <v>31.370888000000001</v>
      </c>
      <c r="F56" s="144">
        <f t="shared" si="223"/>
        <v>76.491956000000002</v>
      </c>
      <c r="G56" s="144">
        <f t="shared" si="223"/>
        <v>111.756725</v>
      </c>
      <c r="H56" s="144">
        <f t="shared" si="223"/>
        <v>159.08785499999999</v>
      </c>
      <c r="I56" s="144">
        <f t="shared" si="223"/>
        <v>353.21859999999998</v>
      </c>
      <c r="J56" s="144">
        <f t="shared" si="223"/>
        <v>491.12183599999997</v>
      </c>
      <c r="K56" s="144">
        <f t="shared" si="223"/>
        <v>534.69181900000001</v>
      </c>
      <c r="L56" s="144">
        <f t="shared" si="223"/>
        <v>577.84869100000003</v>
      </c>
      <c r="M56" s="144">
        <f t="shared" si="223"/>
        <v>634.91949099999999</v>
      </c>
      <c r="N56" s="144">
        <f t="shared" si="223"/>
        <v>683.40651400000002</v>
      </c>
      <c r="O56" s="144">
        <f t="shared" ref="O56:P56" si="224">O17/1000000</f>
        <v>723.67441199999996</v>
      </c>
      <c r="P56" s="144">
        <f t="shared" si="224"/>
        <v>774.009995</v>
      </c>
      <c r="Q56" s="144">
        <f t="shared" ref="Q56:R56" si="225">Q17/1000000</f>
        <v>57.283079000000001</v>
      </c>
      <c r="R56" s="144">
        <f t="shared" si="225"/>
        <v>103.48774400000001</v>
      </c>
      <c r="S56" s="144">
        <f t="shared" ref="S56:T56" si="226">S17/1000000</f>
        <v>168.95218199999999</v>
      </c>
      <c r="T56" s="144">
        <f t="shared" si="226"/>
        <v>236.00095300000001</v>
      </c>
      <c r="U56" s="144">
        <f t="shared" ref="U56:V56" si="227">U17/1000000</f>
        <v>324.41566899999998</v>
      </c>
      <c r="V56" s="144">
        <f t="shared" si="227"/>
        <v>452.66543200000001</v>
      </c>
      <c r="W56" s="144">
        <f t="shared" ref="W56:AG56" si="228">W17/1000000</f>
        <v>585.77778999999998</v>
      </c>
      <c r="X56" s="144">
        <f t="shared" ref="X56" si="229">X17/1000000</f>
        <v>645.41641200000004</v>
      </c>
      <c r="Y56" s="144">
        <f t="shared" si="228"/>
        <v>687.03886</v>
      </c>
      <c r="Z56" s="144">
        <f t="shared" si="228"/>
        <v>736.74143000000004</v>
      </c>
      <c r="AA56" s="144">
        <f t="shared" si="228"/>
        <v>796.41268700000001</v>
      </c>
      <c r="AB56" s="144">
        <f t="shared" si="228"/>
        <v>847.58404599999994</v>
      </c>
      <c r="AC56" s="144">
        <f t="shared" si="228"/>
        <v>46.895817000000001</v>
      </c>
      <c r="AD56" s="144">
        <f t="shared" si="228"/>
        <v>102.340745</v>
      </c>
      <c r="AE56" s="144">
        <f t="shared" si="228"/>
        <v>156.12235899999999</v>
      </c>
      <c r="AF56" s="144">
        <f t="shared" si="228"/>
        <v>233.35944799999999</v>
      </c>
      <c r="AG56" s="144">
        <f t="shared" si="228"/>
        <v>425.45166799999998</v>
      </c>
      <c r="AH56" s="144">
        <f t="shared" ref="AH56:AI56" si="230">AH17/1000000</f>
        <v>662.77392499999996</v>
      </c>
      <c r="AI56" s="144">
        <f t="shared" si="230"/>
        <v>749.28048899999999</v>
      </c>
      <c r="AJ56" s="144">
        <f t="shared" ref="AJ56:AL56" si="231">AJ17/1000000</f>
        <v>803.69262800000001</v>
      </c>
      <c r="AK56" s="144">
        <f t="shared" si="231"/>
        <v>858.33051599999999</v>
      </c>
      <c r="AL56" s="144">
        <f t="shared" si="231"/>
        <v>920.69716600000004</v>
      </c>
      <c r="AM56" s="144">
        <f t="shared" ref="AM56:AN56" si="232">AM17/1000000</f>
        <v>1005.853704</v>
      </c>
      <c r="AN56" s="144">
        <f t="shared" si="232"/>
        <v>1064.2598069999999</v>
      </c>
      <c r="AO56" s="144">
        <f t="shared" ref="AO56:AP56" si="233">AO17/1000000</f>
        <v>91.673743000000002</v>
      </c>
      <c r="AP56" s="144">
        <f t="shared" si="233"/>
        <v>154.60977800000001</v>
      </c>
      <c r="AQ56" s="144">
        <f t="shared" ref="AQ56:AR56" si="234">AQ17/1000000</f>
        <v>202.737978</v>
      </c>
      <c r="AR56" s="144">
        <f t="shared" si="234"/>
        <v>280.62245100000001</v>
      </c>
      <c r="AS56" s="144">
        <f t="shared" ref="AS56:AT63" si="235">AS17/1000000</f>
        <v>385.44093500000002</v>
      </c>
      <c r="AT56" s="144">
        <f t="shared" si="235"/>
        <v>828.688537</v>
      </c>
      <c r="AU56" s="144">
        <f t="shared" ref="AU56:AV56" si="236">AU17/1000000</f>
        <v>905.926424</v>
      </c>
      <c r="AV56" s="144">
        <f t="shared" si="236"/>
        <v>962.66280500000005</v>
      </c>
      <c r="AW56" s="144">
        <f t="shared" ref="AW56:AX56" si="237">AW17/1000000</f>
        <v>1018.204732</v>
      </c>
      <c r="AX56" s="144">
        <f t="shared" si="237"/>
        <v>1098.4804019999999</v>
      </c>
      <c r="AY56" s="144">
        <f t="shared" ref="AY56:BA56" si="238">AY17/1000000</f>
        <v>1172.1822219999999</v>
      </c>
      <c r="AZ56" s="144">
        <f t="shared" si="238"/>
        <v>1220.0062359999999</v>
      </c>
      <c r="BA56" s="144">
        <f t="shared" si="238"/>
        <v>72.897604999999999</v>
      </c>
      <c r="BB56" s="144">
        <f t="shared" ref="BB56:BC56" si="239">BB17/1000000</f>
        <v>135.88407000000001</v>
      </c>
      <c r="BC56" s="144">
        <f t="shared" si="239"/>
        <v>184.48111599999999</v>
      </c>
      <c r="BD56" s="144">
        <f t="shared" ref="BD56:BE56" si="240">BD17/1000000</f>
        <v>238.97704300000001</v>
      </c>
      <c r="BE56" s="144">
        <f t="shared" si="240"/>
        <v>301.82495799999998</v>
      </c>
      <c r="BF56" s="144">
        <f t="shared" ref="BF56" si="241">BF17/1000000</f>
        <v>668.35635300000001</v>
      </c>
    </row>
    <row r="57" spans="4:58" ht="13.5" hidden="1" customHeight="1">
      <c r="D57" t="str">
        <f t="shared" si="222"/>
        <v>8.0.0.0 Ieņēmumi no valsts uzņēmējdarbības un īpašuma</v>
      </c>
      <c r="E57" s="144">
        <f t="shared" ref="E57:N57" si="242">E18/1000000</f>
        <v>8.5820709999999991</v>
      </c>
      <c r="F57" s="144">
        <f t="shared" si="242"/>
        <v>21.359939000000001</v>
      </c>
      <c r="G57" s="144">
        <f t="shared" si="242"/>
        <v>27.534808999999999</v>
      </c>
      <c r="H57" s="144">
        <f t="shared" si="242"/>
        <v>36.554461000000003</v>
      </c>
      <c r="I57" s="144">
        <f t="shared" si="242"/>
        <v>189.23026300000001</v>
      </c>
      <c r="J57" s="144">
        <f t="shared" si="242"/>
        <v>288.63330200000001</v>
      </c>
      <c r="K57" s="144">
        <f t="shared" si="242"/>
        <v>297.35710799999998</v>
      </c>
      <c r="L57" s="144">
        <f t="shared" si="242"/>
        <v>301.17535600000002</v>
      </c>
      <c r="M57" s="144">
        <f t="shared" si="242"/>
        <v>312.14423799999997</v>
      </c>
      <c r="N57" s="144">
        <f t="shared" si="242"/>
        <v>320.15025800000001</v>
      </c>
      <c r="O57" s="144">
        <f t="shared" ref="O57:P57" si="243">O18/1000000</f>
        <v>330.45098000000002</v>
      </c>
      <c r="P57" s="144">
        <f t="shared" si="243"/>
        <v>342.14727599999998</v>
      </c>
      <c r="Q57" s="144">
        <f t="shared" ref="Q57:R57" si="244">Q18/1000000</f>
        <v>7.1279599999999999</v>
      </c>
      <c r="R57" s="144">
        <f t="shared" si="244"/>
        <v>16.122277</v>
      </c>
      <c r="S57" s="144">
        <f t="shared" ref="S57:T57" si="245">S18/1000000</f>
        <v>49.649720000000002</v>
      </c>
      <c r="T57" s="144">
        <f t="shared" si="245"/>
        <v>89.784705000000002</v>
      </c>
      <c r="U57" s="144">
        <f t="shared" ref="U57:V57" si="246">U18/1000000</f>
        <v>133.902074</v>
      </c>
      <c r="V57" s="144">
        <f t="shared" si="246"/>
        <v>227.14603500000001</v>
      </c>
      <c r="W57" s="144">
        <f t="shared" ref="W57:AG57" si="247">W18/1000000</f>
        <v>307.33553899999998</v>
      </c>
      <c r="X57" s="144">
        <f t="shared" ref="X57" si="248">X18/1000000</f>
        <v>314.00021800000002</v>
      </c>
      <c r="Y57" s="144">
        <f t="shared" si="247"/>
        <v>321.55837500000001</v>
      </c>
      <c r="Z57" s="144">
        <f t="shared" si="247"/>
        <v>330.39710000000002</v>
      </c>
      <c r="AA57" s="144">
        <f t="shared" si="247"/>
        <v>343.73839299999997</v>
      </c>
      <c r="AB57" s="144">
        <f t="shared" si="247"/>
        <v>353.44409899999999</v>
      </c>
      <c r="AC57" s="144">
        <f t="shared" si="247"/>
        <v>14.596113000000001</v>
      </c>
      <c r="AD57" s="144">
        <f t="shared" si="247"/>
        <v>29.940042999999999</v>
      </c>
      <c r="AE57" s="144">
        <f t="shared" si="247"/>
        <v>44.925001000000002</v>
      </c>
      <c r="AF57" s="144">
        <f t="shared" si="247"/>
        <v>78.197046</v>
      </c>
      <c r="AG57" s="144">
        <f t="shared" si="247"/>
        <v>233.26923199999999</v>
      </c>
      <c r="AH57" s="144">
        <f t="shared" ref="AH57:AI57" si="249">AH18/1000000</f>
        <v>438.05060900000001</v>
      </c>
      <c r="AI57" s="144">
        <f t="shared" si="249"/>
        <v>454.14881000000003</v>
      </c>
      <c r="AJ57" s="144">
        <f t="shared" ref="AJ57:AL57" si="250">AJ18/1000000</f>
        <v>469.58981</v>
      </c>
      <c r="AK57" s="144">
        <f t="shared" si="250"/>
        <v>486.00598500000001</v>
      </c>
      <c r="AL57" s="144">
        <f t="shared" si="250"/>
        <v>507.33382499999999</v>
      </c>
      <c r="AM57" s="144">
        <f t="shared" ref="AM57:AN57" si="251">AM18/1000000</f>
        <v>548.02919099999997</v>
      </c>
      <c r="AN57" s="144">
        <f t="shared" si="251"/>
        <v>564.39885900000002</v>
      </c>
      <c r="AO57" s="144">
        <f t="shared" ref="AO57:AP57" si="252">AO18/1000000</f>
        <v>23.505492</v>
      </c>
      <c r="AP57" s="144">
        <f t="shared" si="252"/>
        <v>42.308982</v>
      </c>
      <c r="AQ57" s="144">
        <f t="shared" ref="AQ57:AR57" si="253">AQ18/1000000</f>
        <v>61.558588999999998</v>
      </c>
      <c r="AR57" s="144">
        <f t="shared" si="253"/>
        <v>85.469076000000001</v>
      </c>
      <c r="AS57" s="144">
        <f t="shared" si="235"/>
        <v>125.98556600000001</v>
      </c>
      <c r="AT57" s="144">
        <f t="shared" si="235"/>
        <v>540.12008800000001</v>
      </c>
      <c r="AU57" s="144">
        <f t="shared" ref="AU57:AV57" si="254">AU18/1000000</f>
        <v>557.44158300000004</v>
      </c>
      <c r="AV57" s="144">
        <f t="shared" si="254"/>
        <v>577.63550899999996</v>
      </c>
      <c r="AW57" s="144">
        <f t="shared" ref="AW57:AX57" si="255">AW18/1000000</f>
        <v>601.26610900000003</v>
      </c>
      <c r="AX57" s="144">
        <f t="shared" si="255"/>
        <v>621.71880199999998</v>
      </c>
      <c r="AY57" s="144">
        <f t="shared" ref="AY57:BA57" si="256">AY18/1000000</f>
        <v>645.32569699999999</v>
      </c>
      <c r="AZ57" s="144">
        <f t="shared" si="256"/>
        <v>658.19208700000001</v>
      </c>
      <c r="BA57" s="144">
        <f t="shared" si="256"/>
        <v>28.399954999999999</v>
      </c>
      <c r="BB57" s="144">
        <f t="shared" ref="BB57:BC57" si="257">BB18/1000000</f>
        <v>49.271143000000002</v>
      </c>
      <c r="BC57" s="144">
        <f t="shared" si="257"/>
        <v>64.551455000000004</v>
      </c>
      <c r="BD57" s="144">
        <f t="shared" ref="BD57:BE57" si="258">BD18/1000000</f>
        <v>84.174577999999997</v>
      </c>
      <c r="BE57" s="144">
        <f t="shared" si="258"/>
        <v>115.714033</v>
      </c>
      <c r="BF57" s="144">
        <f t="shared" ref="BF57" si="259">BF18/1000000</f>
        <v>450.70885099999998</v>
      </c>
    </row>
    <row r="58" spans="4:58" ht="13.5" hidden="1" customHeight="1">
      <c r="D58" t="str">
        <f t="shared" si="222"/>
        <v>9.0.0.0 Valsts (pašvaldību) nodevas un kancelejas nodevas</v>
      </c>
      <c r="E58" s="144">
        <f t="shared" ref="E58:N58" si="260">E19/1000000</f>
        <v>12.152003000000001</v>
      </c>
      <c r="F58" s="144">
        <f t="shared" si="260"/>
        <v>22.638877999999998</v>
      </c>
      <c r="G58" s="144">
        <f t="shared" si="260"/>
        <v>35.045977000000001</v>
      </c>
      <c r="H58" s="144">
        <f t="shared" si="260"/>
        <v>50.09552</v>
      </c>
      <c r="I58" s="144">
        <f t="shared" si="260"/>
        <v>62.665219999999998</v>
      </c>
      <c r="J58" s="144">
        <f t="shared" si="260"/>
        <v>75.487313</v>
      </c>
      <c r="K58" s="144">
        <f t="shared" si="260"/>
        <v>91.062603999999993</v>
      </c>
      <c r="L58" s="144">
        <f t="shared" si="260"/>
        <v>105.769437</v>
      </c>
      <c r="M58" s="144">
        <f t="shared" si="260"/>
        <v>119.823076</v>
      </c>
      <c r="N58" s="144">
        <f t="shared" si="260"/>
        <v>133.91307699999999</v>
      </c>
      <c r="O58" s="144">
        <f t="shared" ref="O58:P58" si="261">O19/1000000</f>
        <v>147.29786200000001</v>
      </c>
      <c r="P58" s="144">
        <f t="shared" si="261"/>
        <v>162.030034</v>
      </c>
      <c r="Q58" s="144">
        <f t="shared" ref="Q58:R58" si="262">Q19/1000000</f>
        <v>12.354480000000001</v>
      </c>
      <c r="R58" s="144">
        <f t="shared" si="262"/>
        <v>24.421441999999999</v>
      </c>
      <c r="S58" s="144">
        <f t="shared" ref="S58:T58" si="263">S19/1000000</f>
        <v>38.764260999999998</v>
      </c>
      <c r="T58" s="144">
        <f t="shared" si="263"/>
        <v>55.049461999999998</v>
      </c>
      <c r="U58" s="144">
        <f t="shared" ref="U58:V58" si="264">U19/1000000</f>
        <v>68.141452999999998</v>
      </c>
      <c r="V58" s="144">
        <f t="shared" si="264"/>
        <v>82.135859999999994</v>
      </c>
      <c r="W58" s="144">
        <f t="shared" ref="W58:AG58" si="265">W19/1000000</f>
        <v>98.498223999999993</v>
      </c>
      <c r="X58" s="144">
        <f t="shared" ref="X58" si="266">X19/1000000</f>
        <v>115.694064</v>
      </c>
      <c r="Y58" s="144">
        <f t="shared" si="265"/>
        <v>131.01799500000001</v>
      </c>
      <c r="Z58" s="144">
        <f t="shared" si="265"/>
        <v>146.41254799999999</v>
      </c>
      <c r="AA58" s="144">
        <f t="shared" si="265"/>
        <v>162.10023000000001</v>
      </c>
      <c r="AB58" s="144">
        <f t="shared" si="265"/>
        <v>175.795569</v>
      </c>
      <c r="AC58" s="144">
        <f t="shared" si="265"/>
        <v>13.999089</v>
      </c>
      <c r="AD58" s="144">
        <f t="shared" si="265"/>
        <v>30.19867</v>
      </c>
      <c r="AE58" s="144">
        <f t="shared" si="265"/>
        <v>48.820338999999997</v>
      </c>
      <c r="AF58" s="144">
        <f t="shared" si="265"/>
        <v>68.900637000000003</v>
      </c>
      <c r="AG58" s="144">
        <f t="shared" si="265"/>
        <v>86.048821000000004</v>
      </c>
      <c r="AH58" s="144">
        <f t="shared" ref="AH58:AI58" si="267">AH19/1000000</f>
        <v>103.83392000000001</v>
      </c>
      <c r="AI58" s="144">
        <f t="shared" si="267"/>
        <v>123.335396</v>
      </c>
      <c r="AJ58" s="144">
        <f t="shared" ref="AJ58:AL58" si="268">AJ19/1000000</f>
        <v>145.12853200000001</v>
      </c>
      <c r="AK58" s="144">
        <f t="shared" si="268"/>
        <v>165.09006099999999</v>
      </c>
      <c r="AL58" s="144">
        <f t="shared" si="268"/>
        <v>187.13887</v>
      </c>
      <c r="AM58" s="144">
        <f t="shared" ref="AM58:AN58" si="269">AM19/1000000</f>
        <v>206.04588100000001</v>
      </c>
      <c r="AN58" s="144">
        <f t="shared" si="269"/>
        <v>225.15932799999999</v>
      </c>
      <c r="AO58" s="144">
        <f t="shared" ref="AO58:AP58" si="270">AO19/1000000</f>
        <v>44.49897</v>
      </c>
      <c r="AP58" s="144">
        <f t="shared" si="270"/>
        <v>56.675327000000003</v>
      </c>
      <c r="AQ58" s="144">
        <f t="shared" ref="AQ58:AR58" si="271">AQ19/1000000</f>
        <v>67.954566</v>
      </c>
      <c r="AR58" s="144">
        <f t="shared" si="271"/>
        <v>106.894874</v>
      </c>
      <c r="AS58" s="144">
        <f t="shared" si="235"/>
        <v>119.51294300000001</v>
      </c>
      <c r="AT58" s="144">
        <f t="shared" si="235"/>
        <v>131.16719399999999</v>
      </c>
      <c r="AU58" s="144">
        <f t="shared" ref="AU58:AV58" si="272">AU19/1000000</f>
        <v>171.86388199999999</v>
      </c>
      <c r="AV58" s="144">
        <f t="shared" si="272"/>
        <v>183.98514299999999</v>
      </c>
      <c r="AW58" s="144">
        <f t="shared" ref="AW58:AX58" si="273">AW19/1000000</f>
        <v>196.125463</v>
      </c>
      <c r="AX58" s="144">
        <f t="shared" si="273"/>
        <v>236.54145299999999</v>
      </c>
      <c r="AY58" s="144">
        <f t="shared" ref="AY58:BA58" si="274">AY19/1000000</f>
        <v>250.22546399999999</v>
      </c>
      <c r="AZ58" s="144">
        <f t="shared" si="274"/>
        <v>263.92077499999999</v>
      </c>
      <c r="BA58" s="144">
        <f t="shared" si="274"/>
        <v>16.792760000000001</v>
      </c>
      <c r="BB58" s="144">
        <f t="shared" ref="BB58:BC58" si="275">BB19/1000000</f>
        <v>30.221897999999999</v>
      </c>
      <c r="BC58" s="144">
        <f t="shared" si="275"/>
        <v>43.485526</v>
      </c>
      <c r="BD58" s="144">
        <f t="shared" ref="BD58:BE58" si="276">BD19/1000000</f>
        <v>61.018166999999998</v>
      </c>
      <c r="BE58" s="144">
        <f t="shared" si="276"/>
        <v>74.649793000000003</v>
      </c>
      <c r="BF58" s="144">
        <f t="shared" ref="BF58" si="277">BF19/1000000</f>
        <v>88.752086000000006</v>
      </c>
    </row>
    <row r="59" spans="4:58" ht="13.5" hidden="1" customHeight="1">
      <c r="D59" t="str">
        <f t="shared" si="222"/>
        <v>10.0.0.0 Naudas sodi un sankcijas</v>
      </c>
      <c r="E59" s="144">
        <f t="shared" ref="E59:N59" si="278">E20/1000000</f>
        <v>2.8099280000000002</v>
      </c>
      <c r="F59" s="144">
        <f t="shared" si="278"/>
        <v>5.1544920000000003</v>
      </c>
      <c r="G59" s="144">
        <f t="shared" si="278"/>
        <v>8.8237269999999999</v>
      </c>
      <c r="H59" s="144">
        <f t="shared" si="278"/>
        <v>14.173508999999999</v>
      </c>
      <c r="I59" s="144">
        <f t="shared" si="278"/>
        <v>16.849133999999999</v>
      </c>
      <c r="J59" s="144">
        <f t="shared" si="278"/>
        <v>19.562213</v>
      </c>
      <c r="K59" s="144">
        <f t="shared" si="278"/>
        <v>23.141128999999999</v>
      </c>
      <c r="L59" s="144">
        <f t="shared" si="278"/>
        <v>27.294900999999999</v>
      </c>
      <c r="M59" s="144">
        <f t="shared" si="278"/>
        <v>31.504137</v>
      </c>
      <c r="N59" s="144">
        <f t="shared" si="278"/>
        <v>35.186619</v>
      </c>
      <c r="O59" s="144">
        <f t="shared" ref="O59:P59" si="279">O20/1000000</f>
        <v>38.357754</v>
      </c>
      <c r="P59" s="144">
        <f t="shared" si="279"/>
        <v>41.770923000000003</v>
      </c>
      <c r="Q59" s="144">
        <f t="shared" ref="Q59:R59" si="280">Q20/1000000</f>
        <v>2.7620490000000002</v>
      </c>
      <c r="R59" s="144">
        <f t="shared" si="280"/>
        <v>5.5268759999999997</v>
      </c>
      <c r="S59" s="144">
        <f t="shared" ref="S59:T59" si="281">S20/1000000</f>
        <v>9.0980109999999996</v>
      </c>
      <c r="T59" s="144">
        <f t="shared" si="281"/>
        <v>12.051612</v>
      </c>
      <c r="U59" s="144">
        <f t="shared" ref="U59:V59" si="282">U20/1000000</f>
        <v>18.549693999999999</v>
      </c>
      <c r="V59" s="144">
        <f t="shared" si="282"/>
        <v>22.042076000000002</v>
      </c>
      <c r="W59" s="144">
        <f t="shared" ref="W59:AG59" si="283">W20/1000000</f>
        <v>25.426189999999998</v>
      </c>
      <c r="X59" s="144">
        <f t="shared" ref="X59" si="284">X20/1000000</f>
        <v>36.995283999999998</v>
      </c>
      <c r="Y59" s="144">
        <f t="shared" si="283"/>
        <v>40.733105000000002</v>
      </c>
      <c r="Z59" s="144">
        <f t="shared" si="283"/>
        <v>44.158456000000001</v>
      </c>
      <c r="AA59" s="144">
        <f t="shared" si="283"/>
        <v>47.985680000000002</v>
      </c>
      <c r="AB59" s="144">
        <f t="shared" si="283"/>
        <v>50.600745000000003</v>
      </c>
      <c r="AC59" s="144">
        <f t="shared" si="283"/>
        <v>2.7800250000000002</v>
      </c>
      <c r="AD59" s="144">
        <f t="shared" si="283"/>
        <v>5.5599939999999997</v>
      </c>
      <c r="AE59" s="144">
        <f t="shared" si="283"/>
        <v>9.2386300000000006</v>
      </c>
      <c r="AF59" s="144">
        <f t="shared" si="283"/>
        <v>12.094542000000001</v>
      </c>
      <c r="AG59" s="144">
        <f t="shared" si="283"/>
        <v>15.820231</v>
      </c>
      <c r="AH59" s="144">
        <f t="shared" ref="AH59:AI59" si="285">AH20/1000000</f>
        <v>19.205691000000002</v>
      </c>
      <c r="AI59" s="144">
        <f t="shared" si="285"/>
        <v>23.444126000000001</v>
      </c>
      <c r="AJ59" s="144">
        <f t="shared" ref="AJ59:AL59" si="286">AJ20/1000000</f>
        <v>27.060077</v>
      </c>
      <c r="AK59" s="144">
        <f t="shared" si="286"/>
        <v>30.512107</v>
      </c>
      <c r="AL59" s="144">
        <f t="shared" si="286"/>
        <v>34.781902000000002</v>
      </c>
      <c r="AM59" s="144">
        <f t="shared" ref="AM59:AN59" si="287">AM20/1000000</f>
        <v>39.256495000000001</v>
      </c>
      <c r="AN59" s="144">
        <f t="shared" si="287"/>
        <v>44.565354999999997</v>
      </c>
      <c r="AO59" s="144">
        <f t="shared" ref="AO59:AP59" si="288">AO20/1000000</f>
        <v>3.1883469999999998</v>
      </c>
      <c r="AP59" s="144">
        <f t="shared" si="288"/>
        <v>10.021302</v>
      </c>
      <c r="AQ59" s="144">
        <f t="shared" ref="AQ59:AR59" si="289">AQ20/1000000</f>
        <v>13.64202</v>
      </c>
      <c r="AR59" s="144">
        <f t="shared" si="289"/>
        <v>17.854317000000002</v>
      </c>
      <c r="AS59" s="144">
        <f t="shared" si="235"/>
        <v>21.734947999999999</v>
      </c>
      <c r="AT59" s="144">
        <f t="shared" si="235"/>
        <v>25.501901</v>
      </c>
      <c r="AU59" s="144">
        <f t="shared" ref="AU59:AV59" si="290">AU20/1000000</f>
        <v>31.277663</v>
      </c>
      <c r="AV59" s="144">
        <f t="shared" si="290"/>
        <v>35.559544000000002</v>
      </c>
      <c r="AW59" s="144">
        <f t="shared" ref="AW59:AX59" si="291">AW20/1000000</f>
        <v>40.137056999999999</v>
      </c>
      <c r="AX59" s="144">
        <f t="shared" si="291"/>
        <v>45.031377999999997</v>
      </c>
      <c r="AY59" s="144">
        <f t="shared" ref="AY59:BA59" si="292">AY20/1000000</f>
        <v>51.288662000000002</v>
      </c>
      <c r="AZ59" s="144">
        <f t="shared" si="292"/>
        <v>55.728321999999999</v>
      </c>
      <c r="BA59" s="144">
        <f t="shared" si="292"/>
        <v>4.2360959999999999</v>
      </c>
      <c r="BB59" s="144">
        <f t="shared" ref="BB59:BC59" si="293">BB20/1000000</f>
        <v>7.4891920000000001</v>
      </c>
      <c r="BC59" s="144">
        <f t="shared" si="293"/>
        <v>11.268837</v>
      </c>
      <c r="BD59" s="144">
        <f t="shared" ref="BD59:BE59" si="294">BD20/1000000</f>
        <v>15.541553</v>
      </c>
      <c r="BE59" s="144">
        <f t="shared" si="294"/>
        <v>19.488851</v>
      </c>
      <c r="BF59" s="144">
        <f t="shared" ref="BF59" si="295">BF20/1000000</f>
        <v>22.984144000000001</v>
      </c>
    </row>
    <row r="60" spans="4:58" ht="13.5" hidden="1" customHeight="1">
      <c r="D60" t="str">
        <f t="shared" si="222"/>
        <v>12.0.0.0 Pārējie nenodokļu ieņēmumi</v>
      </c>
      <c r="E60" s="144">
        <f t="shared" ref="E60:N60" si="296">E21/1000000</f>
        <v>1.4605969999999999</v>
      </c>
      <c r="F60" s="144">
        <f t="shared" si="296"/>
        <v>9.5657060000000005</v>
      </c>
      <c r="G60" s="144">
        <f t="shared" si="296"/>
        <v>12.689671000000001</v>
      </c>
      <c r="H60" s="144">
        <f t="shared" si="296"/>
        <v>18.124760999999999</v>
      </c>
      <c r="I60" s="144">
        <f t="shared" si="296"/>
        <v>29.429092000000001</v>
      </c>
      <c r="J60" s="144">
        <f t="shared" si="296"/>
        <v>37.261400000000002</v>
      </c>
      <c r="K60" s="144">
        <f t="shared" si="296"/>
        <v>45.132956</v>
      </c>
      <c r="L60" s="144">
        <f t="shared" si="296"/>
        <v>53.192813999999998</v>
      </c>
      <c r="M60" s="144">
        <f t="shared" si="296"/>
        <v>70.367225000000005</v>
      </c>
      <c r="N60" s="144">
        <f t="shared" si="296"/>
        <v>82.902294999999995</v>
      </c>
      <c r="O60" s="144">
        <f t="shared" ref="O60:P60" si="297">O21/1000000</f>
        <v>84.348555000000005</v>
      </c>
      <c r="P60" s="144">
        <f t="shared" si="297"/>
        <v>94.300366999999994</v>
      </c>
      <c r="Q60" s="144">
        <f t="shared" ref="Q60:R60" si="298">Q21/1000000</f>
        <v>2.2809680000000001</v>
      </c>
      <c r="R60" s="144">
        <f t="shared" si="298"/>
        <v>15.564564000000001</v>
      </c>
      <c r="S60" s="144">
        <f t="shared" ref="S60:T60" si="299">S21/1000000</f>
        <v>23.313497000000002</v>
      </c>
      <c r="T60" s="144">
        <f t="shared" si="299"/>
        <v>25.564378999999999</v>
      </c>
      <c r="U60" s="144">
        <f t="shared" ref="U60:V60" si="300">U21/1000000</f>
        <v>38.070368000000002</v>
      </c>
      <c r="V60" s="144">
        <f t="shared" si="300"/>
        <v>46.502696999999998</v>
      </c>
      <c r="W60" s="144">
        <f t="shared" ref="W60:AG60" si="301">W21/1000000</f>
        <v>70.581854000000007</v>
      </c>
      <c r="X60" s="144">
        <f t="shared" ref="X60" si="302">X21/1000000</f>
        <v>74.063460000000006</v>
      </c>
      <c r="Y60" s="144">
        <f t="shared" si="301"/>
        <v>78.671767000000003</v>
      </c>
      <c r="Z60" s="144">
        <f t="shared" si="301"/>
        <v>88.582874000000004</v>
      </c>
      <c r="AA60" s="144">
        <f t="shared" si="301"/>
        <v>94.812960000000004</v>
      </c>
      <c r="AB60" s="144">
        <f t="shared" si="301"/>
        <v>105.79885400000001</v>
      </c>
      <c r="AC60" s="144">
        <f t="shared" si="301"/>
        <v>5.8013170000000001</v>
      </c>
      <c r="AD60" s="144">
        <f t="shared" si="301"/>
        <v>12.067632</v>
      </c>
      <c r="AE60" s="144">
        <f t="shared" si="301"/>
        <v>17.474049000000001</v>
      </c>
      <c r="AF60" s="144">
        <f t="shared" si="301"/>
        <v>30.816562000000001</v>
      </c>
      <c r="AG60" s="144">
        <f t="shared" si="301"/>
        <v>35.932954000000002</v>
      </c>
      <c r="AH60" s="144">
        <f t="shared" ref="AH60:AI60" si="303">AH21/1000000</f>
        <v>38.663282000000002</v>
      </c>
      <c r="AI60" s="144">
        <f t="shared" si="303"/>
        <v>75.524933000000004</v>
      </c>
      <c r="AJ60" s="144">
        <f t="shared" ref="AJ60:AL60" si="304">AJ21/1000000</f>
        <v>77.874108000000007</v>
      </c>
      <c r="AK60" s="144">
        <f t="shared" si="304"/>
        <v>81.923935999999998</v>
      </c>
      <c r="AL60" s="144">
        <f t="shared" si="304"/>
        <v>82.082070000000002</v>
      </c>
      <c r="AM60" s="144">
        <f t="shared" ref="AM60:AN60" si="305">AM21/1000000</f>
        <v>86.725289000000004</v>
      </c>
      <c r="AN60" s="144">
        <f t="shared" si="305"/>
        <v>90.780264000000003</v>
      </c>
      <c r="AO60" s="144">
        <f t="shared" ref="AO60:AP60" si="306">AO21/1000000</f>
        <v>6.5274910000000004</v>
      </c>
      <c r="AP60" s="144">
        <f t="shared" si="306"/>
        <v>16.343820999999998</v>
      </c>
      <c r="AQ60" s="144">
        <f t="shared" ref="AQ60:AR60" si="307">AQ21/1000000</f>
        <v>19.961155999999999</v>
      </c>
      <c r="AR60" s="144">
        <f t="shared" si="307"/>
        <v>21.464542999999999</v>
      </c>
      <c r="AS60" s="144">
        <f t="shared" si="235"/>
        <v>60.861296000000003</v>
      </c>
      <c r="AT60" s="144">
        <f t="shared" si="235"/>
        <v>63.993039000000003</v>
      </c>
      <c r="AU60" s="144">
        <f t="shared" ref="AU60:AV60" si="308">AU21/1000000</f>
        <v>66.145325999999997</v>
      </c>
      <c r="AV60" s="144">
        <f t="shared" si="308"/>
        <v>69.697519999999997</v>
      </c>
      <c r="AW60" s="144">
        <f t="shared" ref="AW60:AX60" si="309">AW21/1000000</f>
        <v>72.625707000000006</v>
      </c>
      <c r="AX60" s="144">
        <f t="shared" si="309"/>
        <v>74.932113000000001</v>
      </c>
      <c r="AY60" s="144">
        <f t="shared" ref="AY60:BA60" si="310">AY21/1000000</f>
        <v>85.563835999999995</v>
      </c>
      <c r="AZ60" s="144">
        <f t="shared" si="310"/>
        <v>85.382321000000005</v>
      </c>
      <c r="BA60" s="144">
        <f t="shared" si="310"/>
        <v>4.4031370000000001</v>
      </c>
      <c r="BB60" s="144">
        <f t="shared" ref="BB60:BC60" si="311">BB21/1000000</f>
        <v>12.958071</v>
      </c>
      <c r="BC60" s="144">
        <f t="shared" si="311"/>
        <v>17.081524999999999</v>
      </c>
      <c r="BD60" s="144">
        <f t="shared" ref="BD60:BE60" si="312">BD21/1000000</f>
        <v>19.222954000000001</v>
      </c>
      <c r="BE60" s="144">
        <f t="shared" si="312"/>
        <v>23.460532000000001</v>
      </c>
      <c r="BF60" s="144">
        <f t="shared" ref="BF60" si="313">BF21/1000000</f>
        <v>30.510601999999999</v>
      </c>
    </row>
    <row r="61" spans="4:58" ht="13.5" hidden="1" customHeight="1">
      <c r="D61" t="str">
        <f t="shared" si="222"/>
        <v>13.0.0.0 Ieņēmumi no valsts (pašvaldību) īpašuma iznomāšanas, pārdošanas un no nodokļu pamatparāda kapitalizācijas</v>
      </c>
      <c r="E61" s="144">
        <f t="shared" ref="E61:N61" si="314">E22/1000000</f>
        <v>3.4944890000000002</v>
      </c>
      <c r="F61" s="144">
        <f t="shared" si="314"/>
        <v>8.5207239999999995</v>
      </c>
      <c r="G61" s="144">
        <f t="shared" si="314"/>
        <v>15.379371000000001</v>
      </c>
      <c r="H61" s="144">
        <f t="shared" si="314"/>
        <v>22.770790999999999</v>
      </c>
      <c r="I61" s="144">
        <f t="shared" si="314"/>
        <v>28.971641999999999</v>
      </c>
      <c r="J61" s="144">
        <f t="shared" si="314"/>
        <v>39.652600999999997</v>
      </c>
      <c r="K61" s="144">
        <f t="shared" si="314"/>
        <v>41.773949999999999</v>
      </c>
      <c r="L61" s="144">
        <f t="shared" si="314"/>
        <v>45.745190000000001</v>
      </c>
      <c r="M61" s="144">
        <f t="shared" si="314"/>
        <v>50.277904999999997</v>
      </c>
      <c r="N61" s="144">
        <f t="shared" si="314"/>
        <v>54.120817000000002</v>
      </c>
      <c r="O61" s="144">
        <f t="shared" ref="O61:P61" si="315">O22/1000000</f>
        <v>57.330347000000003</v>
      </c>
      <c r="P61" s="144">
        <f t="shared" si="315"/>
        <v>61.837612</v>
      </c>
      <c r="Q61" s="144">
        <f t="shared" ref="Q61:R61" si="316">Q22/1000000</f>
        <v>3.3746209999999999</v>
      </c>
      <c r="R61" s="144">
        <f t="shared" si="316"/>
        <v>6.1826489999999996</v>
      </c>
      <c r="S61" s="144">
        <f t="shared" ref="S61:T61" si="317">S22/1000000</f>
        <v>9.5448660000000007</v>
      </c>
      <c r="T61" s="144">
        <f t="shared" si="317"/>
        <v>12.933189</v>
      </c>
      <c r="U61" s="144">
        <f t="shared" ref="U61:V61" si="318">U22/1000000</f>
        <v>17.421049</v>
      </c>
      <c r="V61" s="144">
        <f t="shared" si="318"/>
        <v>22.290405</v>
      </c>
      <c r="W61" s="144">
        <f t="shared" ref="W61:AG61" si="319">W22/1000000</f>
        <v>26.182081</v>
      </c>
      <c r="X61" s="144">
        <f t="shared" ref="X61" si="320">X22/1000000</f>
        <v>35.989248000000003</v>
      </c>
      <c r="Y61" s="144">
        <f t="shared" si="319"/>
        <v>41.813344999999998</v>
      </c>
      <c r="Z61" s="144">
        <f t="shared" si="319"/>
        <v>48.415996999999997</v>
      </c>
      <c r="AA61" s="144">
        <f t="shared" si="319"/>
        <v>57.237051000000001</v>
      </c>
      <c r="AB61" s="144">
        <f t="shared" si="319"/>
        <v>65.135086000000001</v>
      </c>
      <c r="AC61" s="144">
        <f t="shared" si="319"/>
        <v>4.9997980000000002</v>
      </c>
      <c r="AD61" s="144">
        <f t="shared" si="319"/>
        <v>10.176297999999999</v>
      </c>
      <c r="AE61" s="144">
        <f t="shared" si="319"/>
        <v>16.653034999999999</v>
      </c>
      <c r="AF61" s="144">
        <f t="shared" si="319"/>
        <v>21.207809000000001</v>
      </c>
      <c r="AG61" s="144">
        <f t="shared" si="319"/>
        <v>24.326903999999999</v>
      </c>
      <c r="AH61" s="144">
        <f t="shared" ref="AH61:AI61" si="321">AH22/1000000</f>
        <v>29.092213999999998</v>
      </c>
      <c r="AI61" s="144">
        <f t="shared" si="321"/>
        <v>33.500782999999998</v>
      </c>
      <c r="AJ61" s="144">
        <f t="shared" ref="AJ61:AL61" si="322">AJ22/1000000</f>
        <v>38.591476</v>
      </c>
      <c r="AK61" s="144">
        <f t="shared" si="322"/>
        <v>41.742269</v>
      </c>
      <c r="AL61" s="144">
        <f t="shared" si="322"/>
        <v>46.666468999999999</v>
      </c>
      <c r="AM61" s="144">
        <f t="shared" ref="AM61:AN61" si="323">AM22/1000000</f>
        <v>51.732964000000003</v>
      </c>
      <c r="AN61" s="144">
        <f t="shared" si="323"/>
        <v>57.364803999999999</v>
      </c>
      <c r="AO61" s="144">
        <f t="shared" ref="AO61:AP61" si="324">AO22/1000000</f>
        <v>4.0232299999999999</v>
      </c>
      <c r="AP61" s="144">
        <f t="shared" si="324"/>
        <v>7.4531869999999998</v>
      </c>
      <c r="AQ61" s="144">
        <f t="shared" ref="AQ61:AR61" si="325">AQ22/1000000</f>
        <v>11.538992</v>
      </c>
      <c r="AR61" s="144">
        <f t="shared" si="325"/>
        <v>15.744522</v>
      </c>
      <c r="AS61" s="144">
        <f t="shared" si="235"/>
        <v>19.123754999999999</v>
      </c>
      <c r="AT61" s="144">
        <f t="shared" si="235"/>
        <v>22.455681999999999</v>
      </c>
      <c r="AU61" s="144">
        <f t="shared" ref="AU61:AV61" si="326">AU22/1000000</f>
        <v>25.744119000000001</v>
      </c>
      <c r="AV61" s="144">
        <f t="shared" si="326"/>
        <v>29.983522000000001</v>
      </c>
      <c r="AW61" s="144">
        <f t="shared" ref="AW61:AX61" si="327">AW22/1000000</f>
        <v>34.130735000000001</v>
      </c>
      <c r="AX61" s="144">
        <f t="shared" si="327"/>
        <v>39.206521000000002</v>
      </c>
      <c r="AY61" s="144">
        <f t="shared" ref="AY61:BA61" si="328">AY22/1000000</f>
        <v>44.708970000000001</v>
      </c>
      <c r="AZ61" s="144">
        <f t="shared" si="328"/>
        <v>51.697840999999997</v>
      </c>
      <c r="BA61" s="144">
        <f t="shared" si="328"/>
        <v>4.7782020000000003</v>
      </c>
      <c r="BB61" s="144">
        <f t="shared" ref="BB61:BC61" si="329">BB22/1000000</f>
        <v>13.707914000000001</v>
      </c>
      <c r="BC61" s="144">
        <f t="shared" si="329"/>
        <v>17.944818000000001</v>
      </c>
      <c r="BD61" s="144">
        <f t="shared" ref="BD61:BE61" si="330">BD22/1000000</f>
        <v>22.539895999999999</v>
      </c>
      <c r="BE61" s="144">
        <f t="shared" si="330"/>
        <v>25.831696000000001</v>
      </c>
      <c r="BF61" s="144">
        <f t="shared" ref="BF61" si="331">BF22/1000000</f>
        <v>29.601838999999998</v>
      </c>
    </row>
    <row r="62" spans="4:58" ht="13.5" hidden="1" customHeight="1">
      <c r="D62" t="str">
        <f t="shared" si="222"/>
        <v>22.4.0.0 Citi valsts sociālās apdrošināšanas speciālā budžeta ieņēmumi saskaņā ar normatīvajiem aktiem</v>
      </c>
      <c r="E62" s="144">
        <f t="shared" ref="E62:N62" si="332">E23/1000000</f>
        <v>2.8685779999999999</v>
      </c>
      <c r="F62" s="144">
        <f t="shared" si="332"/>
        <v>9.2472580000000004</v>
      </c>
      <c r="G62" s="144">
        <f t="shared" si="332"/>
        <v>12.275262</v>
      </c>
      <c r="H62" s="144">
        <f t="shared" si="332"/>
        <v>17.362773000000001</v>
      </c>
      <c r="I62" s="144">
        <f t="shared" si="332"/>
        <v>26.069925000000001</v>
      </c>
      <c r="J62" s="144">
        <f t="shared" si="332"/>
        <v>30.518749</v>
      </c>
      <c r="K62" s="144">
        <f t="shared" si="332"/>
        <v>36.222805999999999</v>
      </c>
      <c r="L62" s="144">
        <f t="shared" si="332"/>
        <v>44.6691</v>
      </c>
      <c r="M62" s="144">
        <f t="shared" si="332"/>
        <v>50.801568000000003</v>
      </c>
      <c r="N62" s="144">
        <f t="shared" si="332"/>
        <v>57.130816000000003</v>
      </c>
      <c r="O62" s="144">
        <f t="shared" ref="O62:P62" si="333">O23/1000000</f>
        <v>65.886835000000005</v>
      </c>
      <c r="P62" s="144">
        <f t="shared" si="333"/>
        <v>71.922134999999997</v>
      </c>
      <c r="Q62" s="144">
        <f t="shared" ref="Q62:R62" si="334">Q23/1000000</f>
        <v>29.381547999999999</v>
      </c>
      <c r="R62" s="144">
        <f t="shared" si="334"/>
        <v>35.669457000000001</v>
      </c>
      <c r="S62" s="144">
        <f t="shared" ref="S62:T62" si="335">S23/1000000</f>
        <v>38.581826999999997</v>
      </c>
      <c r="T62" s="144">
        <f t="shared" si="335"/>
        <v>40.617606000000002</v>
      </c>
      <c r="U62" s="144">
        <f t="shared" ref="U62:V62" si="336">U23/1000000</f>
        <v>48.331031000000003</v>
      </c>
      <c r="V62" s="144">
        <f t="shared" si="336"/>
        <v>52.548121000000002</v>
      </c>
      <c r="W62" s="144">
        <f t="shared" ref="W62:AG62" si="337">W23/1000000</f>
        <v>57.753901999999997</v>
      </c>
      <c r="X62" s="144">
        <f t="shared" ref="X62" si="338">X23/1000000</f>
        <v>68.674137999999999</v>
      </c>
      <c r="Y62" s="144">
        <f t="shared" si="337"/>
        <v>73.244273000000007</v>
      </c>
      <c r="Z62" s="144">
        <f t="shared" si="337"/>
        <v>78.774026000000006</v>
      </c>
      <c r="AA62" s="144">
        <f t="shared" si="337"/>
        <v>90.538252999999997</v>
      </c>
      <c r="AB62" s="144">
        <f t="shared" si="337"/>
        <v>96.809692999999996</v>
      </c>
      <c r="AC62" s="144">
        <f t="shared" si="337"/>
        <v>4.7193550000000002</v>
      </c>
      <c r="AD62" s="144">
        <f t="shared" si="337"/>
        <v>14.39784</v>
      </c>
      <c r="AE62" s="144">
        <f t="shared" si="337"/>
        <v>19.011305</v>
      </c>
      <c r="AF62" s="144">
        <f t="shared" si="337"/>
        <v>22.142852000000001</v>
      </c>
      <c r="AG62" s="144">
        <f t="shared" si="337"/>
        <v>30.053376</v>
      </c>
      <c r="AH62" s="144">
        <f t="shared" ref="AH62:AI62" si="339">AH23/1000000</f>
        <v>33.927610999999999</v>
      </c>
      <c r="AI62" s="144">
        <f t="shared" si="339"/>
        <v>39.323295999999999</v>
      </c>
      <c r="AJ62" s="144">
        <f t="shared" ref="AJ62:AL62" si="340">AJ23/1000000</f>
        <v>45.448329000000001</v>
      </c>
      <c r="AK62" s="144">
        <f t="shared" si="340"/>
        <v>53.056158000000003</v>
      </c>
      <c r="AL62" s="144">
        <f t="shared" si="340"/>
        <v>62.693530000000003</v>
      </c>
      <c r="AM62" s="144">
        <f t="shared" ref="AM62:AN62" si="341">AM23/1000000</f>
        <v>74.063843000000006</v>
      </c>
      <c r="AN62" s="144">
        <f t="shared" si="341"/>
        <v>81.991049000000004</v>
      </c>
      <c r="AO62" s="144">
        <f t="shared" ref="AO62:AP62" si="342">AO23/1000000</f>
        <v>9.9299689999999998</v>
      </c>
      <c r="AP62" s="144">
        <f t="shared" si="342"/>
        <v>21.806823999999999</v>
      </c>
      <c r="AQ62" s="144">
        <f t="shared" ref="AQ62:AR62" si="343">AQ23/1000000</f>
        <v>28.080282</v>
      </c>
      <c r="AR62" s="144">
        <f t="shared" si="343"/>
        <v>33.184866999999997</v>
      </c>
      <c r="AS62" s="144">
        <f t="shared" si="235"/>
        <v>38.222259999999999</v>
      </c>
      <c r="AT62" s="144">
        <f t="shared" si="235"/>
        <v>45.443773</v>
      </c>
      <c r="AU62" s="144">
        <f t="shared" ref="AU62:AV62" si="344">AU23/1000000</f>
        <v>53.445965000000001</v>
      </c>
      <c r="AV62" s="144">
        <f t="shared" si="344"/>
        <v>65.797269</v>
      </c>
      <c r="AW62" s="144">
        <f t="shared" ref="AW62:AX62" si="345">AW23/1000000</f>
        <v>73.919158999999993</v>
      </c>
      <c r="AX62" s="144">
        <f t="shared" si="345"/>
        <v>81.050134999999997</v>
      </c>
      <c r="AY62" s="144">
        <f t="shared" ref="AY62:BA62" si="346">AY23/1000000</f>
        <v>95.068008000000006</v>
      </c>
      <c r="AZ62" s="144">
        <f t="shared" si="346"/>
        <v>105.08489</v>
      </c>
      <c r="BA62" s="144">
        <f t="shared" si="346"/>
        <v>14.282209</v>
      </c>
      <c r="BB62" s="144">
        <f t="shared" ref="BB62:BC62" si="347">BB23/1000000</f>
        <v>22.225577000000001</v>
      </c>
      <c r="BC62" s="144">
        <f t="shared" si="347"/>
        <v>30.148630000000001</v>
      </c>
      <c r="BD62" s="144">
        <f t="shared" ref="BD62:BE62" si="348">BD23/1000000</f>
        <v>36.479717999999998</v>
      </c>
      <c r="BE62" s="144">
        <f t="shared" si="348"/>
        <v>42.679876</v>
      </c>
      <c r="BF62" s="144">
        <f t="shared" ref="BF62" si="349">BF23/1000000</f>
        <v>45.798653999999999</v>
      </c>
    </row>
    <row r="63" spans="4:58" ht="13.5" hidden="1" customHeight="1">
      <c r="D63" t="str">
        <f t="shared" si="222"/>
        <v>22.6.0.0 Pārējie valsts sociālās apdrošināšanas speciālā budžeta ieņēmumi</v>
      </c>
      <c r="E63" s="144">
        <f t="shared" ref="E63:N63" si="350">E24/1000000</f>
        <v>3.222E-3</v>
      </c>
      <c r="F63" s="144">
        <f t="shared" si="350"/>
        <v>4.9589999999999999E-3</v>
      </c>
      <c r="G63" s="144">
        <f t="shared" si="350"/>
        <v>7.9080000000000001E-3</v>
      </c>
      <c r="H63" s="144">
        <f t="shared" si="350"/>
        <v>6.0400000000000002E-3</v>
      </c>
      <c r="I63" s="144">
        <f t="shared" si="350"/>
        <v>3.3240000000000001E-3</v>
      </c>
      <c r="J63" s="144">
        <f t="shared" si="350"/>
        <v>6.2579999999999997E-3</v>
      </c>
      <c r="K63" s="144">
        <f t="shared" si="350"/>
        <v>1.266E-3</v>
      </c>
      <c r="L63" s="144">
        <f t="shared" si="350"/>
        <v>1.8929999999999999E-3</v>
      </c>
      <c r="M63" s="144">
        <f t="shared" si="350"/>
        <v>1.3420000000000001E-3</v>
      </c>
      <c r="N63" s="144">
        <f t="shared" si="350"/>
        <v>2.6319999999999998E-3</v>
      </c>
      <c r="O63" s="144">
        <f t="shared" ref="O63:P63" si="351">O24/1000000</f>
        <v>2.0790000000000001E-3</v>
      </c>
      <c r="P63" s="144">
        <f t="shared" si="351"/>
        <v>1.6479999999999999E-3</v>
      </c>
      <c r="Q63" s="144">
        <f t="shared" ref="Q63:R63" si="352">Q24/1000000</f>
        <v>1.4530000000000001E-3</v>
      </c>
      <c r="R63" s="144">
        <f t="shared" si="352"/>
        <v>4.7899999999999999E-4</v>
      </c>
      <c r="S63" s="144">
        <f t="shared" ref="S63:T63" si="353">S24/1000000</f>
        <v>0</v>
      </c>
      <c r="T63" s="144">
        <f t="shared" si="353"/>
        <v>0</v>
      </c>
      <c r="U63" s="144">
        <f t="shared" ref="U63:V63" si="354">U24/1000000</f>
        <v>0</v>
      </c>
      <c r="V63" s="144">
        <f t="shared" si="354"/>
        <v>2.3800000000000001E-4</v>
      </c>
      <c r="W63" s="144">
        <f t="shared" ref="W63:AG63" si="355">W24/1000000</f>
        <v>0</v>
      </c>
      <c r="X63" s="144">
        <f t="shared" ref="X63" si="356">X24/1000000</f>
        <v>0</v>
      </c>
      <c r="Y63" s="144">
        <f t="shared" si="355"/>
        <v>0</v>
      </c>
      <c r="Z63" s="144">
        <f t="shared" si="355"/>
        <v>4.2900000000000002E-4</v>
      </c>
      <c r="AA63" s="144">
        <f t="shared" si="355"/>
        <v>1.2E-4</v>
      </c>
      <c r="AB63" s="144">
        <f t="shared" si="355"/>
        <v>0</v>
      </c>
      <c r="AC63" s="144">
        <f t="shared" si="355"/>
        <v>1.2E-4</v>
      </c>
      <c r="AD63" s="144">
        <f t="shared" si="355"/>
        <v>2.6800000000000001E-4</v>
      </c>
      <c r="AE63" s="144">
        <f t="shared" si="355"/>
        <v>0</v>
      </c>
      <c r="AF63" s="144">
        <f t="shared" si="355"/>
        <v>0</v>
      </c>
      <c r="AG63" s="144">
        <f t="shared" si="355"/>
        <v>1.4999999999999999E-4</v>
      </c>
      <c r="AH63" s="144">
        <f t="shared" ref="AH63:AI63" si="357">AH24/1000000</f>
        <v>5.9800000000000001E-4</v>
      </c>
      <c r="AI63" s="144">
        <f t="shared" si="357"/>
        <v>3.1449999999999998E-3</v>
      </c>
      <c r="AJ63" s="144">
        <f t="shared" ref="AJ63:AL63" si="358">AJ24/1000000</f>
        <v>2.9599999999999998E-4</v>
      </c>
      <c r="AK63" s="144">
        <f t="shared" si="358"/>
        <v>0</v>
      </c>
      <c r="AL63" s="144">
        <f t="shared" si="358"/>
        <v>5.0000000000000001E-4</v>
      </c>
      <c r="AM63" s="144">
        <f t="shared" ref="AM63:AN63" si="359">AM24/1000000</f>
        <v>4.1E-5</v>
      </c>
      <c r="AN63" s="144">
        <f t="shared" si="359"/>
        <v>1.4799999999999999E-4</v>
      </c>
      <c r="AO63" s="144">
        <f t="shared" ref="AO63:AP63" si="360">AO24/1000000</f>
        <v>2.4399999999999999E-4</v>
      </c>
      <c r="AP63" s="144">
        <f t="shared" si="360"/>
        <v>3.3500000000000001E-4</v>
      </c>
      <c r="AQ63" s="144">
        <f t="shared" ref="AQ63:AR63" si="361">AQ24/1000000</f>
        <v>2.3730000000000001E-3</v>
      </c>
      <c r="AR63" s="144">
        <f t="shared" si="361"/>
        <v>1.0252000000000001E-2</v>
      </c>
      <c r="AS63" s="144">
        <f t="shared" si="235"/>
        <v>1.6699999999999999E-4</v>
      </c>
      <c r="AT63" s="144">
        <f t="shared" si="235"/>
        <v>6.8599999999999998E-3</v>
      </c>
      <c r="AU63" s="144">
        <f t="shared" ref="AU63:AV63" si="362">AU24/1000000</f>
        <v>7.8860000000000006E-3</v>
      </c>
      <c r="AV63" s="144">
        <f t="shared" si="362"/>
        <v>4.2979999999999997E-3</v>
      </c>
      <c r="AW63" s="144">
        <f t="shared" ref="AW63:AX63" si="363">AW24/1000000</f>
        <v>5.0199999999999995E-4</v>
      </c>
      <c r="AX63" s="144">
        <f t="shared" si="363"/>
        <v>0</v>
      </c>
      <c r="AY63" s="144">
        <f t="shared" ref="AY63:BA63" si="364">AY24/1000000</f>
        <v>1.585E-3</v>
      </c>
      <c r="AZ63" s="144">
        <f t="shared" si="364"/>
        <v>0</v>
      </c>
      <c r="BA63" s="144">
        <f t="shared" si="364"/>
        <v>5.2459999999999998E-3</v>
      </c>
      <c r="BB63" s="144">
        <f t="shared" ref="BB63:BC63" si="365">BB24/1000000</f>
        <v>1.0274999999999999E-2</v>
      </c>
      <c r="BC63" s="144">
        <f t="shared" si="365"/>
        <v>3.2499999999999999E-4</v>
      </c>
      <c r="BD63" s="144">
        <f t="shared" ref="BD63:BE63" si="366">BD24/1000000</f>
        <v>1.7699999999999999E-4</v>
      </c>
      <c r="BE63" s="144">
        <f t="shared" si="366"/>
        <v>1.7699999999999999E-4</v>
      </c>
      <c r="BF63" s="144">
        <f t="shared" ref="BF63" si="367">BF24/1000000</f>
        <v>1.7699999999999999E-4</v>
      </c>
    </row>
    <row r="64" spans="4:58" ht="13.5" hidden="1" customHeight="1"/>
    <row r="65" spans="4:44" ht="13.5" hidden="1" customHeight="1"/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J71"/>
  <sheetViews>
    <sheetView topLeftCell="G1" zoomScaleNormal="100" workbookViewId="0">
      <pane xSplit="1" topLeftCell="AV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  <col min="56" max="56" width="9" customWidth="1"/>
  </cols>
  <sheetData>
    <row r="1" spans="1:62">
      <c r="A1" s="103" t="s">
        <v>72</v>
      </c>
      <c r="B1" s="106" t="s">
        <v>95</v>
      </c>
      <c r="C1" s="107"/>
      <c r="D1" s="107"/>
      <c r="E1" s="103"/>
      <c r="F1" s="103"/>
      <c r="G1" s="12" t="s">
        <v>200</v>
      </c>
      <c r="AE1" s="5"/>
      <c r="AF1" s="6"/>
      <c r="AG1" s="6"/>
      <c r="AH1" s="5"/>
    </row>
    <row r="2" spans="1:62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62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  <c r="BF3" s="4">
        <v>45717</v>
      </c>
      <c r="BG3" s="4">
        <v>45748</v>
      </c>
      <c r="BH3" s="4">
        <v>45778</v>
      </c>
      <c r="BI3" s="4">
        <v>45809</v>
      </c>
    </row>
    <row r="4" spans="1:62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  <c r="BF4" s="10">
        <f>IF(MONTH(dati_kum!BC$42)=1,dati_kum!BC43,dati_kum!BC43-dati_kum!BB43)</f>
        <v>982.7122260000001</v>
      </c>
      <c r="BG4" s="10">
        <f>IF(MONTH(dati_kum!BD$42)=1,dati_kum!BD43,dati_kum!BD43-dati_kum!BC43)</f>
        <v>1155.3700779999999</v>
      </c>
      <c r="BH4" s="10">
        <f>IF(MONTH(dati_kum!BE$42)=1,dati_kum!BE43,dati_kum!BE43-dati_kum!BD43)</f>
        <v>1230.6471000000001</v>
      </c>
      <c r="BI4" s="10">
        <f>IF(MONTH(dati_kum!BF$42)=1,dati_kum!BF43,dati_kum!BF43-dati_kum!BE43)</f>
        <v>1253.8730930000002</v>
      </c>
      <c r="BJ4" s="10"/>
    </row>
    <row r="5" spans="1:62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  <c r="BF5" s="10">
        <f>IF(MONTH(dati_kum!BC$42)=1,dati_kum!BC44,dati_kum!BC44-dati_kum!BB44)</f>
        <v>65.475727000000006</v>
      </c>
      <c r="BG5" s="10">
        <f>IF(MONTH(dati_kum!BD$42)=1,dati_kum!BD44,dati_kum!BD44-dati_kum!BC44)</f>
        <v>192.83897200000001</v>
      </c>
      <c r="BH5" s="10">
        <f>IF(MONTH(dati_kum!BE$42)=1,dati_kum!BE44,dati_kum!BE44-dati_kum!BD44)</f>
        <v>207.03071899999998</v>
      </c>
      <c r="BI5" s="10">
        <f>IF(MONTH(dati_kum!BF$42)=1,dati_kum!BF44,dati_kum!BF44-dati_kum!BE44)</f>
        <v>233.39515899999992</v>
      </c>
    </row>
    <row r="6" spans="1:62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  <c r="BF6" s="10">
        <f>IF(MONTH(dati_kum!BC$42)=1,dati_kum!BC45,dati_kum!BC45-dati_kum!BB45)</f>
        <v>20.72689299999999</v>
      </c>
      <c r="BG6" s="10">
        <f>IF(MONTH(dati_kum!BD$42)=1,dati_kum!BD45,dati_kum!BD45-dati_kum!BC45)</f>
        <v>120.18695400000001</v>
      </c>
      <c r="BH6" s="10">
        <f>IF(MONTH(dati_kum!BE$42)=1,dati_kum!BE45,dati_kum!BE45-dati_kum!BD45)</f>
        <v>81.672789999999964</v>
      </c>
      <c r="BI6" s="10">
        <f>IF(MONTH(dati_kum!BF$42)=1,dati_kum!BF45,dati_kum!BF45-dati_kum!BE45)</f>
        <v>115.30458300000004</v>
      </c>
    </row>
    <row r="7" spans="1:62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  <c r="BF7" s="10">
        <f>IF(MONTH(dati_kum!BC$42)=1,dati_kum!BC46,dati_kum!BC46-dati_kum!BB46)</f>
        <v>363.54947700000002</v>
      </c>
      <c r="BG7" s="10">
        <f>IF(MONTH(dati_kum!BD$42)=1,dati_kum!BD46,dati_kum!BD46-dati_kum!BC46)</f>
        <v>391.79337499999997</v>
      </c>
      <c r="BH7" s="10">
        <f>IF(MONTH(dati_kum!BE$42)=1,dati_kum!BE46,dati_kum!BE46-dati_kum!BD46)</f>
        <v>403.77591600000005</v>
      </c>
      <c r="BI7" s="10">
        <f>IF(MONTH(dati_kum!BF$42)=1,dati_kum!BF46,dati_kum!BF46-dati_kum!BE46)</f>
        <v>398.83669599999985</v>
      </c>
    </row>
    <row r="8" spans="1:62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  <c r="BF8" s="10">
        <f>IF(MONTH(dati_kum!BC$42)=1,dati_kum!BC47,dati_kum!BC47-dati_kum!BB47)</f>
        <v>72.739805000000004</v>
      </c>
      <c r="BG8" s="10">
        <f>IF(MONTH(dati_kum!BD$42)=1,dati_kum!BD47,dati_kum!BD47-dati_kum!BC47)</f>
        <v>-27.102487000000011</v>
      </c>
      <c r="BH8" s="10">
        <f>IF(MONTH(dati_kum!BE$42)=1,dati_kum!BE47,dati_kum!BE47-dati_kum!BD47)</f>
        <v>-1.3178499999999929</v>
      </c>
      <c r="BI8" s="10">
        <f>IF(MONTH(dati_kum!BF$42)=1,dati_kum!BF47,dati_kum!BF47-dati_kum!BE47)</f>
        <v>26.463781999999995</v>
      </c>
    </row>
    <row r="9" spans="1:62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  <c r="BF9" s="10">
        <f>IF(MONTH(dati_kum!BC$42)=1,dati_kum!BC48,dati_kum!BC48-dati_kum!BB48)</f>
        <v>58.250448000000006</v>
      </c>
      <c r="BG9" s="10">
        <f>IF(MONTH(dati_kum!BD$42)=1,dati_kum!BD48,dati_kum!BD48-dati_kum!BC48)</f>
        <v>13.38060999999999</v>
      </c>
      <c r="BH9" s="10">
        <f>IF(MONTH(dati_kum!BE$42)=1,dati_kum!BE48,dati_kum!BE48-dati_kum!BD48)</f>
        <v>31.752127000000002</v>
      </c>
      <c r="BI9" s="10">
        <f>IF(MONTH(dati_kum!BF$42)=1,dati_kum!BF48,dati_kum!BF48-dati_kum!BE48)</f>
        <v>5.8220660000000066</v>
      </c>
    </row>
    <row r="10" spans="1:62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  <c r="BF10" s="10">
        <f>IF(MONTH(dati_kum!BC$42)=1,dati_kum!BC49,dati_kum!BC49-dati_kum!BB49)</f>
        <v>5.2389280000000014</v>
      </c>
      <c r="BG10" s="10">
        <f>IF(MONTH(dati_kum!BD$42)=1,dati_kum!BD49,dati_kum!BD49-dati_kum!BC49)</f>
        <v>6.5289149999999978</v>
      </c>
      <c r="BH10" s="10">
        <f>IF(MONTH(dati_kum!BE$42)=1,dati_kum!BE49,dati_kum!BE49-dati_kum!BD49)</f>
        <v>5.0880900000000011</v>
      </c>
      <c r="BI10" s="10">
        <f>IF(MONTH(dati_kum!BF$42)=1,dati_kum!BF49,dati_kum!BF49-dati_kum!BE49)</f>
        <v>4.5080619999999989</v>
      </c>
    </row>
    <row r="11" spans="1:62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  <c r="BF11" s="10">
        <f>IF(MONTH(dati_kum!BC$42)=1,dati_kum!BC50,dati_kum!BC50-dati_kum!BB50)</f>
        <v>286.976404</v>
      </c>
      <c r="BG11" s="10">
        <f>IF(MONTH(dati_kum!BD$42)=1,dati_kum!BD50,dati_kum!BD50-dati_kum!BC50)</f>
        <v>324.08337899999992</v>
      </c>
      <c r="BH11" s="10">
        <f>IF(MONTH(dati_kum!BE$42)=1,dati_kum!BE50,dati_kum!BE50-dati_kum!BD50)</f>
        <v>341.89799500000004</v>
      </c>
      <c r="BI11" s="10">
        <f>IF(MONTH(dati_kum!BF$42)=1,dati_kum!BF50,dati_kum!BF50-dati_kum!BE50)</f>
        <v>353.14339199999995</v>
      </c>
    </row>
    <row r="12" spans="1:62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  <c r="BF12" s="10">
        <f>IF(MONTH(dati_kum!BC$42)=1,dati_kum!BC51,dati_kum!BC51-dati_kum!BB51)</f>
        <v>90.818550000000016</v>
      </c>
      <c r="BG12" s="10">
        <f>IF(MONTH(dati_kum!BD$42)=1,dati_kum!BD51,dati_kum!BD51-dati_kum!BC51)</f>
        <v>104.91310599999997</v>
      </c>
      <c r="BH12" s="10">
        <f>IF(MONTH(dati_kum!BE$42)=1,dati_kum!BE51,dati_kum!BE51-dati_kum!BD51)</f>
        <v>112.31231500000001</v>
      </c>
      <c r="BI12" s="10">
        <f>IF(MONTH(dati_kum!BF$42)=1,dati_kum!BF51,dati_kum!BF51-dati_kum!BE51)</f>
        <v>99.439710999999988</v>
      </c>
    </row>
    <row r="13" spans="1:62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  <c r="BF13" s="10">
        <f>IF(MONTH(dati_kum!BC$42)=1,dati_kum!BC52,dati_kum!BC52-dati_kum!BB52)</f>
        <v>17.907886999999995</v>
      </c>
      <c r="BG13" s="10">
        <f>IF(MONTH(dati_kum!BD$42)=1,dati_kum!BD52,dati_kum!BD52-dati_kum!BC52)</f>
        <v>16.902001000000006</v>
      </c>
      <c r="BH13" s="10">
        <f>IF(MONTH(dati_kum!BE$42)=1,dati_kum!BE52,dati_kum!BE52-dati_kum!BD52)</f>
        <v>16.898337999999995</v>
      </c>
      <c r="BI13" s="10">
        <f>IF(MONTH(dati_kum!BF$42)=1,dati_kum!BF52,dati_kum!BF52-dati_kum!BE52)</f>
        <v>16.249142000000006</v>
      </c>
    </row>
    <row r="14" spans="1:62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  <c r="BF14" s="10">
        <f>IF(MONTH(dati_kum!BC$42)=1,dati_kum!BC53,dati_kum!BC53-dati_kum!BB53)</f>
        <v>1.0272830000000006</v>
      </c>
      <c r="BG14" s="10">
        <f>IF(MONTH(dati_kum!BD$42)=1,dati_kum!BD53,dati_kum!BD53-dati_kum!BC53)</f>
        <v>11.844787</v>
      </c>
      <c r="BH14" s="10">
        <f>IF(MONTH(dati_kum!BE$42)=1,dati_kum!BE53,dati_kum!BE53-dati_kum!BD53)</f>
        <v>0.85890699999999853</v>
      </c>
      <c r="BI14" s="10">
        <f>IF(MONTH(dati_kum!BF$42)=1,dati_kum!BF53,dati_kum!BF53-dati_kum!BE53)</f>
        <v>0.70985900000000157</v>
      </c>
    </row>
    <row r="15" spans="1:62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  <c r="BF15" s="10">
        <f>IF(MONTH(dati_kum!BC$42)=1,dati_kum!BC54,dati_kum!BC54-dati_kum!BB54)</f>
        <v>8.2400000000000008E-4</v>
      </c>
      <c r="BG15" s="10">
        <f>IF(MONTH(dati_kum!BD$42)=1,dati_kum!BD54,dati_kum!BD54-dati_kum!BC54)</f>
        <v>4.659999999999994E-4</v>
      </c>
      <c r="BH15" s="10">
        <f>IF(MONTH(dati_kum!BE$42)=1,dati_kum!BE54,dati_kum!BE54-dati_kum!BD54)</f>
        <v>0</v>
      </c>
      <c r="BI15" s="10">
        <f>IF(MONTH(dati_kum!BF$42)=1,dati_kum!BF54,dati_kum!BF54-dati_kum!BE54)</f>
        <v>6.4100000000000008E-4</v>
      </c>
    </row>
    <row r="16" spans="1:62">
      <c r="A16" s="103"/>
      <c r="B16" s="104"/>
      <c r="C16" s="110"/>
      <c r="D16" s="110"/>
      <c r="E16" s="111"/>
      <c r="F16" s="103"/>
      <c r="G16" t="s">
        <v>219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  <c r="BF16" s="10">
        <f>IF(MONTH(dati_kum!BC$42)=1,dati_kum!BC55,dati_kum!BC55-dati_kum!BB55)</f>
        <v>0</v>
      </c>
      <c r="BG16" s="10">
        <f>IF(MONTH(dati_kum!BD$42)=1,dati_kum!BD55,dati_kum!BD55-dati_kum!BC55)</f>
        <v>0</v>
      </c>
      <c r="BH16" s="10">
        <f>IF(MONTH(dati_kum!BE$42)=1,dati_kum!BE55,dati_kum!BE55-dati_kum!BD55)</f>
        <v>30.677752999999999</v>
      </c>
      <c r="BI16" s="10">
        <f>IF(MONTH(dati_kum!BF$42)=1,dati_kum!BF55,dati_kum!BF55-dati_kum!BE55)</f>
        <v>0</v>
      </c>
    </row>
    <row r="17" spans="1:61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  <c r="BF17" s="10">
        <f>IF(MONTH(dati_kum!BC$42)=1,dati_kum!BC56,dati_kum!BC56-dati_kum!BB56)</f>
        <v>48.597045999999978</v>
      </c>
      <c r="BG17" s="10">
        <f>IF(MONTH(dati_kum!BD$42)=1,dati_kum!BD56,dati_kum!BD56-dati_kum!BC56)</f>
        <v>54.495927000000023</v>
      </c>
      <c r="BH17" s="10">
        <f>IF(MONTH(dati_kum!BE$42)=1,dati_kum!BE56,dati_kum!BE56-dati_kum!BD56)</f>
        <v>62.847914999999972</v>
      </c>
      <c r="BI17" s="10">
        <f>IF(MONTH(dati_kum!BF$42)=1,dati_kum!BF56,dati_kum!BF56-dati_kum!BE56)</f>
        <v>366.53139500000003</v>
      </c>
    </row>
    <row r="18" spans="1:61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  <c r="BF18" s="10">
        <f>IF(MONTH(dati_kum!BC$42)=1,dati_kum!BC57,dati_kum!BC57-dati_kum!BB57)</f>
        <v>15.280312000000002</v>
      </c>
      <c r="BG18" s="10">
        <f>IF(MONTH(dati_kum!BD$42)=1,dati_kum!BD57,dati_kum!BD57-dati_kum!BC57)</f>
        <v>19.623122999999993</v>
      </c>
      <c r="BH18" s="10">
        <f>IF(MONTH(dati_kum!BE$42)=1,dati_kum!BE57,dati_kum!BE57-dati_kum!BD57)</f>
        <v>31.539455000000004</v>
      </c>
      <c r="BI18" s="10">
        <f>IF(MONTH(dati_kum!BF$42)=1,dati_kum!BF57,dati_kum!BF57-dati_kum!BE57)</f>
        <v>334.99481800000001</v>
      </c>
    </row>
    <row r="19" spans="1:61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  <c r="BF19" s="10">
        <f>IF(MONTH(dati_kum!BC$42)=1,dati_kum!BC58,dati_kum!BC58-dati_kum!BB58)</f>
        <v>13.263628000000001</v>
      </c>
      <c r="BG19" s="10">
        <f>IF(MONTH(dati_kum!BD$42)=1,dati_kum!BD58,dati_kum!BD58-dati_kum!BC58)</f>
        <v>17.532640999999998</v>
      </c>
      <c r="BH19" s="10">
        <f>IF(MONTH(dati_kum!BE$42)=1,dati_kum!BE58,dati_kum!BE58-dati_kum!BD58)</f>
        <v>13.631626000000004</v>
      </c>
      <c r="BI19" s="10">
        <f>IF(MONTH(dati_kum!BF$42)=1,dati_kum!BF58,dati_kum!BF58-dati_kum!BE58)</f>
        <v>14.102293000000003</v>
      </c>
    </row>
    <row r="20" spans="1:61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  <c r="BF20" s="10">
        <f>IF(MONTH(dati_kum!BC$42)=1,dati_kum!BC59,dati_kum!BC59-dati_kum!BB59)</f>
        <v>3.7796449999999995</v>
      </c>
      <c r="BG20" s="10">
        <f>IF(MONTH(dati_kum!BD$42)=1,dati_kum!BD59,dati_kum!BD59-dati_kum!BC59)</f>
        <v>4.2727160000000008</v>
      </c>
      <c r="BH20" s="10">
        <f>IF(MONTH(dati_kum!BE$42)=1,dati_kum!BE59,dati_kum!BE59-dati_kum!BD59)</f>
        <v>3.947298</v>
      </c>
      <c r="BI20" s="10">
        <f>IF(MONTH(dati_kum!BF$42)=1,dati_kum!BF59,dati_kum!BF59-dati_kum!BE59)</f>
        <v>3.4952930000000002</v>
      </c>
    </row>
    <row r="21" spans="1:61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  <c r="BF21" s="10">
        <f>IF(MONTH(dati_kum!BC$42)=1,dati_kum!BC60,dati_kum!BC60-dati_kum!BB60)</f>
        <v>4.1234539999999988</v>
      </c>
      <c r="BG21" s="10">
        <f>IF(MONTH(dati_kum!BD$42)=1,dati_kum!BD60,dati_kum!BD60-dati_kum!BC60)</f>
        <v>2.1414290000000022</v>
      </c>
      <c r="BH21" s="10">
        <f>IF(MONTH(dati_kum!BE$42)=1,dati_kum!BE60,dati_kum!BE60-dati_kum!BD60)</f>
        <v>4.2375779999999992</v>
      </c>
      <c r="BI21" s="10">
        <f>IF(MONTH(dati_kum!BF$42)=1,dati_kum!BF60,dati_kum!BF60-dati_kum!BE60)</f>
        <v>7.0500699999999981</v>
      </c>
    </row>
    <row r="22" spans="1:61" hidden="1">
      <c r="A22" s="103" t="s">
        <v>119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  <c r="BF22" s="10">
        <f>IF(MONTH(dati_kum!BC$42)=1,dati_kum!BC61,dati_kum!BC61-dati_kum!BB61)</f>
        <v>4.2369040000000009</v>
      </c>
      <c r="BG22" s="10">
        <f>IF(MONTH(dati_kum!BD$42)=1,dati_kum!BD61,dati_kum!BD61-dati_kum!BC61)</f>
        <v>4.5950779999999973</v>
      </c>
      <c r="BH22" s="10">
        <f>IF(MONTH(dati_kum!BE$42)=1,dati_kum!BE61,dati_kum!BE61-dati_kum!BD61)</f>
        <v>3.2918000000000021</v>
      </c>
      <c r="BI22" s="10">
        <f>IF(MONTH(dati_kum!BF$42)=1,dati_kum!BF61,dati_kum!BF61-dati_kum!BE61)</f>
        <v>3.7701429999999974</v>
      </c>
    </row>
    <row r="23" spans="1:61" hidden="1">
      <c r="A23" s="103" t="s">
        <v>117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  <c r="BF23" s="10">
        <f>IF(MONTH(dati_kum!BC$42)=1,dati_kum!BC62,dati_kum!BC62-dati_kum!BB62)</f>
        <v>7.9230529999999995</v>
      </c>
      <c r="BG23" s="10">
        <f>IF(MONTH(dati_kum!BD$42)=1,dati_kum!BD62,dati_kum!BD62-dati_kum!BC62)</f>
        <v>6.3310879999999976</v>
      </c>
      <c r="BH23" s="10">
        <f>IF(MONTH(dati_kum!BE$42)=1,dati_kum!BE62,dati_kum!BE62-dati_kum!BD62)</f>
        <v>6.2001580000000018</v>
      </c>
      <c r="BI23" s="10">
        <f>IF(MONTH(dati_kum!BF$42)=1,dati_kum!BF62,dati_kum!BF62-dati_kum!BE62)</f>
        <v>3.1187779999999989</v>
      </c>
    </row>
    <row r="24" spans="1:61" ht="18.600000000000001" hidden="1" customHeight="1">
      <c r="A24" s="103" t="s">
        <v>118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  <c r="BF24" s="10">
        <f>IF(MONTH(dati_kum!BC$42)=1,dati_kum!BC63,dati_kum!BC63-dati_kum!BB63)</f>
        <v>-9.9499999999999988E-3</v>
      </c>
      <c r="BG24" s="10">
        <f>IF(MONTH(dati_kum!BD$42)=1,dati_kum!BD63,dati_kum!BD63-dati_kum!BC63)</f>
        <v>-1.4799999999999999E-4</v>
      </c>
      <c r="BH24" s="10">
        <f>IF(MONTH(dati_kum!BE$42)=1,dati_kum!BE63,dati_kum!BE63-dati_kum!BD63)</f>
        <v>0</v>
      </c>
      <c r="BI24" s="10">
        <f>IF(MONTH(dati_kum!BF$42)=1,dati_kum!BF63,dati_kum!BF63-dati_kum!BE63)</f>
        <v>0</v>
      </c>
    </row>
    <row r="25" spans="1:61" ht="17.45" hidden="1" customHeight="1">
      <c r="A25" s="103" t="s">
        <v>120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193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  <c r="BF25" s="115">
        <f>BF9+BF10+BF13+BF14+BF15</f>
        <v>82.425370000000001</v>
      </c>
      <c r="BG25" s="115">
        <f t="shared" ref="BG25" si="11">BG9+BG10+BG13+BG14+BG15</f>
        <v>48.656779</v>
      </c>
      <c r="BH25" s="115">
        <f>BH9+BH10+BH13+BH14+BH15</f>
        <v>54.597461999999993</v>
      </c>
      <c r="BI25" s="115">
        <f>BI9+BI10+BI13+BI14+BI15</f>
        <v>27.289770000000015</v>
      </c>
    </row>
    <row r="26" spans="1:61" hidden="1">
      <c r="A26" s="103" t="s">
        <v>121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61" hidden="1">
      <c r="A27" s="103" t="s">
        <v>84</v>
      </c>
      <c r="B27" s="104">
        <v>26833</v>
      </c>
      <c r="C27" s="110">
        <f t="shared" ref="C27" si="12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3">
        <v>1065.9577899999999</v>
      </c>
      <c r="AT27" s="163">
        <v>922.36924700000009</v>
      </c>
      <c r="AU27" s="163">
        <v>1196.785384</v>
      </c>
      <c r="AV27" s="178">
        <v>1223.2900980000002</v>
      </c>
      <c r="AW27" s="171">
        <v>1282.5347740000002</v>
      </c>
      <c r="AX27" s="163">
        <v>1307.30798</v>
      </c>
      <c r="AY27" s="163">
        <v>1279.3893549999998</v>
      </c>
      <c r="AZ27" s="163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>
        <f>SUM(AR27:AW27)/1000</f>
        <v>7.0040354820000008</v>
      </c>
    </row>
    <row r="28" spans="1:61" hidden="1">
      <c r="A28" s="103" t="s">
        <v>122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3">
        <v>20.6</v>
      </c>
      <c r="AT28" s="163">
        <v>24</v>
      </c>
      <c r="AU28" s="163">
        <v>102</v>
      </c>
      <c r="AV28" s="178">
        <v>84.5</v>
      </c>
      <c r="AW28" s="171">
        <v>141</v>
      </c>
      <c r="AX28" s="163">
        <v>45.8</v>
      </c>
      <c r="AY28" s="163">
        <v>36.700000000000003</v>
      </c>
      <c r="AZ28" s="163">
        <v>70.099999999999994</v>
      </c>
      <c r="BA28" s="163">
        <v>39.299999999999997</v>
      </c>
      <c r="BB28" s="163">
        <v>28.1</v>
      </c>
      <c r="BC28" s="163">
        <v>30.601999999999975</v>
      </c>
      <c r="BD28" s="10"/>
    </row>
    <row r="29" spans="1:61" hidden="1">
      <c r="A29" s="103" t="s">
        <v>123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3">
        <v>293.3</v>
      </c>
      <c r="AT29" s="163">
        <v>296.3</v>
      </c>
      <c r="AU29" s="163">
        <v>327.8</v>
      </c>
      <c r="AV29" s="178">
        <v>336.1</v>
      </c>
      <c r="AW29" s="171">
        <v>356.9</v>
      </c>
      <c r="AX29" s="163">
        <v>372.5</v>
      </c>
      <c r="AY29" s="163">
        <v>367</v>
      </c>
      <c r="AZ29" s="163">
        <v>370.1</v>
      </c>
      <c r="BA29" s="163">
        <v>379.7</v>
      </c>
      <c r="BB29" s="163">
        <v>361.9</v>
      </c>
      <c r="BC29" s="163">
        <v>420.8987259999999</v>
      </c>
      <c r="BD29" s="10"/>
    </row>
    <row r="30" spans="1:61" hidden="1">
      <c r="A30" s="103" t="s">
        <v>124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3">
        <v>99.144999999999996</v>
      </c>
      <c r="AT30" s="163">
        <v>95.102999999999994</v>
      </c>
      <c r="AU30" s="163">
        <v>107.71899999999999</v>
      </c>
      <c r="AV30" s="178">
        <v>106.93100000000001</v>
      </c>
      <c r="AW30" s="171">
        <v>116.509</v>
      </c>
      <c r="AX30" s="163">
        <v>115.50300000000001</v>
      </c>
      <c r="AY30" s="163">
        <v>119.37499999999999</v>
      </c>
      <c r="AZ30" s="163">
        <v>120.81300000000002</v>
      </c>
      <c r="BA30" s="163">
        <v>111.32499999999999</v>
      </c>
      <c r="BB30" s="163">
        <v>110.148</v>
      </c>
      <c r="BC30" s="163">
        <v>103.74999999999994</v>
      </c>
      <c r="BD30" s="10"/>
    </row>
    <row r="31" spans="1:61" hidden="1">
      <c r="A31" s="103" t="s">
        <v>125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3">
        <v>0.46200000000000002</v>
      </c>
      <c r="AT31" s="163">
        <v>0.441</v>
      </c>
      <c r="AU31" s="163">
        <v>0.46100000000000002</v>
      </c>
      <c r="AV31" s="178">
        <v>0.41199999999999998</v>
      </c>
      <c r="AW31" s="171">
        <v>0.40899999999999997</v>
      </c>
      <c r="AX31" s="163">
        <v>0.39300000000000002</v>
      </c>
      <c r="AY31" s="163">
        <v>0.40899999999999997</v>
      </c>
      <c r="AZ31" s="163">
        <v>0.44500000000000001</v>
      </c>
      <c r="BA31" s="163">
        <v>0.40500000000000003</v>
      </c>
      <c r="BB31" s="163">
        <v>0.443</v>
      </c>
      <c r="BC31" s="163">
        <v>0.439</v>
      </c>
      <c r="BD31" s="10"/>
    </row>
    <row r="32" spans="1:61" hidden="1">
      <c r="A32" s="103" t="s">
        <v>126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3">
        <v>5.0999999999999996</v>
      </c>
      <c r="AT32" s="163">
        <v>6.5</v>
      </c>
      <c r="AU32" s="163">
        <v>6.1</v>
      </c>
      <c r="AV32" s="178">
        <v>5.5</v>
      </c>
      <c r="AW32" s="171">
        <v>4.7</v>
      </c>
      <c r="AX32" s="163">
        <v>5.3</v>
      </c>
      <c r="AY32" s="163">
        <v>5.8</v>
      </c>
      <c r="AZ32" s="163">
        <v>5.7</v>
      </c>
      <c r="BA32" s="163">
        <v>6</v>
      </c>
      <c r="BB32" s="163">
        <v>6</v>
      </c>
      <c r="BC32" s="163">
        <v>5.7</v>
      </c>
      <c r="BD32" s="10"/>
    </row>
    <row r="33" spans="1:56" hidden="1">
      <c r="A33" s="103" t="s">
        <v>127</v>
      </c>
      <c r="B33" s="104">
        <v>27385</v>
      </c>
      <c r="C33" s="110">
        <f t="shared" ref="C33:C45" si="13">B33/B21-1</f>
        <v>7.9296890395302189E-2</v>
      </c>
      <c r="D33" s="110">
        <f t="shared" ref="D33:D45" si="14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3">
        <v>230</v>
      </c>
      <c r="AT33" s="163">
        <v>65</v>
      </c>
      <c r="AU33" s="163">
        <v>196.7</v>
      </c>
      <c r="AV33" s="178">
        <v>205.9</v>
      </c>
      <c r="AW33" s="171">
        <v>231.7</v>
      </c>
      <c r="AX33" s="163">
        <v>274</v>
      </c>
      <c r="AY33" s="163">
        <v>250</v>
      </c>
      <c r="AZ33" s="163">
        <v>236</v>
      </c>
      <c r="BA33" s="163">
        <v>254.10000000000002</v>
      </c>
      <c r="BB33" s="163">
        <v>247.89999999999998</v>
      </c>
      <c r="BC33" s="163">
        <v>250.18792999999994</v>
      </c>
      <c r="BD33" s="10"/>
    </row>
    <row r="34" spans="1:56" hidden="1">
      <c r="A34" s="103" t="s">
        <v>128</v>
      </c>
      <c r="B34" s="104">
        <v>27588</v>
      </c>
      <c r="C34" s="110">
        <f t="shared" si="13"/>
        <v>6.4023449552607303E-2</v>
      </c>
      <c r="D34" s="110">
        <f t="shared" si="14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3">
        <v>4.8959999999999999</v>
      </c>
      <c r="AT34" s="163">
        <v>4.9106999999999994</v>
      </c>
      <c r="AU34" s="163">
        <v>4.9194999999999993</v>
      </c>
      <c r="AV34" s="178">
        <v>4.8181000000000003</v>
      </c>
      <c r="AW34" s="171">
        <v>4.7666000000000004</v>
      </c>
      <c r="AX34" s="163">
        <v>4.7572999999999999</v>
      </c>
      <c r="AY34" s="163">
        <v>4.8556999999999997</v>
      </c>
      <c r="AZ34" s="163">
        <v>4.8304</v>
      </c>
      <c r="BA34" s="163">
        <v>4.8666999999999998</v>
      </c>
      <c r="BB34" s="163">
        <v>4.9046000000000003</v>
      </c>
      <c r="BC34" s="163">
        <v>4.8676000000000004</v>
      </c>
      <c r="BD34" s="10"/>
    </row>
    <row r="35" spans="1:56" hidden="1">
      <c r="A35" s="103" t="s">
        <v>129</v>
      </c>
      <c r="B35" s="104">
        <v>27432</v>
      </c>
      <c r="C35" s="110">
        <f t="shared" si="13"/>
        <v>5.3699008988246089E-2</v>
      </c>
      <c r="D35" s="110">
        <f t="shared" si="14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3">
        <v>1.6890000000000001</v>
      </c>
      <c r="AT35" s="163">
        <v>1.345</v>
      </c>
      <c r="AU35" s="163">
        <v>19.521999999999998</v>
      </c>
      <c r="AV35" s="178">
        <v>1.3860000000000001</v>
      </c>
      <c r="AW35" s="171">
        <v>1.139</v>
      </c>
      <c r="AX35" s="163">
        <v>21.167999999999999</v>
      </c>
      <c r="AY35" s="163">
        <v>1.3870000000000005</v>
      </c>
      <c r="AZ35" s="163">
        <v>1.1080000000000001</v>
      </c>
      <c r="BA35" s="163">
        <v>20.666</v>
      </c>
      <c r="BB35" s="163">
        <v>1.2770000000000001</v>
      </c>
      <c r="BC35" s="163">
        <v>1.0879999999999999</v>
      </c>
      <c r="BD35" s="10"/>
    </row>
    <row r="36" spans="1:56" hidden="1">
      <c r="A36" s="103" t="s">
        <v>130</v>
      </c>
      <c r="B36" s="104">
        <v>27321</v>
      </c>
      <c r="C36" s="110">
        <f t="shared" si="13"/>
        <v>3.320349430851266E-2</v>
      </c>
      <c r="D36" s="110">
        <f t="shared" si="14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3">
        <v>9.5619999999999994</v>
      </c>
      <c r="AT36" s="163">
        <v>10.531000000000001</v>
      </c>
      <c r="AU36" s="163">
        <v>10.058999999999999</v>
      </c>
      <c r="AV36" s="178">
        <v>10.183</v>
      </c>
      <c r="AW36" s="171">
        <v>9.4749999999999996</v>
      </c>
      <c r="AX36" s="163">
        <v>10.877000000000001</v>
      </c>
      <c r="AY36" s="163">
        <v>9.8130000000000006</v>
      </c>
      <c r="AZ36" s="163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0"/>
    </row>
    <row r="37" spans="1:56" hidden="1">
      <c r="A37" s="103" t="s">
        <v>131</v>
      </c>
      <c r="B37" s="104">
        <v>27211</v>
      </c>
      <c r="C37" s="110">
        <f t="shared" si="13"/>
        <v>2.0935729561400107E-2</v>
      </c>
      <c r="D37" s="110">
        <f t="shared" si="14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3">
        <v>2.081</v>
      </c>
      <c r="AT37" s="163">
        <v>2.2029999999999998</v>
      </c>
      <c r="AU37" s="163">
        <v>2.16</v>
      </c>
      <c r="AV37" s="178">
        <v>2.14</v>
      </c>
      <c r="AW37" s="171">
        <v>2.1560000000000001</v>
      </c>
      <c r="AX37" s="163">
        <v>2.4990000000000001</v>
      </c>
      <c r="AY37" s="163">
        <v>2.3079999999999998</v>
      </c>
      <c r="AZ37" s="163">
        <v>2.278</v>
      </c>
      <c r="BA37" s="163">
        <v>2.3580000000000001</v>
      </c>
      <c r="BB37" s="163">
        <v>2.1549999999999998</v>
      </c>
      <c r="BC37" s="163">
        <v>6.0510000000000002</v>
      </c>
      <c r="BD37" s="10"/>
    </row>
    <row r="38" spans="1:56" hidden="1">
      <c r="A38" s="103" t="s">
        <v>132</v>
      </c>
      <c r="B38" s="104">
        <v>27212</v>
      </c>
      <c r="C38" s="110">
        <f t="shared" si="13"/>
        <v>9.5344092005194003E-3</v>
      </c>
      <c r="D38" s="110">
        <f t="shared" si="14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3">
        <v>357.38078999999999</v>
      </c>
      <c r="AT38" s="163">
        <v>364.49954700000001</v>
      </c>
      <c r="AU38" s="163">
        <v>401.51788399999998</v>
      </c>
      <c r="AV38" s="178">
        <v>403.55699800000002</v>
      </c>
      <c r="AW38" s="171">
        <v>406.919174</v>
      </c>
      <c r="AX38" s="163">
        <v>447.09168</v>
      </c>
      <c r="AY38" s="163">
        <v>420.32365500000003</v>
      </c>
      <c r="AZ38" s="163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0"/>
    </row>
    <row r="39" spans="1:56" hidden="1">
      <c r="A39" s="103" t="s">
        <v>133</v>
      </c>
      <c r="B39" s="104">
        <v>27002</v>
      </c>
      <c r="C39" s="110">
        <f t="shared" si="13"/>
        <v>6.298214884656872E-3</v>
      </c>
      <c r="D39" s="110">
        <f t="shared" si="14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3">
        <v>41.741999999999997</v>
      </c>
      <c r="AT39" s="163">
        <v>51.536000000000001</v>
      </c>
      <c r="AU39" s="163">
        <v>17.827000000000002</v>
      </c>
      <c r="AV39" s="178">
        <v>30.863</v>
      </c>
      <c r="AW39" s="171">
        <v>6.8609999999999998</v>
      </c>
      <c r="AX39" s="163">
        <v>7.4189999999999996</v>
      </c>
      <c r="AY39" s="163">
        <v>30.417999999999999</v>
      </c>
      <c r="AZ39" s="163">
        <v>5.5919999999999996</v>
      </c>
      <c r="BA39" s="163">
        <v>7.242</v>
      </c>
      <c r="BB39" s="163">
        <v>27.166</v>
      </c>
      <c r="BC39" s="163">
        <v>6.6449999999999996</v>
      </c>
      <c r="BD39" s="10"/>
    </row>
    <row r="40" spans="1:56" hidden="1">
      <c r="A40" s="103" t="s">
        <v>134</v>
      </c>
      <c r="B40" s="104">
        <v>27226</v>
      </c>
      <c r="C40" s="110">
        <f t="shared" si="13"/>
        <v>9.3049119555144166E-3</v>
      </c>
      <c r="D40" s="110">
        <f t="shared" si="14"/>
        <v>8.2956818013479872E-3</v>
      </c>
      <c r="E40" s="113">
        <v>41894.034198123933</v>
      </c>
      <c r="F40" s="103"/>
      <c r="G40" s="7" t="s">
        <v>219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3">
        <v>0</v>
      </c>
      <c r="AT40" s="163">
        <v>0</v>
      </c>
      <c r="AU40" s="163">
        <v>0</v>
      </c>
      <c r="AV40" s="178">
        <v>31</v>
      </c>
      <c r="AW40" s="171">
        <v>0</v>
      </c>
      <c r="AX40" s="163">
        <v>0</v>
      </c>
      <c r="AY40" s="163">
        <v>31</v>
      </c>
      <c r="AZ40" s="163">
        <v>0</v>
      </c>
      <c r="BA40" s="163">
        <v>0</v>
      </c>
      <c r="BB40" s="163">
        <v>31</v>
      </c>
      <c r="BC40" s="163">
        <v>0</v>
      </c>
      <c r="BD40" s="10"/>
    </row>
    <row r="41" spans="1:56" hidden="1">
      <c r="A41" s="103" t="s">
        <v>135</v>
      </c>
      <c r="B41" s="104">
        <v>27248</v>
      </c>
      <c r="C41" s="110">
        <f t="shared" si="13"/>
        <v>4.2013709736861138E-3</v>
      </c>
      <c r="D41" s="110">
        <f t="shared" si="14"/>
        <v>8.0805112759851916E-4</v>
      </c>
      <c r="E41" s="113">
        <v>41894.034198123933</v>
      </c>
      <c r="F41" s="103"/>
      <c r="G41" s="7" t="s">
        <v>192</v>
      </c>
      <c r="T41" s="14">
        <f>T31+T32+T34+T35+T36+T37+T39</f>
        <v>42.964000000000006</v>
      </c>
      <c r="U41" s="14">
        <f t="shared" ref="U41:BC41" si="15">U31+U32+U34+U35+U36+U37+U39</f>
        <v>57.155000000000001</v>
      </c>
      <c r="V41" s="14">
        <f t="shared" si="15"/>
        <v>75.908000000000001</v>
      </c>
      <c r="W41" s="14">
        <f t="shared" si="15"/>
        <v>46.058999999999997</v>
      </c>
      <c r="X41" s="14">
        <f t="shared" si="15"/>
        <v>51.082999999999998</v>
      </c>
      <c r="Y41" s="14">
        <f t="shared" si="15"/>
        <v>30.360999999999997</v>
      </c>
      <c r="Z41" s="14">
        <f t="shared" si="15"/>
        <v>44.807999999999993</v>
      </c>
      <c r="AA41" s="14">
        <f t="shared" si="15"/>
        <v>52.856000000000002</v>
      </c>
      <c r="AB41" s="14">
        <f t="shared" si="15"/>
        <v>28.343</v>
      </c>
      <c r="AC41" s="14">
        <f t="shared" si="15"/>
        <v>43.537999999999997</v>
      </c>
      <c r="AD41" s="14">
        <f t="shared" si="15"/>
        <v>48.48</v>
      </c>
      <c r="AE41" s="14">
        <f t="shared" si="15"/>
        <v>27.182000000000002</v>
      </c>
      <c r="AF41" s="15">
        <f t="shared" si="15"/>
        <v>45.838885629128882</v>
      </c>
      <c r="AG41" s="15">
        <f t="shared" si="15"/>
        <v>61.634330248789865</v>
      </c>
      <c r="AH41" s="15">
        <f t="shared" si="15"/>
        <v>74.022040665415332</v>
      </c>
      <c r="AI41" s="15">
        <f t="shared" si="15"/>
        <v>52.168805727927428</v>
      </c>
      <c r="AJ41" s="15">
        <f t="shared" si="15"/>
        <v>52.766062163460688</v>
      </c>
      <c r="AK41" s="15">
        <f t="shared" si="15"/>
        <v>30.954613411758757</v>
      </c>
      <c r="AL41" s="142">
        <f t="shared" si="15"/>
        <v>47.723404333970763</v>
      </c>
      <c r="AM41" s="142">
        <f t="shared" si="15"/>
        <v>56.523851446878496</v>
      </c>
      <c r="AN41" s="142">
        <f t="shared" si="15"/>
        <v>28.507151186267876</v>
      </c>
      <c r="AO41" s="142">
        <f t="shared" si="15"/>
        <v>46.251558242890646</v>
      </c>
      <c r="AP41" s="142">
        <f t="shared" si="15"/>
        <v>50.313967853147844</v>
      </c>
      <c r="AQ41" s="142">
        <f t="shared" si="15"/>
        <v>28.916949090363424</v>
      </c>
      <c r="AR41" s="163">
        <f t="shared" si="15"/>
        <v>50.747300000000003</v>
      </c>
      <c r="AS41" s="163">
        <f t="shared" si="15"/>
        <v>65.531999999999996</v>
      </c>
      <c r="AT41" s="163">
        <f t="shared" si="15"/>
        <v>77.466700000000003</v>
      </c>
      <c r="AU41" s="163">
        <f t="shared" si="15"/>
        <v>61.04849999999999</v>
      </c>
      <c r="AV41" s="178">
        <f t="shared" si="15"/>
        <v>55.302099999999996</v>
      </c>
      <c r="AW41" s="171">
        <f t="shared" si="15"/>
        <v>29.506599999999999</v>
      </c>
      <c r="AX41" s="163">
        <f t="shared" si="15"/>
        <v>52.4133</v>
      </c>
      <c r="AY41" s="163">
        <f t="shared" si="15"/>
        <v>54.990699999999997</v>
      </c>
      <c r="AZ41" s="163">
        <f t="shared" si="15"/>
        <v>28.956399999999999</v>
      </c>
      <c r="BA41" s="163">
        <f t="shared" si="15"/>
        <v>50.772699999999993</v>
      </c>
      <c r="BB41" s="163">
        <f t="shared" si="15"/>
        <v>49.776600000000002</v>
      </c>
      <c r="BC41" s="163">
        <f t="shared" si="15"/>
        <v>34.167600000000007</v>
      </c>
      <c r="BD41" s="10"/>
    </row>
    <row r="42" spans="1:56" hidden="1">
      <c r="A42" s="103" t="s">
        <v>136</v>
      </c>
      <c r="B42" s="104">
        <v>27585</v>
      </c>
      <c r="C42" s="110">
        <f t="shared" si="13"/>
        <v>9.1457837936710362E-3</v>
      </c>
      <c r="D42" s="110">
        <f t="shared" si="14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hidden="1" customHeight="1">
      <c r="A43" s="103" t="s">
        <v>137</v>
      </c>
      <c r="B43" s="103">
        <v>27726</v>
      </c>
      <c r="C43" s="110">
        <f t="shared" si="13"/>
        <v>1.0901666241295072E-2</v>
      </c>
      <c r="D43" s="110">
        <f t="shared" si="14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138</v>
      </c>
      <c r="B44" s="103">
        <v>27795</v>
      </c>
      <c r="C44" s="110">
        <f t="shared" si="13"/>
        <v>9.0025207057986556E-4</v>
      </c>
      <c r="D44" s="110">
        <f t="shared" si="14"/>
        <v>2.4886388227656209E-3</v>
      </c>
      <c r="E44" s="113">
        <v>41894.034198123933</v>
      </c>
      <c r="F44" s="103"/>
      <c r="G44" t="s">
        <v>59</v>
      </c>
      <c r="H44" s="6">
        <f ca="1">dati_kum!E34</f>
        <v>6</v>
      </c>
      <c r="K44" s="5"/>
      <c r="O44" s="5"/>
      <c r="P44" s="5"/>
      <c r="Q44" s="5"/>
    </row>
    <row r="45" spans="1:56">
      <c r="A45" s="103" t="s">
        <v>139</v>
      </c>
      <c r="B45" s="104">
        <v>27760</v>
      </c>
      <c r="C45" s="110">
        <f t="shared" si="13"/>
        <v>1.3693627898484495E-2</v>
      </c>
      <c r="D45" s="110">
        <f t="shared" si="14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Sheet1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2025-07-16T09:58:41Z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