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9_Lietvediba\2017\FDP_2017_1_08\"/>
    </mc:Choice>
  </mc:AlternateContent>
  <bookViews>
    <workbookView xWindow="0" yWindow="240" windowWidth="25200" windowHeight="11145" tabRatio="664"/>
  </bookViews>
  <sheets>
    <sheet name="2.pielikuma 1.tabula" sheetId="12" r:id="rId1"/>
    <sheet name="2.pielikuma 2.tabula" sheetId="9" r:id="rId2"/>
    <sheet name="2.pielikuma 3.tabula" sheetId="2" r:id="rId3"/>
    <sheet name="2.pielikuma 4.tabula" sheetId="11" r:id="rId4"/>
    <sheet name="TE_TR" sheetId="15" state="hidden" r:id="rId5"/>
    <sheet name="pGDP" sheetId="7" state="hidden" r:id="rId6"/>
    <sheet name="Grafiki" sheetId="13" r:id="rId7"/>
  </sheets>
  <externalReferences>
    <externalReference r:id="rId8"/>
    <externalReference r:id="rId9"/>
    <externalReference r:id="rId10"/>
    <externalReference r:id="rId11"/>
    <externalReference r:id="rId12"/>
    <externalReference r:id="rId13"/>
    <externalReference r:id="rId14"/>
  </externalReferences>
  <definedNames>
    <definedName name="_Toc426714403" localSheetId="1">'2.pielikuma 2.tabula'!#REF!</definedName>
    <definedName name="BEx00291TFWM0SH72LN67BUNGOVC" localSheetId="5" hidden="1">#REF!</definedName>
    <definedName name="BEx00291TFWM0SH72LN67BUNGOVC" hidden="1">#REF!</definedName>
    <definedName name="BEx01NHUJB8UAP930A5BCDCMYNEA" localSheetId="5" hidden="1">#REF!</definedName>
    <definedName name="BEx01NHUJB8UAP930A5BCDCMYNEA" hidden="1">#REF!</definedName>
    <definedName name="BEx02S3RMMAM49IRGCTRSYXIBTM3" localSheetId="5" hidden="1">#REF!</definedName>
    <definedName name="BEx02S3RMMAM49IRGCTRSYXIBTM3" hidden="1">#REF!</definedName>
    <definedName name="BEx1H7X513BJSY31BXLRNLKF2DL3" localSheetId="5" hidden="1">#REF!</definedName>
    <definedName name="BEx1H7X513BJSY31BXLRNLKF2DL3" hidden="1">#REF!</definedName>
    <definedName name="BEx1HI9C72EAJA5BQVO8AFVN8RH6" localSheetId="5" hidden="1">#REF!</definedName>
    <definedName name="BEx1HI9C72EAJA5BQVO8AFVN8RH6" hidden="1">#REF!</definedName>
    <definedName name="BEx1ILD9KYF8KV7QTO8AEJ2O44QJ" localSheetId="5" hidden="1">#REF!</definedName>
    <definedName name="BEx1ILD9KYF8KV7QTO8AEJ2O44QJ" hidden="1">#REF!</definedName>
    <definedName name="BEx1J91O4L4U9RH1N6TZ5DMPA09Z" localSheetId="5" hidden="1">#REF!</definedName>
    <definedName name="BEx1J91O4L4U9RH1N6TZ5DMPA09Z" hidden="1">#REF!</definedName>
    <definedName name="BEx1JVIVQ4HNH47Q8YHSFOT7XE3E" localSheetId="5" hidden="1">#REF!</definedName>
    <definedName name="BEx1JVIVQ4HNH47Q8YHSFOT7XE3E" hidden="1">#REF!</definedName>
    <definedName name="BEx1KP6WIEC74GT8JHR2WP9QPQJZ" localSheetId="5" hidden="1">#REF!</definedName>
    <definedName name="BEx1KP6WIEC74GT8JHR2WP9QPQJZ" hidden="1">#REF!</definedName>
    <definedName name="BEx1KWJD9OT4RI2N2N6MN4BMO1PX" localSheetId="5" hidden="1">#REF!</definedName>
    <definedName name="BEx1KWJD9OT4RI2N2N6MN4BMO1PX" hidden="1">#REF!</definedName>
    <definedName name="BEx1MJKVJJAUNYBM1BYB9LYH1CWL" localSheetId="5" hidden="1">#REF!</definedName>
    <definedName name="BEx1MJKVJJAUNYBM1BYB9LYH1CWL" hidden="1">#REF!</definedName>
    <definedName name="BEx1MMKMLWIJSHHE74V478CELFN5" localSheetId="5" hidden="1">#REF!</definedName>
    <definedName name="BEx1MMKMLWIJSHHE74V478CELFN5" hidden="1">#REF!</definedName>
    <definedName name="BEx1MS4BYFL60IBZC8LZ7VX13KM8" localSheetId="5" hidden="1">#REF!</definedName>
    <definedName name="BEx1MS4BYFL60IBZC8LZ7VX13KM8" hidden="1">#REF!</definedName>
    <definedName name="BEx1OOWGET6S1KYHJBFZLD9XWWBC" localSheetId="5" hidden="1">#REF!</definedName>
    <definedName name="BEx1OOWGET6S1KYHJBFZLD9XWWBC" hidden="1">#REF!</definedName>
    <definedName name="BEx1P2OSGCKL4ANRW5JU86B3OUP2" localSheetId="5" hidden="1">#REF!</definedName>
    <definedName name="BEx1P2OSGCKL4ANRW5JU86B3OUP2" hidden="1">#REF!</definedName>
    <definedName name="BEx1PGH3GRG8414N36YXACK3CPOO" localSheetId="5" hidden="1">#REF!</definedName>
    <definedName name="BEx1PGH3GRG8414N36YXACK3CPOO" hidden="1">#REF!</definedName>
    <definedName name="BEx1QL3156WEYPI3R9CJQ00GSPI4" localSheetId="5" hidden="1">#REF!</definedName>
    <definedName name="BEx1QL3156WEYPI3R9CJQ00GSPI4" hidden="1">#REF!</definedName>
    <definedName name="BEx1QPKVDU9SLK3O0E92FYO40BZP" localSheetId="5" hidden="1">#REF!</definedName>
    <definedName name="BEx1QPKVDU9SLK3O0E92FYO40BZP" hidden="1">#REF!</definedName>
    <definedName name="BEx1SUG5GCPP5E1UPZD3TR8HR1DH" localSheetId="5" hidden="1">#REF!</definedName>
    <definedName name="BEx1SUG5GCPP5E1UPZD3TR8HR1DH" hidden="1">#REF!</definedName>
    <definedName name="BEx1T64YGK6TUA6FFFPBSX2QPPNB" localSheetId="5" hidden="1">#REF!</definedName>
    <definedName name="BEx1T64YGK6TUA6FFFPBSX2QPPNB" hidden="1">#REF!</definedName>
    <definedName name="BEx1T9FNYP9XC413EICJJS3CIB3I" localSheetId="5" hidden="1">#REF!</definedName>
    <definedName name="BEx1T9FNYP9XC413EICJJS3CIB3I" hidden="1">#REF!</definedName>
    <definedName name="BEx1UOU0SIP0VL35IYJ3IEV9IEQ9" localSheetId="5" hidden="1">#REF!</definedName>
    <definedName name="BEx1UOU0SIP0VL35IYJ3IEV9IEQ9" hidden="1">#REF!</definedName>
    <definedName name="BEx1V79N0TQAFIRH3KFHSLZAL1GW" localSheetId="5" hidden="1">#REF!</definedName>
    <definedName name="BEx1V79N0TQAFIRH3KFHSLZAL1GW" hidden="1">#REF!</definedName>
    <definedName name="BEx1VZVTULZORT9RPBIYQMS8LAIS" localSheetId="5" hidden="1">#REF!</definedName>
    <definedName name="BEx1VZVTULZORT9RPBIYQMS8LAIS" hidden="1">#REF!</definedName>
    <definedName name="BEx1W66EZ12EH9GPTUTM3ET4FUL2" localSheetId="5" hidden="1">#REF!</definedName>
    <definedName name="BEx1W66EZ12EH9GPTUTM3ET4FUL2" hidden="1">#REF!</definedName>
    <definedName name="BEx1W9RV1JQUGHRFI7EU9J8END50" localSheetId="5" hidden="1">#REF!</definedName>
    <definedName name="BEx1W9RV1JQUGHRFI7EU9J8END50" hidden="1">#REF!</definedName>
    <definedName name="BEx1WHKK4EWJNI2ZYDJKG5VN3BOD" localSheetId="5" hidden="1">#REF!</definedName>
    <definedName name="BEx1WHKK4EWJNI2ZYDJKG5VN3BOD" hidden="1">#REF!</definedName>
    <definedName name="BEx1XJ1394CX4S34Z4EZIYEQ73N8" localSheetId="5" hidden="1">#REF!</definedName>
    <definedName name="BEx1XJ1394CX4S34Z4EZIYEQ73N8" hidden="1">#REF!</definedName>
    <definedName name="BEx1XM0ZHSX4LKVGHKLQT41WT4J7" localSheetId="5" hidden="1">#REF!</definedName>
    <definedName name="BEx1XM0ZHSX4LKVGHKLQT41WT4J7" hidden="1">#REF!</definedName>
    <definedName name="BEx1XPMHFJ6EMBC383RB1U9P1Y6O" localSheetId="5" hidden="1">#REF!</definedName>
    <definedName name="BEx1XPMHFJ6EMBC383RB1U9P1Y6O" hidden="1">#REF!</definedName>
    <definedName name="BEx3ATHHUCGCIRND8KLAREDV3L40" localSheetId="5" hidden="1">[1]HEADER!#REF!</definedName>
    <definedName name="BEx3ATHHUCGCIRND8KLAREDV3L40" hidden="1">[1]HEADER!#REF!</definedName>
    <definedName name="BEx3DHE1CEQ0EUM0NF3VG4L8Y352" localSheetId="5" hidden="1">#REF!</definedName>
    <definedName name="BEx3DHE1CEQ0EUM0NF3VG4L8Y352" hidden="1">#REF!</definedName>
    <definedName name="BEx3EYAB2I7N6QDFHR9LIJKXKPR2" localSheetId="5" hidden="1">#REF!</definedName>
    <definedName name="BEx3EYAB2I7N6QDFHR9LIJKXKPR2" hidden="1">#REF!</definedName>
    <definedName name="BEx3F6Z7Y33TXV9KZVL5HE4EREHD" localSheetId="5" hidden="1">#REF!</definedName>
    <definedName name="BEx3F6Z7Y33TXV9KZVL5HE4EREHD" hidden="1">#REF!</definedName>
    <definedName name="BEx3FYZZKXJZZERKHK5KVPCXV8Z2" localSheetId="5" hidden="1">#REF!</definedName>
    <definedName name="BEx3FYZZKXJZZERKHK5KVPCXV8Z2" hidden="1">#REF!</definedName>
    <definedName name="BEx3GJJ6IYBBSCURXRIA3BSCE5N1" localSheetId="5" hidden="1">#REF!</definedName>
    <definedName name="BEx3GJJ6IYBBSCURXRIA3BSCE5N1" hidden="1">#REF!</definedName>
    <definedName name="BEx3I7RORXESPXMIDKUURJTFXSAV" localSheetId="5" hidden="1">#REF!</definedName>
    <definedName name="BEx3I7RORXESPXMIDKUURJTFXSAV" hidden="1">#REF!</definedName>
    <definedName name="BEx3J92XIHJHWBI9NRU822WLQ848" localSheetId="5" hidden="1">#REF!</definedName>
    <definedName name="BEx3J92XIHJHWBI9NRU822WLQ848" hidden="1">#REF!</definedName>
    <definedName name="BEx3JKRQMYNU9ORP9UW5CKAI5NKC" localSheetId="5" hidden="1">#REF!</definedName>
    <definedName name="BEx3JKRQMYNU9ORP9UW5CKAI5NKC" hidden="1">#REF!</definedName>
    <definedName name="BEx3JL80G3AZGNZH0WT8T6OQ3PXQ" localSheetId="5" hidden="1">#REF!</definedName>
    <definedName name="BEx3JL80G3AZGNZH0WT8T6OQ3PXQ" hidden="1">#REF!</definedName>
    <definedName name="BEx3JPF1VX9EQ3WW6Y43S8UX965K" localSheetId="5" hidden="1">#REF!</definedName>
    <definedName name="BEx3JPF1VX9EQ3WW6Y43S8UX965K" hidden="1">#REF!</definedName>
    <definedName name="BEx3JZGFSV34NYGIFLMUPO321I52" localSheetId="5" hidden="1">#REF!</definedName>
    <definedName name="BEx3JZGFSV34NYGIFLMUPO321I52" hidden="1">#REF!</definedName>
    <definedName name="BEx3JZR6XIEL1LTK3JAQ2QHJZ653" localSheetId="5" hidden="1">#REF!</definedName>
    <definedName name="BEx3JZR6XIEL1LTK3JAQ2QHJZ653" hidden="1">#REF!</definedName>
    <definedName name="BEx3KNA4YR3MXLI9IM9P15UAW7MQ" localSheetId="5" hidden="1">#REF!</definedName>
    <definedName name="BEx3KNA4YR3MXLI9IM9P15UAW7MQ" hidden="1">#REF!</definedName>
    <definedName name="BEx3KO6H3WRDKXYD37B5379Y0XLC" localSheetId="5" hidden="1">#REF!</definedName>
    <definedName name="BEx3KO6H3WRDKXYD37B5379Y0XLC" hidden="1">#REF!</definedName>
    <definedName name="BEx3LJNE53HQCNAYXJXZTS5YSOC7" localSheetId="5" hidden="1">#REF!</definedName>
    <definedName name="BEx3LJNE53HQCNAYXJXZTS5YSOC7" hidden="1">#REF!</definedName>
    <definedName name="BEx3LR54HIP45KED74OABARDXXC3" localSheetId="5" hidden="1">#REF!</definedName>
    <definedName name="BEx3LR54HIP45KED74OABARDXXC3" hidden="1">#REF!</definedName>
    <definedName name="BEx3MYWG911V0YMT73OFHD748CEV" localSheetId="5" hidden="1">#REF!</definedName>
    <definedName name="BEx3MYWG911V0YMT73OFHD748CEV" hidden="1">#REF!</definedName>
    <definedName name="BEx3NFDQJ1UG1SOMDJP1TMQUI1WY" localSheetId="5" hidden="1">#REF!</definedName>
    <definedName name="BEx3NFDQJ1UG1SOMDJP1TMQUI1WY" hidden="1">#REF!</definedName>
    <definedName name="BEx3NHH8CN35OXMD80N7V10NC97W" localSheetId="5" hidden="1">#REF!</definedName>
    <definedName name="BEx3NHH8CN35OXMD80N7V10NC97W" hidden="1">#REF!</definedName>
    <definedName name="BEx3OHFYXXT8O8BZECGO4G67T5KV" localSheetId="5" hidden="1">#REF!</definedName>
    <definedName name="BEx3OHFYXXT8O8BZECGO4G67T5KV" hidden="1">#REF!</definedName>
    <definedName name="BEx3OTVP3JBTBAPUS9RJMIIOJBHB" localSheetId="5" hidden="1">#REF!</definedName>
    <definedName name="BEx3OTVP3JBTBAPUS9RJMIIOJBHB" hidden="1">#REF!</definedName>
    <definedName name="BEx3OWKRCQ64AMBOB45C7OZOIL99" localSheetId="5" hidden="1">#REF!</definedName>
    <definedName name="BEx3OWKRCQ64AMBOB45C7OZOIL99" hidden="1">#REF!</definedName>
    <definedName name="BEx3Q58GA3E2VZFYARH5P3P8STJ3" localSheetId="5" hidden="1">#REF!</definedName>
    <definedName name="BEx3Q58GA3E2VZFYARH5P3P8STJ3" hidden="1">#REF!</definedName>
    <definedName name="BEx3QB2RILYEXIROLAFCWQMOJXMN" localSheetId="5" hidden="1">[1]HEADER!#REF!</definedName>
    <definedName name="BEx3QB2RILYEXIROLAFCWQMOJXMN" hidden="1">[1]HEADER!#REF!</definedName>
    <definedName name="BEx3RIJ9LXPXWNF4BFBFA4ILG6AY" localSheetId="5" hidden="1">[1]HEADER!#REF!</definedName>
    <definedName name="BEx3RIJ9LXPXWNF4BFBFA4ILG6AY" hidden="1">[1]HEADER!#REF!</definedName>
    <definedName name="BEx3RZRLU0ALXJEMHH4AUF6XFENE" localSheetId="5" hidden="1">#REF!</definedName>
    <definedName name="BEx3RZRLU0ALXJEMHH4AUF6XFENE" hidden="1">#REF!</definedName>
    <definedName name="BEx3T0BXISY2B5ITPCUSXFK8Z2T0" localSheetId="5" hidden="1">#REF!</definedName>
    <definedName name="BEx3T0BXISY2B5ITPCUSXFK8Z2T0" hidden="1">#REF!</definedName>
    <definedName name="BEx3T0H8MRQCYUG4XJPAPPP1ALFR" localSheetId="5" hidden="1">#REF!</definedName>
    <definedName name="BEx3T0H8MRQCYUG4XJPAPPP1ALFR" hidden="1">#REF!</definedName>
    <definedName name="BEx3T3XEKJ0I8634YNR6MPN3OBQL" localSheetId="5" hidden="1">[1]HEADER!#REF!</definedName>
    <definedName name="BEx3T3XEKJ0I8634YNR6MPN3OBQL" hidden="1">[1]HEADER!#REF!</definedName>
    <definedName name="BEx3TN998DP2QT7Y11HQ294YGUM6" localSheetId="5" hidden="1">#REF!</definedName>
    <definedName name="BEx3TN998DP2QT7Y11HQ294YGUM6" hidden="1">#REF!</definedName>
    <definedName name="BEx57SA75AY5JB247DBW1TQSKLZ9" localSheetId="5" hidden="1">#REF!</definedName>
    <definedName name="BEx57SA75AY5JB247DBW1TQSKLZ9" hidden="1">#REF!</definedName>
    <definedName name="BEx5862HDRKK9A5W951ZPLYGKI4J" localSheetId="5" hidden="1">#REF!</definedName>
    <definedName name="BEx5862HDRKK9A5W951ZPLYGKI4J" hidden="1">#REF!</definedName>
    <definedName name="BEx5AB8S2ZYXI52R896Z9U1669M1" localSheetId="5" hidden="1">#REF!</definedName>
    <definedName name="BEx5AB8S2ZYXI52R896Z9U1669M1" hidden="1">#REF!</definedName>
    <definedName name="BEx5AGHHEZYG9FF0SY884LUQIFFT" localSheetId="5" hidden="1">#REF!</definedName>
    <definedName name="BEx5AGHHEZYG9FF0SY884LUQIFFT" hidden="1">#REF!</definedName>
    <definedName name="BEx5C7KO889DNC9OX2RFJT8X97OC" localSheetId="5" hidden="1">#REF!</definedName>
    <definedName name="BEx5C7KO889DNC9OX2RFJT8X97OC" hidden="1">#REF!</definedName>
    <definedName name="BEx5D6N1N8R3N5P6KF3KQCG36HE5" localSheetId="5" hidden="1">#REF!</definedName>
    <definedName name="BEx5D6N1N8R3N5P6KF3KQCG36HE5" hidden="1">#REF!</definedName>
    <definedName name="BEx5DCHCU9JR9EVSNYZ48ATUI5WX" localSheetId="5" hidden="1">#REF!</definedName>
    <definedName name="BEx5DCHCU9JR9EVSNYZ48ATUI5WX" hidden="1">#REF!</definedName>
    <definedName name="BEx5DFMPS5X96RJDOCJY23G0L5T4" localSheetId="5" hidden="1">#REF!</definedName>
    <definedName name="BEx5DFMPS5X96RJDOCJY23G0L5T4" hidden="1">#REF!</definedName>
    <definedName name="BEx5DYYLHKHCNBKMYSP0TUJ1QSJQ" localSheetId="5" hidden="1">#REF!</definedName>
    <definedName name="BEx5DYYLHKHCNBKMYSP0TUJ1QSJQ" hidden="1">#REF!</definedName>
    <definedName name="BEx5EB8X1QMUK8A3RJA0NR2IFEF8" localSheetId="5" hidden="1">#REF!</definedName>
    <definedName name="BEx5EB8X1QMUK8A3RJA0NR2IFEF8" hidden="1">#REF!</definedName>
    <definedName name="BEx5EOA86ZTLBOBQ6O0SRXWP9S7C" localSheetId="5" hidden="1">#REF!</definedName>
    <definedName name="BEx5EOA86ZTLBOBQ6O0SRXWP9S7C" hidden="1">#REF!</definedName>
    <definedName name="BEx5EYMIRHIZXOWMET7JJ918MHW4" localSheetId="5" hidden="1">#REF!</definedName>
    <definedName name="BEx5EYMIRHIZXOWMET7JJ918MHW4" hidden="1">#REF!</definedName>
    <definedName name="BEx5F1BNSJ89ROV8TQB9SLLMELUX" localSheetId="5" hidden="1">#REF!</definedName>
    <definedName name="BEx5F1BNSJ89ROV8TQB9SLLMELUX" hidden="1">#REF!</definedName>
    <definedName name="BEx5F5D7Z3AZ3S9IXH1FODWIBR68" localSheetId="5" hidden="1">#REF!</definedName>
    <definedName name="BEx5F5D7Z3AZ3S9IXH1FODWIBR68" hidden="1">#REF!</definedName>
    <definedName name="BEx5FLEEMZW7NUQC8NSY6T2A2Z59" localSheetId="5" hidden="1">#REF!</definedName>
    <definedName name="BEx5FLEEMZW7NUQC8NSY6T2A2Z59" hidden="1">#REF!</definedName>
    <definedName name="BEx5FSW64TA7L06BOFLVWW013BY4" localSheetId="5" hidden="1">#REF!</definedName>
    <definedName name="BEx5FSW64TA7L06BOFLVWW013BY4" hidden="1">#REF!</definedName>
    <definedName name="BEx5GTR9OPOVBQ4J2HOD0SU5KWXY" localSheetId="5" hidden="1">#REF!</definedName>
    <definedName name="BEx5GTR9OPOVBQ4J2HOD0SU5KWXY" hidden="1">#REF!</definedName>
    <definedName name="BEx5I35TILQTCIK986SSI06XGPYY" localSheetId="5" hidden="1">#REF!</definedName>
    <definedName name="BEx5I35TILQTCIK986SSI06XGPYY" hidden="1">#REF!</definedName>
    <definedName name="BEx5J8TK6J2UGBW37HI2SCFI4O2E" localSheetId="5" hidden="1">#REF!</definedName>
    <definedName name="BEx5J8TK6J2UGBW37HI2SCFI4O2E" hidden="1">#REF!</definedName>
    <definedName name="BEx5JB2F8WF84L5FQ69JISMHNTVK" localSheetId="5" hidden="1">#REF!</definedName>
    <definedName name="BEx5JB2F8WF84L5FQ69JISMHNTVK" hidden="1">#REF!</definedName>
    <definedName name="BEx5KOYSUSMPMB5VLEMHY0ANORN8" localSheetId="5" hidden="1">#REF!</definedName>
    <definedName name="BEx5KOYSUSMPMB5VLEMHY0ANORN8" hidden="1">#REF!</definedName>
    <definedName name="BEx5L4JWTG16ALFDQDG17M6J4C0F" localSheetId="5" hidden="1">#REF!</definedName>
    <definedName name="BEx5L4JWTG16ALFDQDG17M6J4C0F" hidden="1">#REF!</definedName>
    <definedName name="BEx5N4BWM2LYG4WNE87UGZ9BH1I5" localSheetId="5" hidden="1">#REF!</definedName>
    <definedName name="BEx5N4BWM2LYG4WNE87UGZ9BH1I5" hidden="1">#REF!</definedName>
    <definedName name="BEx5NRK15YJIY23N8U2MFMYSEQA7" localSheetId="5" hidden="1">#REF!</definedName>
    <definedName name="BEx5NRK15YJIY23N8U2MFMYSEQA7" hidden="1">#REF!</definedName>
    <definedName name="BEx5OR7ZRGHEZGRPE2M6L03SBJPM" localSheetId="5" hidden="1">#REF!</definedName>
    <definedName name="BEx5OR7ZRGHEZGRPE2M6L03SBJPM" hidden="1">#REF!</definedName>
    <definedName name="BEx5P91WJTN8QGJ866QZ3F1M6SNA" localSheetId="5" hidden="1">#REF!</definedName>
    <definedName name="BEx5P91WJTN8QGJ866QZ3F1M6SNA" hidden="1">#REF!</definedName>
    <definedName name="BEx5PB5F014M1BTQWCPT2UOXBXRT" localSheetId="5" hidden="1">#REF!</definedName>
    <definedName name="BEx5PB5F014M1BTQWCPT2UOXBXRT" hidden="1">#REF!</definedName>
    <definedName name="BEx5PV309UV13TA0A7SGNBYR9K15" localSheetId="5" hidden="1">#REF!</definedName>
    <definedName name="BEx5PV309UV13TA0A7SGNBYR9K15" hidden="1">#REF!</definedName>
    <definedName name="BEx5RG6CWHJK87HMTGHQ3BLB32WJ" localSheetId="5" hidden="1">#REF!</definedName>
    <definedName name="BEx5RG6CWHJK87HMTGHQ3BLB32WJ" hidden="1">#REF!</definedName>
    <definedName name="BEx73MBHXPGN5MLC2IC6RCMRLO6D" localSheetId="5" hidden="1">[1]HEADER!#REF!</definedName>
    <definedName name="BEx73MBHXPGN5MLC2IC6RCMRLO6D" hidden="1">[1]HEADER!#REF!</definedName>
    <definedName name="BEx75262ODJ8IEZ310LOI4HCAZ6D" localSheetId="5" hidden="1">#REF!</definedName>
    <definedName name="BEx75262ODJ8IEZ310LOI4HCAZ6D" hidden="1">#REF!</definedName>
    <definedName name="BEx77TTJYNS6TPSI75BIWH4M7S4Y" localSheetId="5" hidden="1">#REF!</definedName>
    <definedName name="BEx77TTJYNS6TPSI75BIWH4M7S4Y" hidden="1">#REF!</definedName>
    <definedName name="BEx77UV9C664UJ5IVC1UIHNHFGVF" localSheetId="5" hidden="1">#REF!</definedName>
    <definedName name="BEx77UV9C664UJ5IVC1UIHNHFGVF" hidden="1">#REF!</definedName>
    <definedName name="BEx7809FXG0OGVTGRHA9W8KVZDX9" localSheetId="5" hidden="1">#REF!</definedName>
    <definedName name="BEx7809FXG0OGVTGRHA9W8KVZDX9" hidden="1">#REF!</definedName>
    <definedName name="BEx781M34BS66TJ0X6Q45BD61CR3" localSheetId="5" hidden="1">#REF!</definedName>
    <definedName name="BEx781M34BS66TJ0X6Q45BD61CR3" hidden="1">#REF!</definedName>
    <definedName name="BEx79I23NWSY7O39JF9L6HV2AA69" localSheetId="5" hidden="1">#REF!</definedName>
    <definedName name="BEx79I23NWSY7O39JF9L6HV2AA69" hidden="1">#REF!</definedName>
    <definedName name="BEx79P3LD0VU95LB75HZDOBD728T" localSheetId="5" hidden="1">#REF!</definedName>
    <definedName name="BEx79P3LD0VU95LB75HZDOBD728T" hidden="1">#REF!</definedName>
    <definedName name="BEx7ADODDE6JWHZJTXMZ1B4O4SBT" localSheetId="5" hidden="1">#REF!</definedName>
    <definedName name="BEx7ADODDE6JWHZJTXMZ1B4O4SBT" hidden="1">#REF!</definedName>
    <definedName name="BEx7AY21FW2F1MCM9KPLOWB6SCHP" localSheetId="5" hidden="1">#REF!</definedName>
    <definedName name="BEx7AY21FW2F1MCM9KPLOWB6SCHP" hidden="1">#REF!</definedName>
    <definedName name="BEx7DOCWEVFL33G21XPYE8OHDYH1" localSheetId="5" hidden="1">#REF!</definedName>
    <definedName name="BEx7DOCWEVFL33G21XPYE8OHDYH1" hidden="1">#REF!</definedName>
    <definedName name="BEx7EF15SEK92OSBPPT39TW3ETOH" localSheetId="5" hidden="1">#REF!</definedName>
    <definedName name="BEx7EF15SEK92OSBPPT39TW3ETOH" hidden="1">#REF!</definedName>
    <definedName name="BEx7EMDFZVNG0CI6XDF0XLVN2YYP" localSheetId="5" hidden="1">#REF!</definedName>
    <definedName name="BEx7EMDFZVNG0CI6XDF0XLVN2YYP" hidden="1">#REF!</definedName>
    <definedName name="BEx7F7CQJ5U6TAAGWPCKW7OEOF7H" localSheetId="5" hidden="1">#REF!</definedName>
    <definedName name="BEx7F7CQJ5U6TAAGWPCKW7OEOF7H" hidden="1">#REF!</definedName>
    <definedName name="BEx7FYMJY7MDGMDXB1ZJVW35MQG1" localSheetId="5" hidden="1">#REF!</definedName>
    <definedName name="BEx7FYMJY7MDGMDXB1ZJVW35MQG1" hidden="1">#REF!</definedName>
    <definedName name="BEx7FZTQB6JFDFCIA7I3ITZLZ77G" localSheetId="5" hidden="1">#REF!</definedName>
    <definedName name="BEx7FZTQB6JFDFCIA7I3ITZLZ77G" hidden="1">#REF!</definedName>
    <definedName name="BEx7HITIHHI9ODLIPYQ2U39LHC6T" localSheetId="5" hidden="1">#REF!</definedName>
    <definedName name="BEx7HITIHHI9ODLIPYQ2U39LHC6T" hidden="1">#REF!</definedName>
    <definedName name="BEx7IGU383JMFSA3XVEJUTU1M92K" localSheetId="5" hidden="1">#REF!</definedName>
    <definedName name="BEx7IGU383JMFSA3XVEJUTU1M92K" hidden="1">#REF!</definedName>
    <definedName name="BEx7II6K98UXG6IS9TQ0INENDJ0N" localSheetId="5" hidden="1">#REF!</definedName>
    <definedName name="BEx7II6K98UXG6IS9TQ0INENDJ0N" hidden="1">#REF!</definedName>
    <definedName name="BEx7J7YHLVXCHSFWTFZOCPX4XEOU" localSheetId="5" hidden="1">#REF!</definedName>
    <definedName name="BEx7J7YHLVXCHSFWTFZOCPX4XEOU" hidden="1">#REF!</definedName>
    <definedName name="BEx7JSMYMYM6O48S30VZU7G7IU8T" localSheetId="5" hidden="1">#REF!</definedName>
    <definedName name="BEx7JSMYMYM6O48S30VZU7G7IU8T" hidden="1">#REF!</definedName>
    <definedName name="BEx7KKYHXVDNTR0VZKUAIUQCSOP9" localSheetId="5" hidden="1">[1]HEADER!#REF!</definedName>
    <definedName name="BEx7KKYHXVDNTR0VZKUAIUQCSOP9" hidden="1">[1]HEADER!#REF!</definedName>
    <definedName name="BEx7LBXKYXZWP7OFD145UNSUD0CC" localSheetId="5" hidden="1">#REF!</definedName>
    <definedName name="BEx7LBXKYXZWP7OFD145UNSUD0CC" hidden="1">#REF!</definedName>
    <definedName name="BEx7MA8WPQ1G26NDP55TSRVR22I5" localSheetId="5" hidden="1">#REF!</definedName>
    <definedName name="BEx7MA8WPQ1G26NDP55TSRVR22I5" hidden="1">#REF!</definedName>
    <definedName name="BEx7MA8WWC60O1OG19F9S4VZQIUM" localSheetId="5" hidden="1">#REF!</definedName>
    <definedName name="BEx7MA8WWC60O1OG19F9S4VZQIUM" hidden="1">#REF!</definedName>
    <definedName name="BEx7MBQUS90XM01HG3QP9VSB45JM" localSheetId="5" hidden="1">#REF!</definedName>
    <definedName name="BEx7MBQUS90XM01HG3QP9VSB45JM" hidden="1">#REF!</definedName>
    <definedName name="BEx7MM8GRDLF6ZFX6M14CPSOWVPK" localSheetId="5" hidden="1">#REF!</definedName>
    <definedName name="BEx7MM8GRDLF6ZFX6M14CPSOWVPK" hidden="1">#REF!</definedName>
    <definedName name="BEx906Q8UE7ZQX141CKE7F6E3QRP" localSheetId="5" hidden="1">#REF!</definedName>
    <definedName name="BEx906Q8UE7ZQX141CKE7F6E3QRP" hidden="1">#REF!</definedName>
    <definedName name="BEx92AK0EY4R6RRG324WTHF2QFU8" localSheetId="5" hidden="1">#REF!</definedName>
    <definedName name="BEx92AK0EY4R6RRG324WTHF2QFU8" hidden="1">#REF!</definedName>
    <definedName name="BEx92CNKI9BA08E5SP34O6JG0JT9" localSheetId="5" hidden="1">#REF!</definedName>
    <definedName name="BEx92CNKI9BA08E5SP34O6JG0JT9" hidden="1">#REF!</definedName>
    <definedName name="BEx92PUAJ86STQCU33LZ05E5NA4J" localSheetId="5" hidden="1">#REF!</definedName>
    <definedName name="BEx92PUAJ86STQCU33LZ05E5NA4J" hidden="1">#REF!</definedName>
    <definedName name="BEx92WVSOCD3RLUNZBF8M8X7OISC" localSheetId="5" hidden="1">#REF!</definedName>
    <definedName name="BEx92WVSOCD3RLUNZBF8M8X7OISC" hidden="1">#REF!</definedName>
    <definedName name="BEx94KDG7EPUMXXPEYA4O6T2OZL7" localSheetId="5" hidden="1">#REF!</definedName>
    <definedName name="BEx94KDG7EPUMXXPEYA4O6T2OZL7" hidden="1">#REF!</definedName>
    <definedName name="BEx9563MH34JSHPOSLRMY9J2PZY8" localSheetId="5" hidden="1">#REF!</definedName>
    <definedName name="BEx9563MH34JSHPOSLRMY9J2PZY8" hidden="1">#REF!</definedName>
    <definedName name="BEx96B0CB2RWVNNIHCRB1YAXSR18" localSheetId="5" hidden="1">#REF!</definedName>
    <definedName name="BEx96B0CB2RWVNNIHCRB1YAXSR18" hidden="1">#REF!</definedName>
    <definedName name="BEx96HWH7U8Z8BT0X9P12QBSLDOT" localSheetId="5" hidden="1">#REF!</definedName>
    <definedName name="BEx96HWH7U8Z8BT0X9P12QBSLDOT" hidden="1">#REF!</definedName>
    <definedName name="BEx96II22L7OXVQ4X5X1NZ61YJLA" localSheetId="5" hidden="1">#REF!</definedName>
    <definedName name="BEx96II22L7OXVQ4X5X1NZ61YJLA" hidden="1">#REF!</definedName>
    <definedName name="BEx96RSI9NN39KBJDHZFN2TZRFUU" localSheetId="5" hidden="1">#REF!</definedName>
    <definedName name="BEx96RSI9NN39KBJDHZFN2TZRFUU" hidden="1">#REF!</definedName>
    <definedName name="BEx976BXCAH2LW8HXFE1L0IFKRTV" localSheetId="5" hidden="1">#REF!</definedName>
    <definedName name="BEx976BXCAH2LW8HXFE1L0IFKRTV" hidden="1">#REF!</definedName>
    <definedName name="BEx9811STXRX2VI9PP7XGDK699WC" localSheetId="5" hidden="1">#REF!</definedName>
    <definedName name="BEx9811STXRX2VI9PP7XGDK699WC" hidden="1">#REF!</definedName>
    <definedName name="BEx985OYX81U979Z46PJQ4F0DJIQ" localSheetId="5" hidden="1">#REF!</definedName>
    <definedName name="BEx985OYX81U979Z46PJQ4F0DJIQ" hidden="1">#REF!</definedName>
    <definedName name="BEx9AIIFFPTQKKLOQY3SA0D51FZV" localSheetId="5" hidden="1">#REF!</definedName>
    <definedName name="BEx9AIIFFPTQKKLOQY3SA0D51FZV" hidden="1">#REF!</definedName>
    <definedName name="BEx9AYOW6W1RCJB9C4J8RXWSJRWM" localSheetId="5" hidden="1">#REF!</definedName>
    <definedName name="BEx9AYOW6W1RCJB9C4J8RXWSJRWM" hidden="1">#REF!</definedName>
    <definedName name="BEx9DJ5FHKGQGZ9Q3AUR445WZPKR" localSheetId="5" hidden="1">#REF!</definedName>
    <definedName name="BEx9DJ5FHKGQGZ9Q3AUR445WZPKR" hidden="1">#REF!</definedName>
    <definedName name="BEx9DJQZ74XAFXOJCRDWUCV7BXBD" localSheetId="5" hidden="1">#REF!</definedName>
    <definedName name="BEx9DJQZ74XAFXOJCRDWUCV7BXBD" hidden="1">#REF!</definedName>
    <definedName name="BEx9E1KWMBZY7DZ2W81Y28KREC8K" localSheetId="5" hidden="1">#REF!</definedName>
    <definedName name="BEx9E1KWMBZY7DZ2W81Y28KREC8K" hidden="1">#REF!</definedName>
    <definedName name="BEx9EDPXWEPLE7S1KH5K8GGFZKC0" localSheetId="5" hidden="1">[1]HEADER!#REF!</definedName>
    <definedName name="BEx9EDPXWEPLE7S1KH5K8GGFZKC0" hidden="1">[1]HEADER!#REF!</definedName>
    <definedName name="BEx9EGV6CYG6ZG9E7TMR9RZYSGH1" localSheetId="5" hidden="1">#REF!</definedName>
    <definedName name="BEx9EGV6CYG6ZG9E7TMR9RZYSGH1" hidden="1">#REF!</definedName>
    <definedName name="BEx9EIIL3MUQBD4ZYG7W1J3C5R3P" localSheetId="5" hidden="1">#REF!</definedName>
    <definedName name="BEx9EIIL3MUQBD4ZYG7W1J3C5R3P" hidden="1">#REF!</definedName>
    <definedName name="BEx9FKVIU1R1D6J2Q36IQCU8DCEX" localSheetId="5" hidden="1">#REF!</definedName>
    <definedName name="BEx9FKVIU1R1D6J2Q36IQCU8DCEX" hidden="1">#REF!</definedName>
    <definedName name="BEx9GHOWIATRBTAFYZCDVDOJPG3X" localSheetId="5" hidden="1">#REF!</definedName>
    <definedName name="BEx9GHOWIATRBTAFYZCDVDOJPG3X" hidden="1">#REF!</definedName>
    <definedName name="BEx9GJXW8UK9GOBZPQJGA4FL0M2O" localSheetId="5" hidden="1">#REF!</definedName>
    <definedName name="BEx9GJXW8UK9GOBZPQJGA4FL0M2O" hidden="1">#REF!</definedName>
    <definedName name="BEx9HKT139HM6SWSHO6XVRFA9D25" localSheetId="5" hidden="1">#REF!</definedName>
    <definedName name="BEx9HKT139HM6SWSHO6XVRFA9D25" hidden="1">#REF!</definedName>
    <definedName name="BEx9HU3BPAK91G2PCXDFTVS39TF6" localSheetId="5" hidden="1">#REF!</definedName>
    <definedName name="BEx9HU3BPAK91G2PCXDFTVS39TF6" hidden="1">#REF!</definedName>
    <definedName name="BEx9I0U78LVEHO0MPOB5U4RHMUBV" localSheetId="5" hidden="1">#REF!</definedName>
    <definedName name="BEx9I0U78LVEHO0MPOB5U4RHMUBV" hidden="1">#REF!</definedName>
    <definedName name="BEx9I2MX3GRNC957J8FMHNWP04Q5" localSheetId="5" hidden="1">#REF!</definedName>
    <definedName name="BEx9I2MX3GRNC957J8FMHNWP04Q5" hidden="1">#REF!</definedName>
    <definedName name="BEx9IPV0JNXRW2B881C8WBY5U1KI" localSheetId="5" hidden="1">#REF!</definedName>
    <definedName name="BEx9IPV0JNXRW2B881C8WBY5U1KI" hidden="1">#REF!</definedName>
    <definedName name="BExAVL1638ABE13R5SQH026SK9EX" localSheetId="5" hidden="1">#REF!</definedName>
    <definedName name="BExAVL1638ABE13R5SQH026SK9EX" hidden="1">#REF!</definedName>
    <definedName name="BExAW1IMBQBTU0E5J2TQQI2B79VY" localSheetId="5" hidden="1">#REF!</definedName>
    <definedName name="BExAW1IMBQBTU0E5J2TQQI2B79VY" hidden="1">#REF!</definedName>
    <definedName name="BExAXD0OJP1HKJKJ5K01GDQ5ZNUN" localSheetId="5" hidden="1">#REF!</definedName>
    <definedName name="BExAXD0OJP1HKJKJ5K01GDQ5ZNUN" hidden="1">#REF!</definedName>
    <definedName name="BExAY9JGYSISL3L87W3W7QBQCYOH" localSheetId="5" hidden="1">#REF!</definedName>
    <definedName name="BExAY9JGYSISL3L87W3W7QBQCYOH" hidden="1">#REF!</definedName>
    <definedName name="BExB0MYBF7BVQ9V0ITCDFR9URZXH" localSheetId="5" hidden="1">#REF!</definedName>
    <definedName name="BExB0MYBF7BVQ9V0ITCDFR9URZXH" hidden="1">#REF!</definedName>
    <definedName name="BExB1KTDW9PPFVAAGRLUC0Q6UAY2" localSheetId="5" hidden="1">#REF!</definedName>
    <definedName name="BExB1KTDW9PPFVAAGRLUC0Q6UAY2" hidden="1">#REF!</definedName>
    <definedName name="BExB2VPW6K0D6PXFNB2EI2PAJRLJ" localSheetId="5" hidden="1">#REF!</definedName>
    <definedName name="BExB2VPW6K0D6PXFNB2EI2PAJRLJ" hidden="1">#REF!</definedName>
    <definedName name="BExB3JUJXC8QYV4XAOBJCULQAADA" localSheetId="5" hidden="1">#REF!</definedName>
    <definedName name="BExB3JUJXC8QYV4XAOBJCULQAADA" hidden="1">#REF!</definedName>
    <definedName name="BExB41TWQ6820BR7SVX3Q7SR1LZ8" localSheetId="5" hidden="1">#REF!</definedName>
    <definedName name="BExB41TWQ6820BR7SVX3Q7SR1LZ8" hidden="1">#REF!</definedName>
    <definedName name="BExB44OC6FOXVZBDEY5BR6SHCZNQ" localSheetId="5" hidden="1">#REF!</definedName>
    <definedName name="BExB44OC6FOXVZBDEY5BR6SHCZNQ" hidden="1">#REF!</definedName>
    <definedName name="BExB4A2KCGRFVC87ZRC18R8O2XYF" localSheetId="5" hidden="1">#REF!</definedName>
    <definedName name="BExB4A2KCGRFVC87ZRC18R8O2XYF" hidden="1">#REF!</definedName>
    <definedName name="BExB50W4NZMCTI79LJI7K2M3YYWH" localSheetId="5" hidden="1">#REF!</definedName>
    <definedName name="BExB50W4NZMCTI79LJI7K2M3YYWH" hidden="1">#REF!</definedName>
    <definedName name="BExB5U9JN1UHEARI0481VU3P9GGG" localSheetId="5" hidden="1">#REF!</definedName>
    <definedName name="BExB5U9JN1UHEARI0481VU3P9GGG" hidden="1">#REF!</definedName>
    <definedName name="BExB7CCZRTPP5XRFAR84CPLTOXI3" localSheetId="5" hidden="1">#REF!</definedName>
    <definedName name="BExB7CCZRTPP5XRFAR84CPLTOXI3" hidden="1">#REF!</definedName>
    <definedName name="BExB8KEWJQOO05VHW4CS61VYZE5U" localSheetId="5" hidden="1">#REF!</definedName>
    <definedName name="BExB8KEWJQOO05VHW4CS61VYZE5U" hidden="1">#REF!</definedName>
    <definedName name="BExB9EDVITSRZC6AZLBXID7PHJ91" localSheetId="5" hidden="1">#REF!</definedName>
    <definedName name="BExB9EDVITSRZC6AZLBXID7PHJ91" hidden="1">#REF!</definedName>
    <definedName name="BExBA6K3TLYXUTIOWFXK3NMRGHR2" localSheetId="5" hidden="1">#REF!</definedName>
    <definedName name="BExBA6K3TLYXUTIOWFXK3NMRGHR2" hidden="1">#REF!</definedName>
    <definedName name="BExBA6PE8EEX0NM9BM28HHNN23ES" localSheetId="5" hidden="1">#REF!</definedName>
    <definedName name="BExBA6PE8EEX0NM9BM28HHNN23ES" hidden="1">#REF!</definedName>
    <definedName name="BExBCIH0UBOD07PZ27392P9YXEYX" localSheetId="5" hidden="1">#REF!</definedName>
    <definedName name="BExBCIH0UBOD07PZ27392P9YXEYX" hidden="1">#REF!</definedName>
    <definedName name="BExBCOGUPM5Z6QHXYY5E10ELG9G8" localSheetId="5" hidden="1">#REF!</definedName>
    <definedName name="BExBCOGUPM5Z6QHXYY5E10ELG9G8" hidden="1">#REF!</definedName>
    <definedName name="BExBDCLASWBCUKQ99SIH7MEJ6YOG" localSheetId="5" hidden="1">#REF!</definedName>
    <definedName name="BExBDCLASWBCUKQ99SIH7MEJ6YOG" hidden="1">#REF!</definedName>
    <definedName name="BExBE7BBX2NP1GFQT3X635DFIIBD" localSheetId="5" hidden="1">#REF!</definedName>
    <definedName name="BExBE7BBX2NP1GFQT3X635DFIIBD" hidden="1">#REF!</definedName>
    <definedName name="BExBE9K6C6Q27ZVX3WOCP2J41BHY" localSheetId="5" hidden="1">[1]HEADER!#REF!</definedName>
    <definedName name="BExBE9K6C6Q27ZVX3WOCP2J41BHY" hidden="1">[1]HEADER!#REF!</definedName>
    <definedName name="BExBENN9Z0JJ1YMZZDUYFE3OR74M" localSheetId="5" hidden="1">#REF!</definedName>
    <definedName name="BExBENN9Z0JJ1YMZZDUYFE3OR74M" hidden="1">#REF!</definedName>
    <definedName name="BExCQGR4Z3D1E5XRGMT5VWBAFBXW" localSheetId="5" hidden="1">[1]ZQZBC_PLN__04_03_10!#REF!</definedName>
    <definedName name="BExCQGR4Z3D1E5XRGMT5VWBAFBXW" hidden="1">[1]ZQZBC_PLN__04_03_10!#REF!</definedName>
    <definedName name="BExCRYEGVK7KU00YBTX1M0GH26ZC" localSheetId="5" hidden="1">#REF!</definedName>
    <definedName name="BExCRYEGVK7KU00YBTX1M0GH26ZC" hidden="1">#REF!</definedName>
    <definedName name="BExCS9SHI3N58U0N2PGEOZ4RH8IF" localSheetId="5" hidden="1">#REF!</definedName>
    <definedName name="BExCS9SHI3N58U0N2PGEOZ4RH8IF" hidden="1">#REF!</definedName>
    <definedName name="BExCSHFJMTBG8TXFAPM1YMJ2C7TB" localSheetId="5" hidden="1">#REF!</definedName>
    <definedName name="BExCSHFJMTBG8TXFAPM1YMJ2C7TB" hidden="1">#REF!</definedName>
    <definedName name="BExCTH8YWODCTNH1ADX45WCZUZ5C" localSheetId="5" hidden="1">#REF!</definedName>
    <definedName name="BExCTH8YWODCTNH1ADX45WCZUZ5C" hidden="1">#REF!</definedName>
    <definedName name="BExCV155OWE7PIVZUK23BXNDWP3Q" localSheetId="5" hidden="1">#REF!</definedName>
    <definedName name="BExCV155OWE7PIVZUK23BXNDWP3Q" hidden="1">#REF!</definedName>
    <definedName name="BExCV3ZMETOSDFFYA3PTQUD7GPJM" localSheetId="5" hidden="1">#REF!</definedName>
    <definedName name="BExCV3ZMETOSDFFYA3PTQUD7GPJM" hidden="1">#REF!</definedName>
    <definedName name="BExCV5N016BKAHGA5WBLU48U1RS3" localSheetId="5" hidden="1">#REF!</definedName>
    <definedName name="BExCV5N016BKAHGA5WBLU48U1RS3" hidden="1">#REF!</definedName>
    <definedName name="BExCVM9RY4KS1QHWHDGY48P399TD" localSheetId="5" hidden="1">#REF!</definedName>
    <definedName name="BExCVM9RY4KS1QHWHDGY48P399TD" hidden="1">#REF!</definedName>
    <definedName name="BExCXT8KYZE7Q8L5Z2LZX96ANYH9" localSheetId="5" hidden="1">#REF!</definedName>
    <definedName name="BExCXT8KYZE7Q8L5Z2LZX96ANYH9" hidden="1">#REF!</definedName>
    <definedName name="BExD0L6V9ZAQ8DYCKUZHD1HCK0R6" localSheetId="5" hidden="1">#REF!</definedName>
    <definedName name="BExD0L6V9ZAQ8DYCKUZHD1HCK0R6" hidden="1">#REF!</definedName>
    <definedName name="BExD0YDM6QOAH0SUN3EB83EKA7JZ" localSheetId="5" hidden="1">#REF!</definedName>
    <definedName name="BExD0YDM6QOAH0SUN3EB83EKA7JZ" hidden="1">#REF!</definedName>
    <definedName name="BExD1TP06FGT18KW5BYXXVZB0NZC" localSheetId="5" hidden="1">#REF!</definedName>
    <definedName name="BExD1TP06FGT18KW5BYXXVZB0NZC" hidden="1">#REF!</definedName>
    <definedName name="BExD23QJNRMXRMQLM98NN33TURL6" localSheetId="5" hidden="1">#REF!</definedName>
    <definedName name="BExD23QJNRMXRMQLM98NN33TURL6" hidden="1">#REF!</definedName>
    <definedName name="BExD2ETTJYF64I3N9P3TP46EW3NG" localSheetId="5" hidden="1">#REF!</definedName>
    <definedName name="BExD2ETTJYF64I3N9P3TP46EW3NG" hidden="1">#REF!</definedName>
    <definedName name="BExD2VWMESKUJL8ZGDBUAQV67D7Q" localSheetId="5" hidden="1">#REF!</definedName>
    <definedName name="BExD2VWMESKUJL8ZGDBUAQV67D7Q" hidden="1">#REF!</definedName>
    <definedName name="BExD3ESDJXZXXBH1F4AJUVK5HPGN" localSheetId="5" hidden="1">#REF!</definedName>
    <definedName name="BExD3ESDJXZXXBH1F4AJUVK5HPGN" hidden="1">#REF!</definedName>
    <definedName name="BExD3KXILJSLO1GNOXBY52GJPVTY" localSheetId="5" hidden="1">#REF!</definedName>
    <definedName name="BExD3KXILJSLO1GNOXBY52GJPVTY" hidden="1">#REF!</definedName>
    <definedName name="BExD3O2VQHMUJ12Y5K7ZJ4UX1FYC" localSheetId="5" hidden="1">#REF!</definedName>
    <definedName name="BExD3O2VQHMUJ12Y5K7ZJ4UX1FYC" hidden="1">#REF!</definedName>
    <definedName name="BExD3ZX46964SM8TAF5PFJHE1X8V" localSheetId="5" hidden="1">#REF!</definedName>
    <definedName name="BExD3ZX46964SM8TAF5PFJHE1X8V" hidden="1">#REF!</definedName>
    <definedName name="BExD4NAKCGI0A97E382ZDPX0UYWK" localSheetId="5" hidden="1">#REF!</definedName>
    <definedName name="BExD4NAKCGI0A97E382ZDPX0UYWK" hidden="1">#REF!</definedName>
    <definedName name="BExD5FBB7KCQQLQDGVGVASJKNVTS" localSheetId="5" hidden="1">#REF!</definedName>
    <definedName name="BExD5FBB7KCQQLQDGVGVASJKNVTS" hidden="1">#REF!</definedName>
    <definedName name="BExD74LQMOBXLBZOAA3JSIKTP1I3" localSheetId="5" hidden="1">#REF!</definedName>
    <definedName name="BExD74LQMOBXLBZOAA3JSIKTP1I3" hidden="1">#REF!</definedName>
    <definedName name="BExD7XJ00CUN1NP0Q2FUR4KBFTZG" localSheetId="5" hidden="1">#REF!</definedName>
    <definedName name="BExD7XJ00CUN1NP0Q2FUR4KBFTZG" hidden="1">#REF!</definedName>
    <definedName name="BExD9FX2QXLTBF9PYSSKEWXA1I61" localSheetId="5" hidden="1">#REF!</definedName>
    <definedName name="BExD9FX2QXLTBF9PYSSKEWXA1I61" hidden="1">#REF!</definedName>
    <definedName name="BExDAKZAX8R6L0QCZSZ72YS114XS" localSheetId="5" hidden="1">#REF!</definedName>
    <definedName name="BExDAKZAX8R6L0QCZSZ72YS114XS" hidden="1">#REF!</definedName>
    <definedName name="BExDATTNCV0F68Y5PK3GMRSXBEPR" localSheetId="5" hidden="1">#REF!</definedName>
    <definedName name="BExDATTNCV0F68Y5PK3GMRSXBEPR" hidden="1">#REF!</definedName>
    <definedName name="BExEPC15P2REPF88BIEY2UMCP9GM" localSheetId="5" hidden="1">#REF!</definedName>
    <definedName name="BExEPC15P2REPF88BIEY2UMCP9GM" hidden="1">#REF!</definedName>
    <definedName name="BExEPEVPYN0G39HQ3DU1M85J9MER" localSheetId="5" hidden="1">#REF!</definedName>
    <definedName name="BExEPEVPYN0G39HQ3DU1M85J9MER" hidden="1">#REF!</definedName>
    <definedName name="BExEQEJPDDC0SUQQHSBVHX1VETKU" localSheetId="5" hidden="1">#REF!</definedName>
    <definedName name="BExEQEJPDDC0SUQQHSBVHX1VETKU" hidden="1">#REF!</definedName>
    <definedName name="BExEQJ1K3Q7LOLBHHKVOZD6EXF1U" localSheetId="5" hidden="1">#REF!</definedName>
    <definedName name="BExEQJ1K3Q7LOLBHHKVOZD6EXF1U" hidden="1">#REF!</definedName>
    <definedName name="BExEQUFDXWZN9ROGQISKH4SDFZYX" localSheetId="5" hidden="1">#REF!</definedName>
    <definedName name="BExEQUFDXWZN9ROGQISKH4SDFZYX" hidden="1">#REF!</definedName>
    <definedName name="BExER57UU183X1RFWKP1BH49FEJE" localSheetId="5" hidden="1">#REF!</definedName>
    <definedName name="BExER57UU183X1RFWKP1BH49FEJE" hidden="1">#REF!</definedName>
    <definedName name="BExET2WCLE0DG23ZOO35V56ZWFE0" localSheetId="5" hidden="1">#REF!</definedName>
    <definedName name="BExET2WCLE0DG23ZOO35V56ZWFE0" hidden="1">#REF!</definedName>
    <definedName name="BExET7ZSNZQOBO7Y3I86YBBZQCHH" localSheetId="5" hidden="1">#REF!</definedName>
    <definedName name="BExET7ZSNZQOBO7Y3I86YBBZQCHH" hidden="1">#REF!</definedName>
    <definedName name="BExETQVI3OYIOG4I10N5MR6Q532N" localSheetId="5" hidden="1">#REF!</definedName>
    <definedName name="BExETQVI3OYIOG4I10N5MR6Q532N" hidden="1">#REF!</definedName>
    <definedName name="BExETVO4QFP3S410LJIEWIHYDHOU" localSheetId="5" hidden="1">#REF!</definedName>
    <definedName name="BExETVO4QFP3S410LJIEWIHYDHOU" hidden="1">#REF!</definedName>
    <definedName name="BExEUNJKP9A47DKEHQJLAJH3BZP5" localSheetId="5" hidden="1">#REF!</definedName>
    <definedName name="BExEUNJKP9A47DKEHQJLAJH3BZP5" hidden="1">#REF!</definedName>
    <definedName name="BExEV7BIXY0PNBZD7CP4KPCKXYBN" localSheetId="5" hidden="1">#REF!</definedName>
    <definedName name="BExEV7BIXY0PNBZD7CP4KPCKXYBN" hidden="1">#REF!</definedName>
    <definedName name="BExEWAA7JPZT6S8NDDQAF91HY7P7" localSheetId="5" hidden="1">#REF!</definedName>
    <definedName name="BExEWAA7JPZT6S8NDDQAF91HY7P7" hidden="1">#REF!</definedName>
    <definedName name="BExEX25N6632Q2U1DH066VVMMAGN" localSheetId="5" hidden="1">#REF!</definedName>
    <definedName name="BExEX25N6632Q2U1DH066VVMMAGN" hidden="1">#REF!</definedName>
    <definedName name="BExEY7IFW8RTSNNV3FHHYEO5H0AE" localSheetId="5" hidden="1">#REF!</definedName>
    <definedName name="BExEY7IFW8RTSNNV3FHHYEO5H0AE" hidden="1">#REF!</definedName>
    <definedName name="BExF0MKRZGF4F706JCNS1KIYEVDX" localSheetId="5" hidden="1">#REF!</definedName>
    <definedName name="BExF0MKRZGF4F706JCNS1KIYEVDX" hidden="1">#REF!</definedName>
    <definedName name="BExF14K5R2H1H9JV0N6DBLHUIIKD" localSheetId="5" hidden="1">#REF!</definedName>
    <definedName name="BExF14K5R2H1H9JV0N6DBLHUIIKD" hidden="1">#REF!</definedName>
    <definedName name="BExF1TVSQQHB0Z0I0TL2ZLVCDE50" localSheetId="5" hidden="1">#REF!</definedName>
    <definedName name="BExF1TVSQQHB0Z0I0TL2ZLVCDE50" hidden="1">#REF!</definedName>
    <definedName name="BExF3LPZ4VPJKH07FJC9FE74ZN6K" localSheetId="5" hidden="1">#REF!</definedName>
    <definedName name="BExF3LPZ4VPJKH07FJC9FE74ZN6K" hidden="1">#REF!</definedName>
    <definedName name="BExF4C3AU5TU7WPX9SVGYD0WUAI2" localSheetId="5" hidden="1">#REF!</definedName>
    <definedName name="BExF4C3AU5TU7WPX9SVGYD0WUAI2" hidden="1">#REF!</definedName>
    <definedName name="BExF4MVQLYANEICBT7GH7RGV15G6" localSheetId="5" hidden="1">#REF!</definedName>
    <definedName name="BExF4MVQLYANEICBT7GH7RGV15G6" hidden="1">#REF!</definedName>
    <definedName name="BExF54EZT3FMJ79XYOCGA3DVLRAP" localSheetId="5" hidden="1">#REF!</definedName>
    <definedName name="BExF54EZT3FMJ79XYOCGA3DVLRAP" hidden="1">#REF!</definedName>
    <definedName name="BExF5OSJPJUHOBH5UO519MS5FV6M" localSheetId="5" hidden="1">#REF!</definedName>
    <definedName name="BExF5OSJPJUHOBH5UO519MS5FV6M" hidden="1">#REF!</definedName>
    <definedName name="BExF6N3V8FNSQJC6A6MCF03ZAA5W" localSheetId="5" hidden="1">#REF!</definedName>
    <definedName name="BExF6N3V8FNSQJC6A6MCF03ZAA5W" hidden="1">#REF!</definedName>
    <definedName name="BExF78ORD51H2LCFAQWCLGK8FBM1" localSheetId="5" hidden="1">#REF!</definedName>
    <definedName name="BExF78ORD51H2LCFAQWCLGK8FBM1" hidden="1">#REF!</definedName>
    <definedName name="BExF8C8YV94YAIMXCKIUOWNQNRBC" localSheetId="5" hidden="1">#REF!</definedName>
    <definedName name="BExF8C8YV94YAIMXCKIUOWNQNRBC" hidden="1">#REF!</definedName>
    <definedName name="BExGL6IPXDOHQ1LB2D3GZXKLLB4P" localSheetId="5" hidden="1">#REF!</definedName>
    <definedName name="BExGL6IPXDOHQ1LB2D3GZXKLLB4P" hidden="1">#REF!</definedName>
    <definedName name="BExGMC6GO2W9TXUG7N8LXR0L17CZ" localSheetId="5" hidden="1">#REF!</definedName>
    <definedName name="BExGMC6GO2W9TXUG7N8LXR0L17CZ" hidden="1">#REF!</definedName>
    <definedName name="BExGMP2FJRFW3IHF713S83MUNO63" localSheetId="5" hidden="1">#REF!</definedName>
    <definedName name="BExGMP2FJRFW3IHF713S83MUNO63" hidden="1">#REF!</definedName>
    <definedName name="BExGPTLP106PIE3TKA2163916WPX" localSheetId="5" hidden="1">#REF!</definedName>
    <definedName name="BExGPTLP106PIE3TKA2163916WPX" hidden="1">#REF!</definedName>
    <definedName name="BExGQ9SCA2OJYNB1N6WEQ2UEK5TX" localSheetId="5" hidden="1">#REF!</definedName>
    <definedName name="BExGQ9SCA2OJYNB1N6WEQ2UEK5TX" hidden="1">#REF!</definedName>
    <definedName name="BExGQJTX2KEG6KNLHJUI6XXVYUAP" localSheetId="5" hidden="1">#REF!</definedName>
    <definedName name="BExGQJTX2KEG6KNLHJUI6XXVYUAP" hidden="1">#REF!</definedName>
    <definedName name="BExGR9WETFADNTMJ20GHNAJ1F7GF" localSheetId="5" hidden="1">#REF!</definedName>
    <definedName name="BExGR9WETFADNTMJ20GHNAJ1F7GF" hidden="1">#REF!</definedName>
    <definedName name="BExGRTOI9X3XYYD89XDEAVZ9OJYR" localSheetId="5" hidden="1">#REF!</definedName>
    <definedName name="BExGRTOI9X3XYYD89XDEAVZ9OJYR" hidden="1">#REF!</definedName>
    <definedName name="BExGTEMEB67U5UI9VJ04JZCOEFXF" localSheetId="5" hidden="1">#REF!</definedName>
    <definedName name="BExGTEMEB67U5UI9VJ04JZCOEFXF" hidden="1">#REF!</definedName>
    <definedName name="BExGU4ZW66RINTPSA4PIO5Q6IMM1" localSheetId="5" hidden="1">#REF!</definedName>
    <definedName name="BExGU4ZW66RINTPSA4PIO5Q6IMM1" hidden="1">#REF!</definedName>
    <definedName name="BExGUGU5SMJJAKC62NZE6ZCQR2QY" localSheetId="5" hidden="1">#REF!</definedName>
    <definedName name="BExGUGU5SMJJAKC62NZE6ZCQR2QY" hidden="1">#REF!</definedName>
    <definedName name="BExGV7NSHPKQEYFH3A6ADICPV7J3" localSheetId="5" hidden="1">#REF!</definedName>
    <definedName name="BExGV7NSHPKQEYFH3A6ADICPV7J3" hidden="1">#REF!</definedName>
    <definedName name="BExGX750HSKAL5M99Y0IC32NWEH5" localSheetId="5" hidden="1">#REF!</definedName>
    <definedName name="BExGX750HSKAL5M99Y0IC32NWEH5" hidden="1">#REF!</definedName>
    <definedName name="BExGYY2ONE6WQ2Y2VQKX8XVVYJ6Y" localSheetId="5" hidden="1">#REF!</definedName>
    <definedName name="BExGYY2ONE6WQ2Y2VQKX8XVVYJ6Y" hidden="1">#REF!</definedName>
    <definedName name="BExGZ2KIBCFCQQM8SVEARX84ALTB" localSheetId="5" hidden="1">#REF!</definedName>
    <definedName name="BExGZ2KIBCFCQQM8SVEARX84ALTB" hidden="1">#REF!</definedName>
    <definedName name="BExH05ZAO58KEEBYEVQXU5JLP0LH" localSheetId="5" hidden="1">#REF!</definedName>
    <definedName name="BExH05ZAO58KEEBYEVQXU5JLP0LH" hidden="1">#REF!</definedName>
    <definedName name="BExH0ETHUGLBXBWZPRRWL8IVCYIJ" localSheetId="5" hidden="1">#REF!</definedName>
    <definedName name="BExH0ETHUGLBXBWZPRRWL8IVCYIJ" hidden="1">#REF!</definedName>
    <definedName name="BExH1JKW7W9AQEV1383HV6JKL8VK" localSheetId="5" hidden="1">#REF!</definedName>
    <definedName name="BExH1JKW7W9AQEV1383HV6JKL8VK" hidden="1">#REF!</definedName>
    <definedName name="BExH1OIU3XT4H0UBC9WIAPBQ4Z2L" localSheetId="5" hidden="1">#REF!</definedName>
    <definedName name="BExH1OIU3XT4H0UBC9WIAPBQ4Z2L" hidden="1">#REF!</definedName>
    <definedName name="BExH2SU3WWM0HRFZNQFCAR46PYGF" localSheetId="5" hidden="1">#REF!</definedName>
    <definedName name="BExH2SU3WWM0HRFZNQFCAR46PYGF" hidden="1">#REF!</definedName>
    <definedName name="BExH372KPBADCDAILORTD8CH2MPU" localSheetId="5" hidden="1">#REF!</definedName>
    <definedName name="BExH372KPBADCDAILORTD8CH2MPU" hidden="1">#REF!</definedName>
    <definedName name="BExIGAXL27FGCA1ZIATR39XQ7AR3" localSheetId="5" hidden="1">#REF!</definedName>
    <definedName name="BExIGAXL27FGCA1ZIATR39XQ7AR3" hidden="1">#REF!</definedName>
    <definedName name="BExIIM3MJCPGT5ISU0ROUP3XPNMV" localSheetId="5" hidden="1">#REF!</definedName>
    <definedName name="BExIIM3MJCPGT5ISU0ROUP3XPNMV" hidden="1">#REF!</definedName>
    <definedName name="BExIIMP742P7WFXRWEWWZZT657OF" localSheetId="5" hidden="1">#REF!</definedName>
    <definedName name="BExIIMP742P7WFXRWEWWZZT657OF" hidden="1">#REF!</definedName>
    <definedName name="BExIIR1QC64BTPROBS5UKJC9EPBW" localSheetId="5" hidden="1">#REF!</definedName>
    <definedName name="BExIIR1QC64BTPROBS5UKJC9EPBW" hidden="1">#REF!</definedName>
    <definedName name="BExIJ24Y767M0FBMK90JAK8JEAPN" localSheetId="5" hidden="1">#REF!</definedName>
    <definedName name="BExIJ24Y767M0FBMK90JAK8JEAPN" hidden="1">#REF!</definedName>
    <definedName name="BExIJF0Q8SOCLLWCS8V6CSQI370T" localSheetId="5" hidden="1">#REF!</definedName>
    <definedName name="BExIJF0Q8SOCLLWCS8V6CSQI370T" hidden="1">#REF!</definedName>
    <definedName name="BExIKJ12322HZC9UKYV08BRUJVMQ" localSheetId="5" hidden="1">#REF!</definedName>
    <definedName name="BExIKJ12322HZC9UKYV08BRUJVMQ" hidden="1">#REF!</definedName>
    <definedName name="BExILSQFQ1CHDGOZTB1FB8MG0U2S" localSheetId="5" hidden="1">#REF!</definedName>
    <definedName name="BExILSQFQ1CHDGOZTB1FB8MG0U2S" hidden="1">#REF!</definedName>
    <definedName name="BExILUOMF8FLBLG5RXQBHIEZ9C0E" localSheetId="5" hidden="1">#REF!</definedName>
    <definedName name="BExILUOMF8FLBLG5RXQBHIEZ9C0E" hidden="1">#REF!</definedName>
    <definedName name="BExIMEBBD14IYSW0X6M3CP1YG17P" localSheetId="5" hidden="1">#REF!</definedName>
    <definedName name="BExIMEBBD14IYSW0X6M3CP1YG17P" hidden="1">#REF!</definedName>
    <definedName name="BExIMRI188MAJJM4PQQ1UDGIFM99" localSheetId="5" hidden="1">#REF!</definedName>
    <definedName name="BExIMRI188MAJJM4PQQ1UDGIFM99" hidden="1">#REF!</definedName>
    <definedName name="BExINGIWJUD0MFKK34QQ3922PHUF" localSheetId="5" hidden="1">#REF!</definedName>
    <definedName name="BExINGIWJUD0MFKK34QQ3922PHUF" hidden="1">#REF!</definedName>
    <definedName name="BExIOCG31CW4YS7LAL2RP9VJ65FR" localSheetId="5" hidden="1">#REF!</definedName>
    <definedName name="BExIOCG31CW4YS7LAL2RP9VJ65FR" hidden="1">#REF!</definedName>
    <definedName name="BExIP0VAZJ2K3DG6TC8PMLLUMAEI" localSheetId="5" hidden="1">#REF!</definedName>
    <definedName name="BExIP0VAZJ2K3DG6TC8PMLLUMAEI" hidden="1">#REF!</definedName>
    <definedName name="BExIP643TMP1ZBG0SHCNS1R03PJK" localSheetId="5" hidden="1">#REF!</definedName>
    <definedName name="BExIP643TMP1ZBG0SHCNS1R03PJK" hidden="1">#REF!</definedName>
    <definedName name="BExIPE7DY6LFJKS1X0GZF9RL4H46" localSheetId="5" hidden="1">#REF!</definedName>
    <definedName name="BExIPE7DY6LFJKS1X0GZF9RL4H46" hidden="1">#REF!</definedName>
    <definedName name="BExIQ6OEUJ2DOYD770WM1TA78M20" localSheetId="5" hidden="1">#REF!</definedName>
    <definedName name="BExIQ6OEUJ2DOYD770WM1TA78M20" hidden="1">#REF!</definedName>
    <definedName name="BExIQINZ72CNY56V9O50HDTRAD8M" localSheetId="5" hidden="1">#REF!</definedName>
    <definedName name="BExIQINZ72CNY56V9O50HDTRAD8M" hidden="1">#REF!</definedName>
    <definedName name="BExIQLD3ROMGT3HSAEOSAZYFGZVK" localSheetId="5" hidden="1">#REF!</definedName>
    <definedName name="BExIQLD3ROMGT3HSAEOSAZYFGZVK" hidden="1">#REF!</definedName>
    <definedName name="BExIQN5P2F0WP5TNF00ZW9UP6BGL" localSheetId="5" hidden="1">#REF!</definedName>
    <definedName name="BExIQN5P2F0WP5TNF00ZW9UP6BGL" hidden="1">#REF!</definedName>
    <definedName name="BExIQOCZULQN5NV7QGN82B6Z1CFC" localSheetId="5" hidden="1">#REF!</definedName>
    <definedName name="BExIQOCZULQN5NV7QGN82B6Z1CFC" hidden="1">#REF!</definedName>
    <definedName name="BExIQTLR3QHV0I0NYWEJMMRU9S0A" localSheetId="5" hidden="1">#REF!</definedName>
    <definedName name="BExIQTLR3QHV0I0NYWEJMMRU9S0A" hidden="1">#REF!</definedName>
    <definedName name="BExIQYECFYOQTSZR9U5X5YRQUVBX" localSheetId="5" hidden="1">#REF!</definedName>
    <definedName name="BExIQYECFYOQTSZR9U5X5YRQUVBX" hidden="1">#REF!</definedName>
    <definedName name="BExIRI15PZOMCJQX4K5T6EL3A8H0" localSheetId="5" hidden="1">#REF!</definedName>
    <definedName name="BExIRI15PZOMCJQX4K5T6EL3A8H0" hidden="1">#REF!</definedName>
    <definedName name="BExIRRGYUYEWEZY2WOZ37HNWSK0N" localSheetId="5" hidden="1">#REF!</definedName>
    <definedName name="BExIRRGYUYEWEZY2WOZ37HNWSK0N" hidden="1">#REF!</definedName>
    <definedName name="BExIRVNZZ9L9LIBAEBPWRS1IHM4A" localSheetId="5" hidden="1">#REF!</definedName>
    <definedName name="BExIRVNZZ9L9LIBAEBPWRS1IHM4A" hidden="1">#REF!</definedName>
    <definedName name="BExISYS0B76N1U5ILES3FGOLC6FK" localSheetId="5" hidden="1">#REF!</definedName>
    <definedName name="BExISYS0B76N1U5ILES3FGOLC6FK" hidden="1">#REF!</definedName>
    <definedName name="BExITR8TRXQULDLPTACROH947Y33" localSheetId="5" hidden="1">#REF!</definedName>
    <definedName name="BExITR8TRXQULDLPTACROH947Y33" hidden="1">#REF!</definedName>
    <definedName name="BExIUQ5VSYENRLPNJTJAKPBBHISD" localSheetId="5" hidden="1">#REF!</definedName>
    <definedName name="BExIUQ5VSYENRLPNJTJAKPBBHISD" hidden="1">#REF!</definedName>
    <definedName name="BExIVLMNTSVCWMWYXMDSCEV4JBFR" localSheetId="5" hidden="1">#REF!</definedName>
    <definedName name="BExIVLMNTSVCWMWYXMDSCEV4JBFR" hidden="1">#REF!</definedName>
    <definedName name="BExIWTDXFUWVYBQESO5CWKRJER7E" localSheetId="5" hidden="1">#REF!</definedName>
    <definedName name="BExIWTDXFUWVYBQESO5CWKRJER7E" hidden="1">#REF!</definedName>
    <definedName name="BExIX76ANFIYB411PVORG0OVBF3C" localSheetId="5" hidden="1">#REF!</definedName>
    <definedName name="BExIX76ANFIYB411PVORG0OVBF3C" hidden="1">#REF!</definedName>
    <definedName name="BExIYF2VWNO8NBSIVR69ZH9LZF4W" localSheetId="5" hidden="1">#REF!</definedName>
    <definedName name="BExIYF2VWNO8NBSIVR69ZH9LZF4W" hidden="1">#REF!</definedName>
    <definedName name="BExIYL2OUVLJZVI6HDEXM1IEJT9R" localSheetId="5" hidden="1">#REF!</definedName>
    <definedName name="BExIYL2OUVLJZVI6HDEXM1IEJT9R" hidden="1">#REF!</definedName>
    <definedName name="BExIZLHJQM4IHHTD3UEY6TRLSCPU" localSheetId="5" hidden="1">#REF!</definedName>
    <definedName name="BExIZLHJQM4IHHTD3UEY6TRLSCPU" hidden="1">#REF!</definedName>
    <definedName name="BExIZLXSRKW3L5QVJ61B21FNSLV8" localSheetId="5" hidden="1">#REF!</definedName>
    <definedName name="BExIZLXSRKW3L5QVJ61B21FNSLV8" hidden="1">#REF!</definedName>
    <definedName name="BExIZM34IL9I3T662RCBZYUZ9OPX" localSheetId="5" hidden="1">#REF!</definedName>
    <definedName name="BExIZM34IL9I3T662RCBZYUZ9OPX" hidden="1">#REF!</definedName>
    <definedName name="BExJ08KB1IAN6JNARQ00WCSHAPF0" localSheetId="5" hidden="1">#REF!</definedName>
    <definedName name="BExJ08KB1IAN6JNARQ00WCSHAPF0" hidden="1">#REF!</definedName>
    <definedName name="BExJ0RQUMO8XC8F9KBEUCYPP77WI" localSheetId="5" hidden="1">#REF!</definedName>
    <definedName name="BExJ0RQUMO8XC8F9KBEUCYPP77WI" hidden="1">#REF!</definedName>
    <definedName name="BExJ18TUXRCLPD89DQ2AY2YBC6TU" localSheetId="5" hidden="1">#REF!</definedName>
    <definedName name="BExJ18TUXRCLPD89DQ2AY2YBC6TU" hidden="1">#REF!</definedName>
    <definedName name="BExKCDYJ50O8B2OSSXLQ4A1K0812" localSheetId="5" hidden="1">#REF!</definedName>
    <definedName name="BExKCDYJ50O8B2OSSXLQ4A1K0812" hidden="1">#REF!</definedName>
    <definedName name="BExKER2TTEJ75PW11WCEFJN8TWZ0" localSheetId="5" hidden="1">#REF!</definedName>
    <definedName name="BExKER2TTEJ75PW11WCEFJN8TWZ0" hidden="1">#REF!</definedName>
    <definedName name="BExKF0O2XK0JHGNOK7YRFP9SBOHH" localSheetId="5" hidden="1">#REF!</definedName>
    <definedName name="BExKF0O2XK0JHGNOK7YRFP9SBOHH" hidden="1">#REF!</definedName>
    <definedName name="BExKFCSZWOIJFD4WW4948OB5R4K9" localSheetId="5" hidden="1">#REF!</definedName>
    <definedName name="BExKFCSZWOIJFD4WW4948OB5R4K9" hidden="1">#REF!</definedName>
    <definedName name="BExKFMJQHSDU04MON4WU9XM9FD0B" localSheetId="5" hidden="1">#REF!</definedName>
    <definedName name="BExKFMJQHSDU04MON4WU9XM9FD0B" hidden="1">#REF!</definedName>
    <definedName name="BExKG5KSNA0HLNSB38O534SVSW3L" localSheetId="5" hidden="1">#REF!</definedName>
    <definedName name="BExKG5KSNA0HLNSB38O534SVSW3L" hidden="1">#REF!</definedName>
    <definedName name="BExKHJRZPOAAYWTXC8WANK0L3XCO" localSheetId="5" hidden="1">#REF!</definedName>
    <definedName name="BExKHJRZPOAAYWTXC8WANK0L3XCO" hidden="1">#REF!</definedName>
    <definedName name="BExKHMH2B8OT8TU7L1QE26IBQ8FS" localSheetId="5" hidden="1">#REF!</definedName>
    <definedName name="BExKHMH2B8OT8TU7L1QE26IBQ8FS" hidden="1">#REF!</definedName>
    <definedName name="BExKHU455ZH5GKG6E2QGSHXSSD09" localSheetId="5" hidden="1">#REF!</definedName>
    <definedName name="BExKHU455ZH5GKG6E2QGSHXSSD09" hidden="1">#REF!</definedName>
    <definedName name="BExKIWXB61X2ZFKEM516HYN09OMX" localSheetId="5" hidden="1">#REF!</definedName>
    <definedName name="BExKIWXB61X2ZFKEM516HYN09OMX" hidden="1">#REF!</definedName>
    <definedName name="BExKK0C1XGFVNDIKCWYAR98RG9OK" localSheetId="5" hidden="1">#REF!</definedName>
    <definedName name="BExKK0C1XGFVNDIKCWYAR98RG9OK" hidden="1">#REF!</definedName>
    <definedName name="BExKLLA4GE53GR94DWBMDFMYAB05" localSheetId="5" hidden="1">#REF!</definedName>
    <definedName name="BExKLLA4GE53GR94DWBMDFMYAB05" hidden="1">#REF!</definedName>
    <definedName name="BExKM87GLBXV13KUPDU4NIA7Y5NQ" localSheetId="5" hidden="1">#REF!</definedName>
    <definedName name="BExKM87GLBXV13KUPDU4NIA7Y5NQ" hidden="1">#REF!</definedName>
    <definedName name="BExKMG5F5P8TUG5A0TI9SI8E5JLV" localSheetId="5" hidden="1">#REF!</definedName>
    <definedName name="BExKMG5F5P8TUG5A0TI9SI8E5JLV" hidden="1">#REF!</definedName>
    <definedName name="BExKOLH0512OR3NJN08UMM9EAM0W" localSheetId="5" hidden="1">#REF!</definedName>
    <definedName name="BExKOLH0512OR3NJN08UMM9EAM0W" hidden="1">#REF!</definedName>
    <definedName name="BExKOR0J3AHVLAIKDV88C0WQFNRO" localSheetId="5" hidden="1">#REF!</definedName>
    <definedName name="BExKOR0J3AHVLAIKDV88C0WQFNRO" hidden="1">#REF!</definedName>
    <definedName name="BExKPASNFSJMGKE8NVFL5X8LR6X1" localSheetId="5" hidden="1">#REF!</definedName>
    <definedName name="BExKPASNFSJMGKE8NVFL5X8LR6X1" hidden="1">#REF!</definedName>
    <definedName name="BExKPKZHYYPCAGJ5HQ0DW3TH7SAT" localSheetId="5" hidden="1">#REF!</definedName>
    <definedName name="BExKPKZHYYPCAGJ5HQ0DW3TH7SAT" hidden="1">#REF!</definedName>
    <definedName name="BExKQUOUJJD11PRIRWBWSYL57F0B" localSheetId="5" hidden="1">#REF!</definedName>
    <definedName name="BExKQUOUJJD11PRIRWBWSYL57F0B" hidden="1">#REF!</definedName>
    <definedName name="BExKQUU5QA10KXLVN9WW0YRWN457" localSheetId="5" hidden="1">#REF!</definedName>
    <definedName name="BExKQUU5QA10KXLVN9WW0YRWN457" hidden="1">#REF!</definedName>
    <definedName name="BExKR26LEB6FSIZVDUIG998JIFAA" localSheetId="5" hidden="1">#REF!</definedName>
    <definedName name="BExKR26LEB6FSIZVDUIG998JIFAA" hidden="1">#REF!</definedName>
    <definedName name="BExKSG8FV6NDQ12FX8MPCQLA3PBG" localSheetId="5" hidden="1">#REF!</definedName>
    <definedName name="BExKSG8FV6NDQ12FX8MPCQLA3PBG" hidden="1">#REF!</definedName>
    <definedName name="BExKSNVJDEDLE2Q90VVIDP2677MI" localSheetId="5" hidden="1">#REF!</definedName>
    <definedName name="BExKSNVJDEDLE2Q90VVIDP2677MI" hidden="1">#REF!</definedName>
    <definedName name="BExKSXM32YE7WZK4GITMNNVQYK3J" localSheetId="5" hidden="1">#REF!</definedName>
    <definedName name="BExKSXM32YE7WZK4GITMNNVQYK3J" hidden="1">#REF!</definedName>
    <definedName name="BExKV56NZ8EC9WR0KVHOW1TV9N6M" localSheetId="5" hidden="1">#REF!</definedName>
    <definedName name="BExKV56NZ8EC9WR0KVHOW1TV9N6M" hidden="1">#REF!</definedName>
    <definedName name="BExKVK65NA9FIMJY42CZTL6KPB1U" localSheetId="5" hidden="1">#REF!</definedName>
    <definedName name="BExKVK65NA9FIMJY42CZTL6KPB1U" hidden="1">#REF!</definedName>
    <definedName name="BExKVMV9AEIU94QDY3F6PRZJNG39" localSheetId="5" hidden="1">#REF!</definedName>
    <definedName name="BExKVMV9AEIU94QDY3F6PRZJNG39" hidden="1">#REF!</definedName>
    <definedName name="BExKW3Y92HZEVAZWX06TJ9355384" localSheetId="5" hidden="1">#REF!</definedName>
    <definedName name="BExKW3Y92HZEVAZWX06TJ9355384" hidden="1">#REF!</definedName>
    <definedName name="BExM995RT6RGZQ9UK3AJ9LM2BCZX" localSheetId="5" hidden="1">#REF!</definedName>
    <definedName name="BExM995RT6RGZQ9UK3AJ9LM2BCZX" hidden="1">#REF!</definedName>
    <definedName name="BExMBJQ8ICWUWKP68CPPYASWUN4E" localSheetId="5" hidden="1">#REF!</definedName>
    <definedName name="BExMBJQ8ICWUWKP68CPPYASWUN4E" hidden="1">#REF!</definedName>
    <definedName name="BExMC1PMJS9R7QEPMHKS0NIDNOFY" localSheetId="5" hidden="1">#REF!</definedName>
    <definedName name="BExMC1PMJS9R7QEPMHKS0NIDNOFY" hidden="1">#REF!</definedName>
    <definedName name="BExMD89QIOU6JY2D1UKA7M26M80B" localSheetId="5" hidden="1">#REF!</definedName>
    <definedName name="BExMD89QIOU6JY2D1UKA7M26M80B" hidden="1">#REF!</definedName>
    <definedName name="BExMDFM170RLAP1NOWSXEMXARNZ0" localSheetId="5" hidden="1">#REF!</definedName>
    <definedName name="BExMDFM170RLAP1NOWSXEMXARNZ0" hidden="1">#REF!</definedName>
    <definedName name="BExMDH3YAZD1RLELE7M26FTF7SV5" localSheetId="5" hidden="1">#REF!</definedName>
    <definedName name="BExMDH3YAZD1RLELE7M26FTF7SV5" hidden="1">#REF!</definedName>
    <definedName name="BExMDUFZSAL97ZXAJXGOSGNMZQ41" localSheetId="5" hidden="1">#REF!</definedName>
    <definedName name="BExMDUFZSAL97ZXAJXGOSGNMZQ41" hidden="1">#REF!</definedName>
    <definedName name="BExME9A6MTZX1393DHZYMZQQSIUZ" localSheetId="5" hidden="1">#REF!</definedName>
    <definedName name="BExME9A6MTZX1393DHZYMZQQSIUZ" hidden="1">#REF!</definedName>
    <definedName name="BExME9KY0V8VJS19ZKMR22YVGZUX" localSheetId="5" hidden="1">#REF!</definedName>
    <definedName name="BExME9KY0V8VJS19ZKMR22YVGZUX" hidden="1">#REF!</definedName>
    <definedName name="BExMEMGXPZSX6ZTYL39EP1MYZEWK" localSheetId="5" hidden="1">#REF!</definedName>
    <definedName name="BExMEMGXPZSX6ZTYL39EP1MYZEWK" hidden="1">#REF!</definedName>
    <definedName name="BExMEYLTMI0OCLSFH9PG9XZYJI0Y" localSheetId="5" hidden="1">#REF!</definedName>
    <definedName name="BExMEYLTMI0OCLSFH9PG9XZYJI0Y" hidden="1">#REF!</definedName>
    <definedName name="BExMFTBORCDR83T5QYG04CHDA3E3" localSheetId="5" hidden="1">#REF!</definedName>
    <definedName name="BExMFTBORCDR83T5QYG04CHDA3E3" hidden="1">#REF!</definedName>
    <definedName name="BExMFW6A041ITRTYGVLWTC1EYHTU" localSheetId="5" hidden="1">#REF!</definedName>
    <definedName name="BExMFW6A041ITRTYGVLWTC1EYHTU" hidden="1">#REF!</definedName>
    <definedName name="BExMGFCMMQLDT07FIN1OYG7U8N1T" localSheetId="5" hidden="1">#REF!</definedName>
    <definedName name="BExMGFCMMQLDT07FIN1OYG7U8N1T" hidden="1">#REF!</definedName>
    <definedName name="BExMH317MZHXQF08DPNEV321PI0M" localSheetId="5" hidden="1">#REF!</definedName>
    <definedName name="BExMH317MZHXQF08DPNEV321PI0M" hidden="1">#REF!</definedName>
    <definedName name="BExMH3XEHZLKC3266GTFKG5WKM0L" localSheetId="5" hidden="1">#REF!</definedName>
    <definedName name="BExMH3XEHZLKC3266GTFKG5WKM0L" hidden="1">#REF!</definedName>
    <definedName name="BExMKDV2AKHPQECHKDHPABXDEQV5" localSheetId="5" hidden="1">#REF!</definedName>
    <definedName name="BExMKDV2AKHPQECHKDHPABXDEQV5" hidden="1">#REF!</definedName>
    <definedName name="BExMLI0NYX7946LFCDG136PHZCVH" localSheetId="5" hidden="1">#REF!</definedName>
    <definedName name="BExMLI0NYX7946LFCDG136PHZCVH" hidden="1">#REF!</definedName>
    <definedName name="BExMLTPGZCDCEXCV9I173UCVJXSW" localSheetId="5" hidden="1">#REF!</definedName>
    <definedName name="BExMLTPGZCDCEXCV9I173UCVJXSW" hidden="1">#REF!</definedName>
    <definedName name="BExMMT801NP1I1628IFWJDTTLXY2" localSheetId="5" hidden="1">#REF!</definedName>
    <definedName name="BExMMT801NP1I1628IFWJDTTLXY2" hidden="1">#REF!</definedName>
    <definedName name="BExMOYUBIL8WGYY0EMIMB3J05GVI" localSheetId="5" hidden="1">#REF!</definedName>
    <definedName name="BExMOYUBIL8WGYY0EMIMB3J05GVI" hidden="1">#REF!</definedName>
    <definedName name="BExMP7OQLL0R8VO1CGH6H677G4ZU" localSheetId="5" hidden="1">[1]HEADER!#REF!</definedName>
    <definedName name="BExMP7OQLL0R8VO1CGH6H677G4ZU" hidden="1">[1]HEADER!#REF!</definedName>
    <definedName name="BExMPDZ9DAO9PPXPLKS8XWZBSO4F" localSheetId="5" hidden="1">#REF!</definedName>
    <definedName name="BExMPDZ9DAO9PPXPLKS8XWZBSO4F" hidden="1">#REF!</definedName>
    <definedName name="BExMQB3G76098LOWKE1MHMYROQTC" localSheetId="5" hidden="1">#REF!</definedName>
    <definedName name="BExMQB3G76098LOWKE1MHMYROQTC" hidden="1">#REF!</definedName>
    <definedName name="BExO50CMJCMLOGHRH7OH9FMGVTSS" localSheetId="5" hidden="1">[1]HEADER!#REF!</definedName>
    <definedName name="BExO50CMJCMLOGHRH7OH9FMGVTSS" hidden="1">[1]HEADER!#REF!</definedName>
    <definedName name="BExO52QY0WRQ2VKQQ980SF8S62Y1" localSheetId="5" hidden="1">#REF!</definedName>
    <definedName name="BExO52QY0WRQ2VKQQ980SF8S62Y1" hidden="1">#REF!</definedName>
    <definedName name="BExO7R3R22P95JHI70DMJ1ZILP3F" localSheetId="5" hidden="1">#REF!</definedName>
    <definedName name="BExO7R3R22P95JHI70DMJ1ZILP3F" hidden="1">#REF!</definedName>
    <definedName name="BExO8TBCKMDSPONJIBH8YZ1L224J" localSheetId="5" hidden="1">#REF!</definedName>
    <definedName name="BExO8TBCKMDSPONJIBH8YZ1L224J" hidden="1">#REF!</definedName>
    <definedName name="BExO93SZ82LERATPWVTA62BAQQYF" localSheetId="5" hidden="1">#REF!</definedName>
    <definedName name="BExO93SZ82LERATPWVTA62BAQQYF" hidden="1">#REF!</definedName>
    <definedName name="BExOA3RQ9DFFMJC5QYZ23ZT9RUN8" localSheetId="5" hidden="1">[1]HEADER!#REF!</definedName>
    <definedName name="BExOA3RQ9DFFMJC5QYZ23ZT9RUN8" hidden="1">[1]HEADER!#REF!</definedName>
    <definedName name="BExOBBTOD2ZW5HUVUK0ZJHN21OK0" localSheetId="5" hidden="1">#REF!</definedName>
    <definedName name="BExOBBTOD2ZW5HUVUK0ZJHN21OK0" hidden="1">#REF!</definedName>
    <definedName name="BExOC0P6VWRPK33VR3X86F7MV8S0" localSheetId="5" hidden="1">#REF!</definedName>
    <definedName name="BExOC0P6VWRPK33VR3X86F7MV8S0" hidden="1">#REF!</definedName>
    <definedName name="BExOD8WLOETWE7NEBBTM1S2VZFK6" localSheetId="5" hidden="1">#REF!</definedName>
    <definedName name="BExOD8WLOETWE7NEBBTM1S2VZFK6" hidden="1">#REF!</definedName>
    <definedName name="BExODAEJJGZDHRQOC05X43TZH630" localSheetId="5" hidden="1">#REF!</definedName>
    <definedName name="BExODAEJJGZDHRQOC05X43TZH630" hidden="1">#REF!</definedName>
    <definedName name="BExODBAW59S6T7KPEMO7F4EYC5F1" localSheetId="5" hidden="1">#REF!</definedName>
    <definedName name="BExODBAW59S6T7KPEMO7F4EYC5F1" hidden="1">#REF!</definedName>
    <definedName name="BExOEYCAL8KM3VDG4H21LLPCXJGM" localSheetId="5" hidden="1">#REF!</definedName>
    <definedName name="BExOEYCAL8KM3VDG4H21LLPCXJGM" hidden="1">#REF!</definedName>
    <definedName name="BExOGEN0C5WQZXVJJVASPCKTFDVF" localSheetId="5" hidden="1">#REF!</definedName>
    <definedName name="BExOGEN0C5WQZXVJJVASPCKTFDVF" hidden="1">#REF!</definedName>
    <definedName name="BExOGMVUNE8SNQO9YK1T1K1FG1X3" localSheetId="5" hidden="1">#REF!</definedName>
    <definedName name="BExOGMVUNE8SNQO9YK1T1K1FG1X3" hidden="1">#REF!</definedName>
    <definedName name="BExOGSVM0FKAK4Z4EV2ELSSOGT9K" localSheetId="5" hidden="1">#REF!</definedName>
    <definedName name="BExOGSVM0FKAK4Z4EV2ELSSOGT9K" hidden="1">#REF!</definedName>
    <definedName name="BExOHDK1WJFHNJBRDFZSSCCCXQJB" localSheetId="5" hidden="1">#REF!</definedName>
    <definedName name="BExOHDK1WJFHNJBRDFZSSCCCXQJB" hidden="1">#REF!</definedName>
    <definedName name="BExOIHPRIZWRO9M5UR06YCG1187S" localSheetId="5" hidden="1">#REF!</definedName>
    <definedName name="BExOIHPRIZWRO9M5UR06YCG1187S" hidden="1">#REF!</definedName>
    <definedName name="BExOJA6SFCC5BE1YHLWLT3MHAXFW" localSheetId="5" hidden="1">#REF!</definedName>
    <definedName name="BExOJA6SFCC5BE1YHLWLT3MHAXFW" hidden="1">#REF!</definedName>
    <definedName name="BExOKXDNJ8W1WVKP54HLQD3FEIHV" localSheetId="5" hidden="1">#REF!</definedName>
    <definedName name="BExOKXDNJ8W1WVKP54HLQD3FEIHV" hidden="1">#REF!</definedName>
    <definedName name="BExOL32MM12201L2PNM4MHC0GIAR" localSheetId="5" hidden="1">#REF!</definedName>
    <definedName name="BExOL32MM12201L2PNM4MHC0GIAR" hidden="1">#REF!</definedName>
    <definedName name="BExOLKR2377X900V4JGUMD9SZK37" localSheetId="5" hidden="1">#REF!</definedName>
    <definedName name="BExOLKR2377X900V4JGUMD9SZK37" hidden="1">#REF!</definedName>
    <definedName name="BExOM31EZJWCWR2G3KFDUC0QLMR3" localSheetId="5" hidden="1">#REF!</definedName>
    <definedName name="BExOM31EZJWCWR2G3KFDUC0QLMR3" hidden="1">#REF!</definedName>
    <definedName name="BExOM7ZC3N7KPGK2UEA488HGQ1XV" localSheetId="5" hidden="1">#REF!</definedName>
    <definedName name="BExOM7ZC3N7KPGK2UEA488HGQ1XV" hidden="1">#REF!</definedName>
    <definedName name="BExON53JIUPI2N5KYKX07OE9XVSS" localSheetId="5" hidden="1">#REF!</definedName>
    <definedName name="BExON53JIUPI2N5KYKX07OE9XVSS" hidden="1">#REF!</definedName>
    <definedName name="BExOO1M407DVW7MB37GQT8LYHFW9" localSheetId="5" hidden="1">#REF!</definedName>
    <definedName name="BExOO1M407DVW7MB37GQT8LYHFW9" hidden="1">#REF!</definedName>
    <definedName name="BExOOJQYX1D3FC6CCT9KHKL8L3DZ" localSheetId="5" hidden="1">#REF!</definedName>
    <definedName name="BExOOJQYX1D3FC6CCT9KHKL8L3DZ" hidden="1">#REF!</definedName>
    <definedName name="BExQ3EUGIDKON27CD7VAGPO38OG1" localSheetId="5" hidden="1">#REF!</definedName>
    <definedName name="BExQ3EUGIDKON27CD7VAGPO38OG1" hidden="1">#REF!</definedName>
    <definedName name="BExQ404I92WBL186FTDW6HW6MPES" localSheetId="5" hidden="1">#REF!</definedName>
    <definedName name="BExQ404I92WBL186FTDW6HW6MPES" hidden="1">#REF!</definedName>
    <definedName name="BExQ7ZTWMSXIKEBDGN5PNKYBPPH1" localSheetId="5" hidden="1">#REF!</definedName>
    <definedName name="BExQ7ZTWMSXIKEBDGN5PNKYBPPH1" hidden="1">#REF!</definedName>
    <definedName name="BExQ8CPTYSNF5F0A55M3GDLS8LWX" localSheetId="5" hidden="1">#REF!</definedName>
    <definedName name="BExQ8CPTYSNF5F0A55M3GDLS8LWX" hidden="1">#REF!</definedName>
    <definedName name="BExQ8IPNSLEL9FQC5K9LOTP55NS7" localSheetId="5" hidden="1">#REF!</definedName>
    <definedName name="BExQ8IPNSLEL9FQC5K9LOTP55NS7" hidden="1">#REF!</definedName>
    <definedName name="BExQ9KRZE9W48183D72QWGUOGF4Y" localSheetId="5" hidden="1">#REF!</definedName>
    <definedName name="BExQ9KRZE9W48183D72QWGUOGF4Y" hidden="1">#REF!</definedName>
    <definedName name="BExQA197RL9XYVPZ67SZC57SC2R4" localSheetId="5" hidden="1">#REF!</definedName>
    <definedName name="BExQA197RL9XYVPZ67SZC57SC2R4" hidden="1">#REF!</definedName>
    <definedName name="BExQBJ7C4PP6SGCK3VOF59QI33XO" localSheetId="5" hidden="1">#REF!</definedName>
    <definedName name="BExQBJ7C4PP6SGCK3VOF59QI33XO" hidden="1">#REF!</definedName>
    <definedName name="BExQBZZKCSU0GDBO84689SF629S8" localSheetId="5" hidden="1">#REF!</definedName>
    <definedName name="BExQBZZKCSU0GDBO84689SF629S8" hidden="1">#REF!</definedName>
    <definedName name="BExQCT25M6PSWWZ80RDSR8KRTFWR" localSheetId="5" hidden="1">#REF!</definedName>
    <definedName name="BExQCT25M6PSWWZ80RDSR8KRTFWR" hidden="1">#REF!</definedName>
    <definedName name="BExQD7LDQ2HK3AB2LIRP4VKT2TR5" localSheetId="5" hidden="1">#REF!</definedName>
    <definedName name="BExQD7LDQ2HK3AB2LIRP4VKT2TR5" hidden="1">#REF!</definedName>
    <definedName name="BExQDF358QKYC5GN5UM4H9QMRO57" localSheetId="5" hidden="1">#REF!</definedName>
    <definedName name="BExQDF358QKYC5GN5UM4H9QMRO57" hidden="1">#REF!</definedName>
    <definedName name="BExQEVDUAWWC17V6YEJNU4PZV7TI" localSheetId="5" hidden="1">#REF!</definedName>
    <definedName name="BExQEVDUAWWC17V6YEJNU4PZV7TI" hidden="1">#REF!</definedName>
    <definedName name="BExQFDD8AMSM81VJ7C5J1PL081ZA" localSheetId="5" hidden="1">#REF!</definedName>
    <definedName name="BExQFDD8AMSM81VJ7C5J1PL081ZA" hidden="1">#REF!</definedName>
    <definedName name="BExQG9A8FDEJT47C3G2G4X9H3HJ3" localSheetId="5" hidden="1">#REF!</definedName>
    <definedName name="BExQG9A8FDEJT47C3G2G4X9H3HJ3" hidden="1">#REF!</definedName>
    <definedName name="BExQGGRZ9PU4DLCW6LIRFFW7K8SB" localSheetId="5" hidden="1">#REF!</definedName>
    <definedName name="BExQGGRZ9PU4DLCW6LIRFFW7K8SB" hidden="1">#REF!</definedName>
    <definedName name="BExQGNIMU06R7XOZP0G4A4JF3PQU" localSheetId="5" hidden="1">#REF!</definedName>
    <definedName name="BExQGNIMU06R7XOZP0G4A4JF3PQU" hidden="1">#REF!</definedName>
    <definedName name="BExQHAW8VHKS49T51EGMDEFC81DR" localSheetId="5" hidden="1">#REF!</definedName>
    <definedName name="BExQHAW8VHKS49T51EGMDEFC81DR" hidden="1">#REF!</definedName>
    <definedName name="BExQKLA0B915G11EYP0LGKQB8ODL" localSheetId="5" hidden="1">#REF!</definedName>
    <definedName name="BExQKLA0B915G11EYP0LGKQB8ODL" hidden="1">#REF!</definedName>
    <definedName name="BExQLG5AXCWH6GNFB7S4E9NC0XD8" localSheetId="5" hidden="1">#REF!</definedName>
    <definedName name="BExQLG5AXCWH6GNFB7S4E9NC0XD8" hidden="1">#REF!</definedName>
    <definedName name="BExRYKGHJYFMG3OBTPAS9UNL5J15" localSheetId="5" hidden="1">#REF!</definedName>
    <definedName name="BExRYKGHJYFMG3OBTPAS9UNL5J15" hidden="1">#REF!</definedName>
    <definedName name="BExRZ0CBUNTQNDTMSP8907Z8IF0K" localSheetId="5" hidden="1">#REF!</definedName>
    <definedName name="BExRZ0CBUNTQNDTMSP8907Z8IF0K" hidden="1">#REF!</definedName>
    <definedName name="BExRZ0N3FY8C4LE3YPIZQIR4508K" localSheetId="5" hidden="1">#REF!</definedName>
    <definedName name="BExRZ0N3FY8C4LE3YPIZQIR4508K" hidden="1">#REF!</definedName>
    <definedName name="BExRZSIJUZLUM5HUXHG88BHOLJ7H" localSheetId="5" hidden="1">#REF!</definedName>
    <definedName name="BExRZSIJUZLUM5HUXHG88BHOLJ7H" hidden="1">#REF!</definedName>
    <definedName name="BExS00WO0YBHHO9HE5UL1UQVAUO1" localSheetId="5" hidden="1">#REF!</definedName>
    <definedName name="BExS00WO0YBHHO9HE5UL1UQVAUO1" hidden="1">#REF!</definedName>
    <definedName name="BExS1UZKA34PAKDSTYYUBNIR4MXF" localSheetId="5" hidden="1">#REF!</definedName>
    <definedName name="BExS1UZKA34PAKDSTYYUBNIR4MXF" hidden="1">#REF!</definedName>
    <definedName name="BExS2IILHQJOER4TPQKFM1V75VCM" localSheetId="5" hidden="1">#REF!</definedName>
    <definedName name="BExS2IILHQJOER4TPQKFM1V75VCM" hidden="1">#REF!</definedName>
    <definedName name="BExS3KFF56GPO2J7TIZ6M5SFJEOG" localSheetId="5" hidden="1">#REF!</definedName>
    <definedName name="BExS3KFF56GPO2J7TIZ6M5SFJEOG" hidden="1">#REF!</definedName>
    <definedName name="BExS3MTPQB1ASW6W43WV8A1SO24G" localSheetId="5" hidden="1">#REF!</definedName>
    <definedName name="BExS3MTPQB1ASW6W43WV8A1SO24G" hidden="1">#REF!</definedName>
    <definedName name="BExS5ECY78OQP7LJF2PSKE3N2FZO" localSheetId="5" hidden="1">#REF!</definedName>
    <definedName name="BExS5ECY78OQP7LJF2PSKE3N2FZO" hidden="1">#REF!</definedName>
    <definedName name="BExS5O3P3VBTXVHEQLBJJTZ44X5E" localSheetId="5" hidden="1">#REF!</definedName>
    <definedName name="BExS5O3P3VBTXVHEQLBJJTZ44X5E" hidden="1">#REF!</definedName>
    <definedName name="BExS6N5XZTR2P0ABPVQHL0D4FBLS" localSheetId="5" hidden="1">#REF!</definedName>
    <definedName name="BExS6N5XZTR2P0ABPVQHL0D4FBLS" hidden="1">#REF!</definedName>
    <definedName name="BExS6S40JMF44ZTMXW3UE4WW9B54" localSheetId="5" hidden="1">[1]HEADER!#REF!</definedName>
    <definedName name="BExS6S40JMF44ZTMXW3UE4WW9B54" hidden="1">[1]HEADER!#REF!</definedName>
    <definedName name="BExS87YIXR3FSLSC8E4XR6RYTRUN" localSheetId="5" hidden="1">#REF!</definedName>
    <definedName name="BExS87YIXR3FSLSC8E4XR6RYTRUN" hidden="1">#REF!</definedName>
    <definedName name="BExS8W34H5WAAGKWSE2I4C1I6104" localSheetId="5" hidden="1">#REF!</definedName>
    <definedName name="BExS8W34H5WAAGKWSE2I4C1I6104" hidden="1">#REF!</definedName>
    <definedName name="BExS9EILFQPGCOS09DV3TPIILJKO" localSheetId="5" hidden="1">#REF!</definedName>
    <definedName name="BExS9EILFQPGCOS09DV3TPIILJKO" hidden="1">#REF!</definedName>
    <definedName name="BExS9EILXG8QHHMVBQ51THPGVRC9" localSheetId="5" hidden="1">#REF!</definedName>
    <definedName name="BExS9EILXG8QHHMVBQ51THPGVRC9" hidden="1">#REF!</definedName>
    <definedName name="BExS9Y5A923VPLNU383NPTZCMFLK" localSheetId="5" hidden="1">#REF!</definedName>
    <definedName name="BExS9Y5A923VPLNU383NPTZCMFLK" hidden="1">#REF!</definedName>
    <definedName name="BExSA2SKTP0TBP4IZ9WSU8O9B6XG" localSheetId="5" hidden="1">#REF!</definedName>
    <definedName name="BExSA2SKTP0TBP4IZ9WSU8O9B6XG" hidden="1">#REF!</definedName>
    <definedName name="BExSAS49U4EAIIC6K381GNCFG2Q7" localSheetId="5" hidden="1">#REF!</definedName>
    <definedName name="BExSAS49U4EAIIC6K381GNCFG2Q7" hidden="1">#REF!</definedName>
    <definedName name="BExSAVKEF8BPDO60U394EW42ASGF" localSheetId="5" hidden="1">#REF!</definedName>
    <definedName name="BExSAVKEF8BPDO60U394EW42ASGF" hidden="1">#REF!</definedName>
    <definedName name="BExSBGE6R3N7T3CT30TA30O65RJY" localSheetId="5" hidden="1">#REF!</definedName>
    <definedName name="BExSBGE6R3N7T3CT30TA30O65RJY" hidden="1">#REF!</definedName>
    <definedName name="BExSDBTP6MPL3CYZZVG8A6AP47KH" localSheetId="5" hidden="1">#REF!</definedName>
    <definedName name="BExSDBTP6MPL3CYZZVG8A6AP47KH" hidden="1">#REF!</definedName>
    <definedName name="BExSH3L8ZU7A9TMERVFAUSWAI7HD" localSheetId="5" hidden="1">#REF!</definedName>
    <definedName name="BExSH3L8ZU7A9TMERVFAUSWAI7HD" hidden="1">#REF!</definedName>
    <definedName name="BExSH6VY0236P5YAREUQ5PG9MV6R" localSheetId="5" hidden="1">#REF!</definedName>
    <definedName name="BExSH6VY0236P5YAREUQ5PG9MV6R" hidden="1">#REF!</definedName>
    <definedName name="BExSH9A9LGHAMMVAUTWYJ7O4I5II" localSheetId="5" hidden="1">#REF!</definedName>
    <definedName name="BExSH9A9LGHAMMVAUTWYJ7O4I5II" hidden="1">#REF!</definedName>
    <definedName name="BExTU9JSAV2531V5PLTFMW5PLVMP" localSheetId="5" hidden="1">#REF!</definedName>
    <definedName name="BExTU9JSAV2531V5PLTFMW5PLVMP" hidden="1">#REF!</definedName>
    <definedName name="BExTW0C5M3IHIGFCS6DO31ROJDSV" localSheetId="5" hidden="1">#REF!</definedName>
    <definedName name="BExTW0C5M3IHIGFCS6DO31ROJDSV" hidden="1">#REF!</definedName>
    <definedName name="BExTXXF2E0CXNIMDX872LQ83S98O" localSheetId="5" hidden="1">#REF!</definedName>
    <definedName name="BExTXXF2E0CXNIMDX872LQ83S98O" hidden="1">#REF!</definedName>
    <definedName name="BExU0FBTXHHGM40O8TBAOH806RGX" localSheetId="5" hidden="1">#REF!</definedName>
    <definedName name="BExU0FBTXHHGM40O8TBAOH806RGX" hidden="1">#REF!</definedName>
    <definedName name="BExU0PIOWVFSB05GOVM1N13YP4AV" localSheetId="5" hidden="1">#REF!</definedName>
    <definedName name="BExU0PIOWVFSB05GOVM1N13YP4AV" hidden="1">#REF!</definedName>
    <definedName name="BExU3DVHUU5IWSYXA8LYY9J6QOJB" localSheetId="5" hidden="1">#REF!</definedName>
    <definedName name="BExU3DVHUU5IWSYXA8LYY9J6QOJB" hidden="1">#REF!</definedName>
    <definedName name="BExU5B96IA3VVRLACDM35XFC0QYY" localSheetId="5" hidden="1">#REF!</definedName>
    <definedName name="BExU5B96IA3VVRLACDM35XFC0QYY" hidden="1">#REF!</definedName>
    <definedName name="BExU5I577AMALET6AIZ4P1LRV9CU" localSheetId="5" hidden="1">[1]ZQZBC_PLN__04_03_10!#REF!</definedName>
    <definedName name="BExU5I577AMALET6AIZ4P1LRV9CU" hidden="1">[1]ZQZBC_PLN__04_03_10!#REF!</definedName>
    <definedName name="BExU5T331OMXVAQHGORJ5T6ZXTYQ" localSheetId="5" hidden="1">#REF!</definedName>
    <definedName name="BExU5T331OMXVAQHGORJ5T6ZXTYQ" hidden="1">#REF!</definedName>
    <definedName name="BExU7EBQBMZVYUSS9YS0I4JESH9L" localSheetId="5" hidden="1">[1]HEADER!#REF!</definedName>
    <definedName name="BExU7EBQBMZVYUSS9YS0I4JESH9L" hidden="1">[1]HEADER!#REF!</definedName>
    <definedName name="BExU7OTEEIFPZNZ7G4E88SL0UMDX" localSheetId="5" hidden="1">#REF!</definedName>
    <definedName name="BExU7OTEEIFPZNZ7G4E88SL0UMDX" hidden="1">#REF!</definedName>
    <definedName name="BExU8K4TIBBKCG98MZWSMZ2YRLKZ" localSheetId="5" hidden="1">#REF!</definedName>
    <definedName name="BExU8K4TIBBKCG98MZWSMZ2YRLKZ" hidden="1">#REF!</definedName>
    <definedName name="BExU93WXV10E2NUUNA12YIITLX4W" localSheetId="5" hidden="1">#REF!</definedName>
    <definedName name="BExU93WXV10E2NUUNA12YIITLX4W" hidden="1">#REF!</definedName>
    <definedName name="BExUABIPZWYZ1QAOWL7313YI3GMH" localSheetId="5" hidden="1">#REF!</definedName>
    <definedName name="BExUABIPZWYZ1QAOWL7313YI3GMH" hidden="1">#REF!</definedName>
    <definedName name="BExUB33EBJ0X2C87S737A15786Y1" localSheetId="5" hidden="1">#REF!</definedName>
    <definedName name="BExUB33EBJ0X2C87S737A15786Y1" hidden="1">#REF!</definedName>
    <definedName name="BExUC9I2YXGSCVE8W0KZ56D3E9UX" localSheetId="5" hidden="1">[1]HEADER!#REF!</definedName>
    <definedName name="BExUC9I2YXGSCVE8W0KZ56D3E9UX" hidden="1">[1]HEADER!#REF!</definedName>
    <definedName name="BExUF21WPW72ZWEVF6KS5K1TAPJV" localSheetId="5" hidden="1">#REF!</definedName>
    <definedName name="BExUF21WPW72ZWEVF6KS5K1TAPJV" hidden="1">#REF!</definedName>
    <definedName name="BExVQBDLSADDXHKCYZD30A70YYOV" localSheetId="5" hidden="1">#REF!</definedName>
    <definedName name="BExVQBDLSADDXHKCYZD30A70YYOV" hidden="1">#REF!</definedName>
    <definedName name="BExVRJA8N4HQXJOAGF74DJ6ID7C0" localSheetId="5" hidden="1">#REF!</definedName>
    <definedName name="BExVRJA8N4HQXJOAGF74DJ6ID7C0" hidden="1">#REF!</definedName>
    <definedName name="BExVRSFEVELSL81MBS07OHQFJGF3" localSheetId="5" hidden="1">#REF!</definedName>
    <definedName name="BExVRSFEVELSL81MBS07OHQFJGF3" hidden="1">#REF!</definedName>
    <definedName name="BExVRSVI383MR6YMJKZG6SJCCOR7" localSheetId="5" hidden="1">#REF!</definedName>
    <definedName name="BExVRSVI383MR6YMJKZG6SJCCOR7" hidden="1">#REF!</definedName>
    <definedName name="BExVSBWQZ595EUUKM647FCG81PNC" localSheetId="5" hidden="1">#REF!</definedName>
    <definedName name="BExVSBWQZ595EUUKM647FCG81PNC" hidden="1">#REF!</definedName>
    <definedName name="BExVSVU74D4UHM1EE8M7XKH475QK" localSheetId="5" hidden="1">#REF!</definedName>
    <definedName name="BExVSVU74D4UHM1EE8M7XKH475QK" hidden="1">#REF!</definedName>
    <definedName name="BExVTE9NXE7WTQ5M5U533PZQ8B72" localSheetId="5" hidden="1">#REF!</definedName>
    <definedName name="BExVTE9NXE7WTQ5M5U533PZQ8B72" hidden="1">#REF!</definedName>
    <definedName name="BExVUEDVBJDA9ZSRBB69T0Q1DAPC" localSheetId="5" hidden="1">#REF!</definedName>
    <definedName name="BExVUEDVBJDA9ZSRBB69T0Q1DAPC" hidden="1">#REF!</definedName>
    <definedName name="BExVV7R3Q55HP3I9G68BGJUKNWJJ" localSheetId="5" hidden="1">#REF!</definedName>
    <definedName name="BExVV7R3Q55HP3I9G68BGJUKNWJJ" hidden="1">#REF!</definedName>
    <definedName name="BExVVIJJ54QBOTP6Q5ACFTY4O2VE" localSheetId="5" hidden="1">#REF!</definedName>
    <definedName name="BExVVIJJ54QBOTP6Q5ACFTY4O2VE" hidden="1">#REF!</definedName>
    <definedName name="BExVVSA3NHNSPJCX2NHRAYFGVW6O" localSheetId="5" hidden="1">#REF!</definedName>
    <definedName name="BExVVSA3NHNSPJCX2NHRAYFGVW6O" hidden="1">#REF!</definedName>
    <definedName name="BExVX0MYY63UM714QLGCV0504A2Q" localSheetId="5" hidden="1">[2]ZQBC_REG_02_08!#REF!</definedName>
    <definedName name="BExVX0MYY63UM714QLGCV0504A2Q" hidden="1">[2]ZQBC_REG_02_08!#REF!</definedName>
    <definedName name="BExVXGDI0UOWJZ7LAFUH458STFOM" localSheetId="5" hidden="1">#REF!</definedName>
    <definedName name="BExVXGDI0UOWJZ7LAFUH458STFOM" hidden="1">#REF!</definedName>
    <definedName name="BExW09IRXJACALU2LJ4F1PP8FNGU" localSheetId="5" hidden="1">#REF!</definedName>
    <definedName name="BExW09IRXJACALU2LJ4F1PP8FNGU" hidden="1">#REF!</definedName>
    <definedName name="BExW0CYYGF0EIC4A3FJ80OX6GA1D" localSheetId="5" hidden="1">#REF!</definedName>
    <definedName name="BExW0CYYGF0EIC4A3FJ80OX6GA1D" hidden="1">#REF!</definedName>
    <definedName name="BExW0ERIW7MD891SN4ESTO8V7WND" localSheetId="5" hidden="1">#REF!</definedName>
    <definedName name="BExW0ERIW7MD891SN4ESTO8V7WND" hidden="1">#REF!</definedName>
    <definedName name="BExW0KLYZY3Q4XDYK76ZJ8T7T6A3" localSheetId="5" hidden="1">#REF!</definedName>
    <definedName name="BExW0KLYZY3Q4XDYK76ZJ8T7T6A3" hidden="1">#REF!</definedName>
    <definedName name="BExW1KKQQUOA71WIDBKWAHFJCH4E" localSheetId="5" hidden="1">#REF!</definedName>
    <definedName name="BExW1KKQQUOA71WIDBKWAHFJCH4E" hidden="1">#REF!</definedName>
    <definedName name="BExW3UOY6B5HLIX3ZQA7XCUJXH5C" localSheetId="5" hidden="1">#REF!</definedName>
    <definedName name="BExW3UOY6B5HLIX3ZQA7XCUJXH5C" hidden="1">#REF!</definedName>
    <definedName name="BExW5MZ9LCOOHDPGAP9C9PAFTZL4" localSheetId="5" hidden="1">#REF!</definedName>
    <definedName name="BExW5MZ9LCOOHDPGAP9C9PAFTZL4" hidden="1">#REF!</definedName>
    <definedName name="BExW6JN5IU0E7FU9O1KD1O9U6HO3" localSheetId="5" hidden="1">#REF!</definedName>
    <definedName name="BExW6JN5IU0E7FU9O1KD1O9U6HO3" hidden="1">#REF!</definedName>
    <definedName name="BExW6P1D4DP1W0DR7LN7CYMEE0L3" localSheetId="5" hidden="1">#REF!</definedName>
    <definedName name="BExW6P1D4DP1W0DR7LN7CYMEE0L3" hidden="1">#REF!</definedName>
    <definedName name="BExW6Q8IQOH4HISK9RWBFV69T8CM" localSheetId="5" hidden="1">#REF!</definedName>
    <definedName name="BExW6Q8IQOH4HISK9RWBFV69T8CM" hidden="1">#REF!</definedName>
    <definedName name="BExW740UQ31HQ06SPMCQUZNBOT6R" localSheetId="5" hidden="1">#REF!</definedName>
    <definedName name="BExW740UQ31HQ06SPMCQUZNBOT6R" hidden="1">#REF!</definedName>
    <definedName name="BExW740UYMAD6KONPKO9C54TNQ48" localSheetId="5" hidden="1">#REF!</definedName>
    <definedName name="BExW740UYMAD6KONPKO9C54TNQ48" hidden="1">#REF!</definedName>
    <definedName name="BExW77X54W95TY08XO8JZN3N4TA9" localSheetId="5" hidden="1">#REF!</definedName>
    <definedName name="BExW77X54W95TY08XO8JZN3N4TA9" hidden="1">#REF!</definedName>
    <definedName name="BExW7GRBCUY0T3PHXMG3WZWM6AH7" localSheetId="5" hidden="1">#REF!</definedName>
    <definedName name="BExW7GRBCUY0T3PHXMG3WZWM6AH7" hidden="1">#REF!</definedName>
    <definedName name="BExW7XE8YORV5U9YS6JJHXEK4EZL" localSheetId="5" hidden="1">[2]ZQBC_REG_02_08!#REF!</definedName>
    <definedName name="BExW7XE8YORV5U9YS6JJHXEK4EZL" hidden="1">[2]ZQBC_REG_02_08!#REF!</definedName>
    <definedName name="BExXMHURO2ILR6OSP9X9MTDZEJG3" localSheetId="5" hidden="1">#REF!</definedName>
    <definedName name="BExXMHURO2ILR6OSP9X9MTDZEJG3" hidden="1">#REF!</definedName>
    <definedName name="BExXO7W9I31XCAGOMJ78WY3VKB2L" localSheetId="5" hidden="1">#REF!</definedName>
    <definedName name="BExXO7W9I31XCAGOMJ78WY3VKB2L" hidden="1">#REF!</definedName>
    <definedName name="BExXQXLI8TDGP7JJ9TJL46VQN221" localSheetId="5" hidden="1">#REF!</definedName>
    <definedName name="BExXQXLI8TDGP7JJ9TJL46VQN221" hidden="1">#REF!</definedName>
    <definedName name="BExXRI4HWZLNIQL25XMAR3DJRSOR" localSheetId="5" hidden="1">#REF!</definedName>
    <definedName name="BExXRI4HWZLNIQL25XMAR3DJRSOR" hidden="1">#REF!</definedName>
    <definedName name="BExXS3JVBAGUVBOWZPVFU7H7AWWO" localSheetId="5" hidden="1">#REF!</definedName>
    <definedName name="BExXS3JVBAGUVBOWZPVFU7H7AWWO" hidden="1">#REF!</definedName>
    <definedName name="BExXTHGB6H9QEFOTMTUYBR92U97B" localSheetId="5" hidden="1">#REF!</definedName>
    <definedName name="BExXTHGB6H9QEFOTMTUYBR92U97B" hidden="1">#REF!</definedName>
    <definedName name="BExXTN5AQJNBGKA3WQUIU6YUEPV4" localSheetId="5" hidden="1">#REF!</definedName>
    <definedName name="BExXTN5AQJNBGKA3WQUIU6YUEPV4" hidden="1">#REF!</definedName>
    <definedName name="BExXTOSJ6KXI5G39YESWA22BMQ4W" localSheetId="5" hidden="1">#REF!</definedName>
    <definedName name="BExXTOSJ6KXI5G39YESWA22BMQ4W" hidden="1">#REF!</definedName>
    <definedName name="BExXUR0B78KK4A9EKD6J2EGZSLV5" localSheetId="5" hidden="1">#REF!</definedName>
    <definedName name="BExXUR0B78KK4A9EKD6J2EGZSLV5" hidden="1">#REF!</definedName>
    <definedName name="BExXV5P0F25GGHB05VV24CHATLO1" localSheetId="5" hidden="1">#REF!</definedName>
    <definedName name="BExXV5P0F25GGHB05VV24CHATLO1" hidden="1">#REF!</definedName>
    <definedName name="BExXVIVRDQP1TVL82ARPY8NU7L4D" localSheetId="5" hidden="1">#REF!</definedName>
    <definedName name="BExXVIVRDQP1TVL82ARPY8NU7L4D" hidden="1">#REF!</definedName>
    <definedName name="BExXWZH2WDU5PY25RYVE874AVWH4" localSheetId="5" hidden="1">#REF!</definedName>
    <definedName name="BExXWZH2WDU5PY25RYVE874AVWH4" hidden="1">#REF!</definedName>
    <definedName name="BExXX67XRSSJPVXF6MQ2SFIGN4Y7" localSheetId="5" hidden="1">#REF!</definedName>
    <definedName name="BExXX67XRSSJPVXF6MQ2SFIGN4Y7" hidden="1">#REF!</definedName>
    <definedName name="BExXXG3ZOCBXIAAIZVCSP0WU65PV" localSheetId="5" hidden="1">#REF!</definedName>
    <definedName name="BExXXG3ZOCBXIAAIZVCSP0WU65PV" hidden="1">#REF!</definedName>
    <definedName name="BExXY913GRTBM5NJHI491SHLI4LP" localSheetId="5" hidden="1">#REF!</definedName>
    <definedName name="BExXY913GRTBM5NJHI491SHLI4LP" hidden="1">#REF!</definedName>
    <definedName name="BExXZNDLYG13GZI4BZC2R95WEK07" localSheetId="5" hidden="1">#REF!</definedName>
    <definedName name="BExXZNDLYG13GZI4BZC2R95WEK07" hidden="1">#REF!</definedName>
    <definedName name="BExXZRQ50KDKQHNGXAIRR8PF7G5Q" localSheetId="5" hidden="1">#REF!</definedName>
    <definedName name="BExXZRQ50KDKQHNGXAIRR8PF7G5Q" hidden="1">#REF!</definedName>
    <definedName name="BExY2N4EY1DZ4L35N43GM0IB2VPK" localSheetId="5" hidden="1">#REF!</definedName>
    <definedName name="BExY2N4EY1DZ4L35N43GM0IB2VPK" hidden="1">#REF!</definedName>
    <definedName name="BExY3MMWXIQSTJWDYYFN0TA1A1SH" localSheetId="5" hidden="1">#REF!</definedName>
    <definedName name="BExY3MMWXIQSTJWDYYFN0TA1A1SH" hidden="1">#REF!</definedName>
    <definedName name="BExY68W65TVGJYVP88U94OZJXW92" localSheetId="5" hidden="1">#REF!</definedName>
    <definedName name="BExY68W65TVGJYVP88U94OZJXW92" hidden="1">#REF!</definedName>
    <definedName name="BExZJQJI4H09EC94GXCLZDAB05VB" localSheetId="5" hidden="1">[1]HEADER!#REF!</definedName>
    <definedName name="BExZJQJI4H09EC94GXCLZDAB05VB" hidden="1">[1]HEADER!#REF!</definedName>
    <definedName name="BExZKR3VJ576YAUQN076B93KO59K" localSheetId="5" hidden="1">#REF!</definedName>
    <definedName name="BExZKR3VJ576YAUQN076B93KO59K" hidden="1">#REF!</definedName>
    <definedName name="BExZKU92AO3Y1O0ER3PXE4B2I6RI" localSheetId="5" hidden="1">#REF!</definedName>
    <definedName name="BExZKU92AO3Y1O0ER3PXE4B2I6RI" hidden="1">#REF!</definedName>
    <definedName name="BExZKUJTD6LL7UXH2TZWJEBIWBK9" localSheetId="5" hidden="1">#REF!</definedName>
    <definedName name="BExZKUJTD6LL7UXH2TZWJEBIWBK9" hidden="1">#REF!</definedName>
    <definedName name="BExZLPV9SS22Q89NOAAPH4KE2NCI" localSheetId="5" hidden="1">#REF!</definedName>
    <definedName name="BExZLPV9SS22Q89NOAAPH4KE2NCI" hidden="1">#REF!</definedName>
    <definedName name="BExZM4US2DP7QFX3MP7L50SP2XOL" localSheetId="5" hidden="1">#REF!</definedName>
    <definedName name="BExZM4US2DP7QFX3MP7L50SP2XOL" hidden="1">#REF!</definedName>
    <definedName name="BExZNQZT1LW9775RO9TLV3BRMJ10" localSheetId="5" hidden="1">#REF!</definedName>
    <definedName name="BExZNQZT1LW9775RO9TLV3BRMJ10" hidden="1">#REF!</definedName>
    <definedName name="BExZO1C4DMHFFBZNZODSP4ZX7HD7" localSheetId="5" hidden="1">#REF!</definedName>
    <definedName name="BExZO1C4DMHFFBZNZODSP4ZX7HD7" hidden="1">#REF!</definedName>
    <definedName name="BExZO99Z8LFFE2OU6KR3GU66ZU0M" localSheetId="5" hidden="1">#REF!</definedName>
    <definedName name="BExZO99Z8LFFE2OU6KR3GU66ZU0M" hidden="1">#REF!</definedName>
    <definedName name="BExZP1QYR0G4BE2GNX7T40PRUWTE" localSheetId="5" hidden="1">#REF!</definedName>
    <definedName name="BExZP1QYR0G4BE2GNX7T40PRUWTE" hidden="1">#REF!</definedName>
    <definedName name="BExZPIOHX3ABCG2YJAIMI6N5FSPL" localSheetId="5" hidden="1">#REF!</definedName>
    <definedName name="BExZPIOHX3ABCG2YJAIMI6N5FSPL" hidden="1">#REF!</definedName>
    <definedName name="BExZSGRVHGXOEDFDQC17GK8OZV7P" localSheetId="5" hidden="1">#REF!</definedName>
    <definedName name="BExZSGRVHGXOEDFDQC17GK8OZV7P" hidden="1">#REF!</definedName>
    <definedName name="BExZTDQR50ZLG9SHW463LMV4I9EF" localSheetId="5" hidden="1">#REF!</definedName>
    <definedName name="BExZTDQR50ZLG9SHW463LMV4I9EF" hidden="1">#REF!</definedName>
    <definedName name="BExZTUZ96GGOOTAQJ1EXWAKRHOBY" localSheetId="5" hidden="1">#REF!</definedName>
    <definedName name="BExZTUZ96GGOOTAQJ1EXWAKRHOBY" hidden="1">#REF!</definedName>
    <definedName name="BExZWW2CJYV8V7QB41EBGP2YM5OG" localSheetId="5" hidden="1">#REF!</definedName>
    <definedName name="BExZWW2CJYV8V7QB41EBGP2YM5OG" hidden="1">#REF!</definedName>
    <definedName name="BExZXDLHT6EX4OUX2SOHWODQ9KYG" localSheetId="5" hidden="1">#REF!</definedName>
    <definedName name="BExZXDLHT6EX4OUX2SOHWODQ9KYG" hidden="1">#REF!</definedName>
    <definedName name="BExZXIP1B5HNFGA7PQFHUGX95789" localSheetId="5" hidden="1">#REF!</definedName>
    <definedName name="BExZXIP1B5HNFGA7PQFHUGX95789" hidden="1">#REF!</definedName>
    <definedName name="BExZXIZTS8GLF0ST0UI7OYJ03SUP" localSheetId="5" hidden="1">#REF!</definedName>
    <definedName name="BExZXIZTS8GLF0ST0UI7OYJ03SUP" hidden="1">#REF!</definedName>
    <definedName name="BExZYDPO844NEHFICNS2ASEB40T4" localSheetId="5" hidden="1">#REF!</definedName>
    <definedName name="BExZYDPO844NEHFICNS2ASEB40T4" hidden="1">#REF!</definedName>
    <definedName name="BExZZ3HGNEG3YX1H9M9DVR5C2JO2" localSheetId="5" hidden="1">#REF!</definedName>
    <definedName name="BExZZ3HGNEG3YX1H9M9DVR5C2JO2" hidden="1">#REF!</definedName>
    <definedName name="Country">[3]Setup!$C$11</definedName>
    <definedName name="Currency">[3]Setup!$C$15</definedName>
    <definedName name="pag01_as">[4]en!$A$1:$AG$131</definedName>
    <definedName name="pag01_en">[5]en!$A$1:$AG$131</definedName>
    <definedName name="pag01_fr" localSheetId="5">#REF!</definedName>
    <definedName name="pag01_fr">#REF!</definedName>
    <definedName name="pag01_ge">[6]de!$A$1:$AG$65</definedName>
    <definedName name="pag02_en" localSheetId="5">[5]en!#REF!</definedName>
    <definedName name="pag02_en">[5]en!#REF!</definedName>
    <definedName name="pag02_fr" localSheetId="5">#REF!</definedName>
    <definedName name="pag02_fr">#REF!</definedName>
    <definedName name="pag02_ge" localSheetId="5">[6]de!#REF!</definedName>
    <definedName name="pag02_ge">[6]de!#REF!</definedName>
    <definedName name="pag03_en" localSheetId="5">[5]en!#REF!</definedName>
    <definedName name="pag03_en">[5]en!#REF!</definedName>
    <definedName name="pag03_fr">[6]fr!$A$66:$AG$130</definedName>
    <definedName name="pag03_ge">[6]de!$A$66:$AG$130</definedName>
    <definedName name="pag04_en">[5]en!$A$132:$AG$195</definedName>
    <definedName name="pag04_fr" localSheetId="5">#REF!</definedName>
    <definedName name="pag04_fr">#REF!</definedName>
    <definedName name="pag04_ge">[6]de!$A$131:$AG$195</definedName>
    <definedName name="pag05_en">[5]en!$A$196:$AG$260</definedName>
    <definedName name="pag05_fr" localSheetId="5">#REF!</definedName>
    <definedName name="pag05_fr">#REF!</definedName>
    <definedName name="pag05_ge">[6]de!$A$196:$AG$260</definedName>
    <definedName name="pag06_en">[5]en!$A$261:$AG$325</definedName>
    <definedName name="pag06_fr" localSheetId="5">#REF!</definedName>
    <definedName name="pag06_fr">#REF!</definedName>
    <definedName name="pag06_ge">[6]de!$A$261:$AG$325</definedName>
    <definedName name="pag07_en">[5]en!$A$326:$AG$390</definedName>
    <definedName name="pag07_fr" localSheetId="5">#REF!</definedName>
    <definedName name="pag07_fr">#REF!</definedName>
    <definedName name="pag07_ge">[6]de!$A$326:$AG$390</definedName>
    <definedName name="pag08_en">[5]en!$A$391:$AG$455</definedName>
    <definedName name="pag08_fr" localSheetId="5">#REF!</definedName>
    <definedName name="pag08_fr">#REF!</definedName>
    <definedName name="pag08_ge">[6]de!$A$391:$AG$455</definedName>
    <definedName name="pag09_en">[5]en!$A$456:$AG$520</definedName>
    <definedName name="pag09_fr" localSheetId="5">#REF!</definedName>
    <definedName name="pag09_fr">#REF!</definedName>
    <definedName name="pag09_ge">[6]de!$A$456:$AG$520</definedName>
    <definedName name="pag10_en">[5]en!$A$521:$AG$585</definedName>
    <definedName name="pag10_fr" localSheetId="5">#REF!</definedName>
    <definedName name="pag10_fr">#REF!</definedName>
    <definedName name="pag10_ge">[6]de!$A$521:$AG$585</definedName>
    <definedName name="Print_Areade">[6]de!$A$1:$AG$585</definedName>
    <definedName name="Print_Areaen">[5]en!$A$1:$AG$585</definedName>
    <definedName name="Print_Areafr">[6]fr!$A$1:$AG$585</definedName>
    <definedName name="qqq">[7]Setup!$C$11</definedName>
    <definedName name="tab00_en">[5]en!$A$2:$AG$37</definedName>
    <definedName name="tab00_fr" localSheetId="5">#REF!</definedName>
    <definedName name="tab00_fr">#REF!</definedName>
    <definedName name="tab00_ge" localSheetId="5">#REF!</definedName>
    <definedName name="tab00_ge">#REF!</definedName>
    <definedName name="tab01_en" localSheetId="5">[5]en!#REF!</definedName>
    <definedName name="tab01_en">[5]en!#REF!</definedName>
    <definedName name="tab01_fr" localSheetId="5">#REF!</definedName>
    <definedName name="tab01_fr">#REF!</definedName>
    <definedName name="tab01_ge" localSheetId="5">#REF!</definedName>
    <definedName name="tab01_ge">#REF!</definedName>
    <definedName name="tab02_en">[5]en!$A$132:$AG$156</definedName>
    <definedName name="tab02_fr" localSheetId="5">#REF!</definedName>
    <definedName name="tab02_fr">#REF!</definedName>
    <definedName name="tab02_ge" localSheetId="5">#REF!</definedName>
    <definedName name="tab02_ge">#REF!</definedName>
    <definedName name="tab03_en">[5]en!$A$161:$AG$184</definedName>
    <definedName name="tab03_fr" localSheetId="5">#REF!</definedName>
    <definedName name="tab03_fr">#REF!</definedName>
    <definedName name="tab03_ge" localSheetId="5">#REF!</definedName>
    <definedName name="tab03_ge">#REF!</definedName>
    <definedName name="tab04_en">[5]en!$A$197:$AG$236</definedName>
    <definedName name="tab04_fr" localSheetId="5">#REF!</definedName>
    <definedName name="tab04_fr">#REF!</definedName>
    <definedName name="tab04_ge" localSheetId="5">#REF!</definedName>
    <definedName name="tab04_ge">#REF!</definedName>
    <definedName name="tab05_en">[5]en!$A$262:$AG$302</definedName>
    <definedName name="tab05_fr" localSheetId="5">#REF!</definedName>
    <definedName name="tab05_fr">#REF!</definedName>
    <definedName name="tab05_ge" localSheetId="5">#REF!</definedName>
    <definedName name="tab05_ge">#REF!</definedName>
    <definedName name="tab06_en">[5]en!$A$327:$AG$361</definedName>
    <definedName name="tab06_fr" localSheetId="5">#REF!</definedName>
    <definedName name="tab06_fr">#REF!</definedName>
    <definedName name="tab06_ge" localSheetId="5">#REF!</definedName>
    <definedName name="tab06_ge">#REF!</definedName>
    <definedName name="tab07_en">[5]en!$A$366:$AG$389</definedName>
    <definedName name="tab07_fr" localSheetId="5">#REF!</definedName>
    <definedName name="tab07_fr">#REF!</definedName>
    <definedName name="tab07_ge" localSheetId="5">#REF!</definedName>
    <definedName name="tab07_ge">#REF!</definedName>
    <definedName name="tab08_en">[5]en!$A$392:$AG$419</definedName>
    <definedName name="tab08_fr" localSheetId="5">#REF!</definedName>
    <definedName name="tab08_fr">#REF!</definedName>
    <definedName name="tab08_ge" localSheetId="5">#REF!</definedName>
    <definedName name="tab08_ge">#REF!</definedName>
    <definedName name="tab09_en">[5]en!$A$424:$AG$448</definedName>
    <definedName name="tab09_fr" localSheetId="5">#REF!</definedName>
    <definedName name="tab09_fr">#REF!</definedName>
    <definedName name="tab09_ge" localSheetId="5">#REF!</definedName>
    <definedName name="tab09_ge">#REF!</definedName>
    <definedName name="tab10_en">[5]en!$A$457:$AG$495</definedName>
    <definedName name="tab10_fr" localSheetId="5">#REF!</definedName>
    <definedName name="tab10_fr">#REF!</definedName>
    <definedName name="tab10_ge" localSheetId="5">#REF!</definedName>
    <definedName name="tab10_ge">#REF!</definedName>
    <definedName name="tab11_en">[5]en!$A$522:$AG$550</definedName>
    <definedName name="tab11_fr" localSheetId="5">#REF!</definedName>
    <definedName name="tab11_fr">#REF!</definedName>
    <definedName name="tab11_ge" localSheetId="5">#REF!</definedName>
    <definedName name="tab11_ge">#REF!</definedName>
    <definedName name="tab12_en">[5]en!$A$555:$AG$572</definedName>
    <definedName name="tab12_fr" localSheetId="5">#REF!</definedName>
    <definedName name="tab12_fr">#REF!</definedName>
    <definedName name="tab12_ge" localSheetId="5">#REF!</definedName>
    <definedName name="tab12_g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F9" i="2"/>
  <c r="E9" i="2"/>
  <c r="D9" i="2"/>
  <c r="H9" i="2" l="1"/>
  <c r="J28" i="2" l="1"/>
  <c r="N28" i="2"/>
  <c r="L28" i="2"/>
  <c r="H28" i="2"/>
  <c r="K55" i="9" l="1"/>
  <c r="L55" i="9" s="1"/>
  <c r="N55" i="9" s="1"/>
  <c r="I55" i="9"/>
  <c r="J55" i="9" s="1"/>
  <c r="N51" i="9"/>
  <c r="N53" i="9" s="1"/>
  <c r="M51" i="9"/>
  <c r="M53" i="9" s="1"/>
  <c r="L51" i="9"/>
  <c r="L53" i="9" s="1"/>
  <c r="K51" i="9"/>
  <c r="K53" i="9" s="1"/>
  <c r="J45" i="9"/>
  <c r="J51" i="9" s="1"/>
  <c r="J53" i="9" s="1"/>
  <c r="I45" i="9"/>
  <c r="I51" i="9" s="1"/>
  <c r="I53" i="9" s="1"/>
  <c r="N33" i="9"/>
  <c r="N36" i="9" s="1"/>
  <c r="M33" i="9"/>
  <c r="M36" i="9" s="1"/>
  <c r="L33" i="9"/>
  <c r="L36" i="9" s="1"/>
  <c r="K33" i="9"/>
  <c r="K36" i="9" s="1"/>
  <c r="J27" i="9"/>
  <c r="J33" i="9" s="1"/>
  <c r="J36" i="9" s="1"/>
  <c r="I27" i="9"/>
  <c r="I33" i="9" s="1"/>
  <c r="I36" i="9" s="1"/>
  <c r="N16" i="9"/>
  <c r="M16" i="9"/>
  <c r="L16" i="9"/>
  <c r="K16" i="9"/>
  <c r="J16" i="9"/>
  <c r="I16" i="9"/>
  <c r="M15" i="9"/>
  <c r="K15" i="9"/>
  <c r="I15" i="9"/>
  <c r="J11" i="9"/>
  <c r="M55" i="9" l="1"/>
  <c r="M56" i="9" s="1"/>
  <c r="M58" i="9" s="1"/>
  <c r="M43" i="9" s="1"/>
  <c r="I56" i="9"/>
  <c r="I58" i="9" s="1"/>
  <c r="I43" i="9" s="1"/>
  <c r="J56" i="9"/>
  <c r="J58" i="9" s="1"/>
  <c r="J43" i="9" s="1"/>
  <c r="K56" i="9"/>
  <c r="K58" i="9" s="1"/>
  <c r="K43" i="9" s="1"/>
  <c r="N56" i="9"/>
  <c r="N58" i="9" s="1"/>
  <c r="N43" i="9" s="1"/>
  <c r="L56" i="9"/>
  <c r="L58" i="9" s="1"/>
  <c r="L43" i="9" s="1"/>
  <c r="J41" i="9"/>
  <c r="J35" i="9"/>
  <c r="N41" i="9"/>
  <c r="N35" i="9"/>
  <c r="K41" i="9"/>
  <c r="K35" i="9"/>
  <c r="L35" i="9"/>
  <c r="L41" i="9"/>
  <c r="I41" i="9"/>
  <c r="I35" i="9"/>
  <c r="M41" i="9"/>
  <c r="M35" i="9"/>
  <c r="L40" i="9" l="1"/>
  <c r="L24" i="9"/>
  <c r="L22" i="9" s="1"/>
  <c r="L13" i="9" s="1"/>
  <c r="L20" i="9" s="1"/>
  <c r="L38" i="9"/>
  <c r="N38" i="9"/>
  <c r="N40" i="9"/>
  <c r="N24" i="9"/>
  <c r="N22" i="9" s="1"/>
  <c r="N13" i="9" s="1"/>
  <c r="N20" i="9" s="1"/>
  <c r="M40" i="9"/>
  <c r="M24" i="9"/>
  <c r="M22" i="9" s="1"/>
  <c r="M13" i="9" s="1"/>
  <c r="M20" i="9" s="1"/>
  <c r="M38" i="9"/>
  <c r="I40" i="9"/>
  <c r="I24" i="9"/>
  <c r="I22" i="9" s="1"/>
  <c r="I13" i="9" s="1"/>
  <c r="I20" i="9" s="1"/>
  <c r="I38" i="9"/>
  <c r="K38" i="9"/>
  <c r="K40" i="9"/>
  <c r="K24" i="9"/>
  <c r="K22" i="9" s="1"/>
  <c r="K13" i="9" s="1"/>
  <c r="K20" i="9" s="1"/>
  <c r="J40" i="9"/>
  <c r="J38" i="9"/>
  <c r="J24" i="9"/>
  <c r="J22" i="9" s="1"/>
  <c r="J13" i="9" s="1"/>
  <c r="J20" i="9" s="1"/>
  <c r="I38" i="2" l="1"/>
  <c r="G38" i="2"/>
  <c r="F38" i="2"/>
  <c r="E38" i="2"/>
  <c r="D38" i="2"/>
  <c r="C38" i="2"/>
  <c r="F13" i="2" l="1"/>
  <c r="G14" i="2" s="1"/>
  <c r="H15" i="2" s="1"/>
  <c r="D12" i="2"/>
  <c r="E13" i="2" s="1"/>
  <c r="F14" i="2" s="1"/>
  <c r="G15" i="2" s="1"/>
  <c r="C15" i="2"/>
  <c r="C14" i="2"/>
  <c r="D15" i="2" s="1"/>
  <c r="C13" i="2"/>
  <c r="D14" i="2" s="1"/>
  <c r="E15" i="2" s="1"/>
  <c r="C12" i="2"/>
  <c r="D13" i="2" s="1"/>
  <c r="E14" i="2" s="1"/>
  <c r="F15" i="2" s="1"/>
  <c r="J13" i="2"/>
  <c r="I13" i="2"/>
  <c r="J14" i="2" s="1"/>
  <c r="H13" i="2"/>
  <c r="G13" i="2"/>
  <c r="H14" i="2" s="1"/>
  <c r="E11" i="2"/>
  <c r="D11" i="2"/>
  <c r="C11" i="2"/>
  <c r="E10" i="2"/>
  <c r="D10" i="2"/>
  <c r="C10" i="2"/>
  <c r="K14" i="2" l="1"/>
  <c r="I14" i="2"/>
  <c r="K15" i="2" s="1"/>
  <c r="C17" i="2"/>
  <c r="I15" i="2"/>
  <c r="J15" i="2" l="1"/>
  <c r="O20" i="2"/>
  <c r="M20" i="2"/>
  <c r="K20" i="2"/>
  <c r="O22" i="2"/>
  <c r="M22" i="2"/>
  <c r="K22" i="2"/>
  <c r="K37" i="2" l="1"/>
  <c r="K38" i="2" s="1"/>
  <c r="J38" i="2" l="1"/>
  <c r="F56" i="9" l="1"/>
  <c r="E56" i="9"/>
  <c r="D56" i="9"/>
  <c r="C56" i="9"/>
  <c r="O45" i="2" l="1"/>
  <c r="M45" i="2"/>
  <c r="I23" i="2" l="1"/>
  <c r="I21" i="2"/>
  <c r="I12" i="2"/>
  <c r="K13" i="2" s="1"/>
  <c r="I11" i="2"/>
  <c r="I10" i="2"/>
  <c r="O35" i="2"/>
  <c r="N35" i="2"/>
  <c r="N39" i="2" s="1"/>
  <c r="O3" i="7"/>
  <c r="O21" i="2" l="1"/>
  <c r="K21" i="2"/>
  <c r="J19" i="2" l="1"/>
  <c r="L19" i="2"/>
  <c r="N19" i="2"/>
  <c r="L15" i="2"/>
  <c r="M15" i="2"/>
  <c r="L14" i="2"/>
  <c r="N15" i="2" s="1"/>
  <c r="M14" i="2"/>
  <c r="O15" i="2" s="1"/>
  <c r="O12" i="2"/>
  <c r="N13" i="2"/>
  <c r="M12" i="2"/>
  <c r="O13" i="2" s="1"/>
  <c r="L13" i="2"/>
  <c r="N14" i="2" s="1"/>
  <c r="K12" i="2"/>
  <c r="M13" i="2" s="1"/>
  <c r="O14" i="2" s="1"/>
  <c r="O11" i="2"/>
  <c r="M11" i="2"/>
  <c r="K11" i="2"/>
  <c r="O10" i="2"/>
  <c r="M10" i="2"/>
  <c r="K10" i="2"/>
  <c r="E20" i="11" l="1"/>
  <c r="F20" i="11" s="1"/>
  <c r="C20" i="11"/>
  <c r="D20" i="11" s="1"/>
  <c r="E10" i="11"/>
  <c r="C10" i="11"/>
  <c r="C15" i="11" l="1"/>
  <c r="C9" i="11" s="1"/>
  <c r="C32" i="11" s="1"/>
  <c r="E15" i="11"/>
  <c r="E9" i="11" s="1"/>
  <c r="E32" i="11" s="1"/>
  <c r="O49" i="2" l="1"/>
  <c r="N49" i="2"/>
  <c r="M49" i="2"/>
  <c r="L49" i="2"/>
  <c r="K49" i="2"/>
  <c r="J49" i="2"/>
  <c r="I49" i="2"/>
  <c r="H49" i="2"/>
  <c r="G49" i="2"/>
  <c r="F49" i="2"/>
  <c r="E49" i="2"/>
  <c r="D49" i="2"/>
  <c r="O48" i="2" l="1"/>
  <c r="N48" i="2"/>
  <c r="M48" i="2"/>
  <c r="L48" i="2"/>
  <c r="K48" i="2"/>
  <c r="J48" i="2"/>
  <c r="I48" i="2"/>
  <c r="H48" i="2"/>
  <c r="G48" i="2"/>
  <c r="F48" i="2"/>
  <c r="E48" i="2"/>
  <c r="D48" i="2"/>
  <c r="O47" i="2"/>
  <c r="N47" i="2"/>
  <c r="M47" i="2"/>
  <c r="L47" i="2"/>
  <c r="K47" i="2"/>
  <c r="J47" i="2"/>
  <c r="I47" i="2"/>
  <c r="H47" i="2"/>
  <c r="G47" i="2"/>
  <c r="F47" i="2"/>
  <c r="E47" i="2"/>
  <c r="D47" i="2"/>
  <c r="M46" i="2"/>
  <c r="L46" i="2"/>
  <c r="K46" i="2"/>
  <c r="J46" i="2"/>
  <c r="I46" i="2"/>
  <c r="H46" i="2"/>
  <c r="G46" i="2"/>
  <c r="F46" i="2"/>
  <c r="D46" i="2"/>
  <c r="E46" i="2"/>
  <c r="I10" i="12" l="1"/>
  <c r="K10" i="12"/>
  <c r="D15" i="11" l="1"/>
  <c r="F15" i="11"/>
  <c r="E38" i="9" l="1"/>
  <c r="F38" i="9" l="1"/>
  <c r="D38" i="9"/>
  <c r="D36" i="9"/>
  <c r="E36" i="9"/>
  <c r="F36" i="9"/>
  <c r="C38" i="9"/>
  <c r="C36" i="9"/>
  <c r="D9" i="11" l="1"/>
  <c r="D32" i="11" s="1"/>
  <c r="F9" i="11"/>
  <c r="F32" i="11" s="1"/>
  <c r="H10" i="12"/>
  <c r="L10" i="12" l="1"/>
  <c r="J29" i="13" s="1"/>
  <c r="J10" i="12"/>
  <c r="C29" i="13" l="1"/>
  <c r="B29" i="13"/>
  <c r="I29" i="13"/>
  <c r="D35" i="2" l="1"/>
  <c r="D39" i="2" s="1"/>
  <c r="D15" i="9" l="1"/>
  <c r="F15" i="9"/>
  <c r="F66" i="9" l="1"/>
  <c r="E66" i="9"/>
  <c r="D66" i="9"/>
  <c r="C66" i="9"/>
  <c r="F64" i="9" l="1"/>
  <c r="N20" i="12" l="1"/>
  <c r="L20" i="12"/>
  <c r="H18" i="9"/>
  <c r="H20" i="12" s="1"/>
  <c r="G18" i="9"/>
  <c r="G20" i="12" s="1"/>
  <c r="F18" i="9"/>
  <c r="E18" i="9"/>
  <c r="D18" i="9"/>
  <c r="C18" i="9"/>
  <c r="F20" i="12" l="1"/>
  <c r="F21" i="12" s="1"/>
  <c r="E20" i="12"/>
  <c r="E21" i="12" s="1"/>
  <c r="C20" i="12"/>
  <c r="C21" i="12" s="1"/>
  <c r="D20" i="12"/>
  <c r="D21" i="12" s="1"/>
  <c r="J20" i="12"/>
  <c r="J14" i="12" s="1"/>
  <c r="L15" i="12" s="1"/>
  <c r="I20" i="12"/>
  <c r="M20" i="12"/>
  <c r="M14" i="12" s="1"/>
  <c r="M81" i="9"/>
  <c r="K20" i="12"/>
  <c r="K21" i="12" s="1"/>
  <c r="K81" i="9"/>
  <c r="G14" i="12"/>
  <c r="I15" i="12" s="1"/>
  <c r="G21" i="12"/>
  <c r="J21" i="12"/>
  <c r="H14" i="12"/>
  <c r="J15" i="12" s="1"/>
  <c r="H21" i="12"/>
  <c r="L14" i="12"/>
  <c r="N15" i="12" s="1"/>
  <c r="L21" i="12"/>
  <c r="N14" i="12"/>
  <c r="N21" i="12"/>
  <c r="D67" i="9"/>
  <c r="F67" i="9"/>
  <c r="F65" i="9"/>
  <c r="C67" i="9"/>
  <c r="E67" i="9"/>
  <c r="M21" i="12" l="1"/>
  <c r="I81" i="9"/>
  <c r="K14" i="12"/>
  <c r="M15" i="12" s="1"/>
  <c r="I14" i="12"/>
  <c r="K15" i="12" s="1"/>
  <c r="I21" i="12"/>
  <c r="F68" i="9"/>
  <c r="F69" i="9" s="1"/>
  <c r="L8" i="12"/>
  <c r="H16" i="9"/>
  <c r="G16" i="9"/>
  <c r="K8" i="12" l="1"/>
  <c r="J27" i="13"/>
  <c r="C27" i="13"/>
  <c r="M3" i="13"/>
  <c r="F3" i="13"/>
  <c r="H36" i="9" l="1"/>
  <c r="H41" i="9" s="1"/>
  <c r="G36" i="9"/>
  <c r="G41" i="9" s="1"/>
  <c r="C24" i="9"/>
  <c r="H45" i="9"/>
  <c r="G45" i="9"/>
  <c r="G51" i="9" s="1"/>
  <c r="G53" i="9" s="1"/>
  <c r="H27" i="9"/>
  <c r="H33" i="9" s="1"/>
  <c r="G27" i="9"/>
  <c r="G33" i="9" s="1"/>
  <c r="O46" i="2"/>
  <c r="N46" i="2"/>
  <c r="F43" i="9"/>
  <c r="E43" i="9"/>
  <c r="D43" i="9"/>
  <c r="C43" i="9"/>
  <c r="H51" i="9" l="1"/>
  <c r="H53" i="9" s="1"/>
  <c r="G58" i="9"/>
  <c r="G43" i="9" s="1"/>
  <c r="G56" i="9"/>
  <c r="G38" i="9"/>
  <c r="G24" i="9"/>
  <c r="H38" i="9"/>
  <c r="H24" i="9"/>
  <c r="C22" i="9"/>
  <c r="M8" i="12"/>
  <c r="N8" i="12"/>
  <c r="H58" i="9" l="1"/>
  <c r="H43" i="9" s="1"/>
  <c r="H56" i="9"/>
  <c r="H22" i="9"/>
  <c r="H13" i="9" s="1"/>
  <c r="H20" i="9" s="1"/>
  <c r="H8" i="12" s="1"/>
  <c r="D27" i="13"/>
  <c r="K27" i="13"/>
  <c r="G22" i="9"/>
  <c r="G13" i="9" s="1"/>
  <c r="G20" i="9" s="1"/>
  <c r="G8" i="12" s="1"/>
  <c r="F45" i="9"/>
  <c r="F51" i="9" s="1"/>
  <c r="E45" i="9"/>
  <c r="E51" i="9" s="1"/>
  <c r="D45" i="9"/>
  <c r="D51" i="9" s="1"/>
  <c r="C45" i="9"/>
  <c r="C51" i="9" s="1"/>
  <c r="F24" i="9"/>
  <c r="F22" i="9" s="1"/>
  <c r="E24" i="9"/>
  <c r="E22" i="9" s="1"/>
  <c r="D24" i="9"/>
  <c r="D22" i="9" s="1"/>
  <c r="F16" i="9"/>
  <c r="E16" i="9"/>
  <c r="D16" i="9"/>
  <c r="C16" i="9"/>
  <c r="C13" i="9" s="1"/>
  <c r="C20" i="9" s="1"/>
  <c r="D64" i="9"/>
  <c r="D65" i="9" s="1"/>
  <c r="D68" i="9" s="1"/>
  <c r="D69" i="9" s="1"/>
  <c r="E64" i="9"/>
  <c r="E65" i="9" s="1"/>
  <c r="E68" i="9" s="1"/>
  <c r="E69" i="9" s="1"/>
  <c r="C64" i="9"/>
  <c r="C65" i="9" s="1"/>
  <c r="C68" i="9" s="1"/>
  <c r="C8" i="12" l="1"/>
  <c r="K3" i="13"/>
  <c r="D3" i="13"/>
  <c r="D13" i="9"/>
  <c r="D20" i="9" s="1"/>
  <c r="L3" i="13"/>
  <c r="E3" i="13"/>
  <c r="C70" i="9"/>
  <c r="C69" i="9"/>
  <c r="E13" i="9"/>
  <c r="E20" i="9" s="1"/>
  <c r="F13" i="9"/>
  <c r="F20" i="9" s="1"/>
  <c r="E8" i="12" l="1"/>
  <c r="F8" i="12"/>
  <c r="D8" i="12"/>
  <c r="J3" i="13"/>
  <c r="C3" i="13"/>
  <c r="C71" i="9"/>
  <c r="D70" i="9"/>
  <c r="C73" i="9" l="1"/>
  <c r="J4" i="13"/>
  <c r="C4" i="13"/>
  <c r="E70" i="9"/>
  <c r="D71" i="9"/>
  <c r="F27" i="9"/>
  <c r="F33" i="9" s="1"/>
  <c r="E27" i="9"/>
  <c r="E33" i="9" s="1"/>
  <c r="D27" i="9"/>
  <c r="D33" i="9" s="1"/>
  <c r="C27" i="9"/>
  <c r="C33" i="9" s="1"/>
  <c r="D73" i="9" l="1"/>
  <c r="K4" i="13"/>
  <c r="D4" i="13"/>
  <c r="E71" i="9"/>
  <c r="F70" i="9"/>
  <c r="F71" i="9" s="1"/>
  <c r="F73" i="9" l="1"/>
  <c r="M4" i="13"/>
  <c r="F4" i="13"/>
  <c r="E73" i="9"/>
  <c r="L4" i="13"/>
  <c r="E4" i="13"/>
  <c r="M37" i="2" l="1"/>
  <c r="L37" i="2"/>
  <c r="N37" i="2" s="1"/>
  <c r="O37" i="2" l="1"/>
  <c r="O38" i="2" s="1"/>
  <c r="O39" i="2" s="1"/>
  <c r="M38" i="2"/>
  <c r="G10" i="7" l="1"/>
  <c r="G35" i="2" l="1"/>
  <c r="G39" i="2" s="1"/>
  <c r="F35" i="2"/>
  <c r="F39" i="2" s="1"/>
  <c r="E35" i="2"/>
  <c r="E39" i="2" s="1"/>
  <c r="C35" i="2"/>
  <c r="C39" i="2" s="1"/>
  <c r="G3" i="7"/>
  <c r="H3" i="7"/>
  <c r="K3" i="7"/>
  <c r="J3" i="7"/>
  <c r="I3" i="7"/>
  <c r="M10" i="7"/>
  <c r="J35" i="2" l="1"/>
  <c r="J39" i="2" s="1"/>
  <c r="M35" i="2"/>
  <c r="M39" i="2" s="1"/>
  <c r="I35" i="2"/>
  <c r="I39" i="2" s="1"/>
  <c r="H35" i="2"/>
  <c r="H39" i="2" s="1"/>
  <c r="L35" i="2"/>
  <c r="L39" i="2" s="1"/>
  <c r="K35" i="2"/>
  <c r="K39" i="2" s="1"/>
  <c r="N3" i="7"/>
  <c r="M3" i="7"/>
  <c r="L3" i="7"/>
  <c r="I10" i="7"/>
  <c r="L10" i="7"/>
  <c r="K10" i="7"/>
  <c r="N10" i="7"/>
  <c r="H10" i="7"/>
  <c r="J10" i="7"/>
  <c r="O19" i="2" l="1"/>
  <c r="M19" i="2"/>
  <c r="K19" i="2"/>
  <c r="I19" i="2"/>
  <c r="H19" i="2"/>
  <c r="C25" i="2" l="1"/>
  <c r="F50" i="2" l="1"/>
  <c r="D50" i="2" l="1"/>
  <c r="F53" i="2"/>
  <c r="F54" i="2" s="1"/>
  <c r="E9" i="12"/>
  <c r="E12" i="12" s="1"/>
  <c r="E17" i="12" s="1"/>
  <c r="E18" i="12" s="1"/>
  <c r="E23" i="12" s="1"/>
  <c r="E50" i="2"/>
  <c r="D53" i="2" l="1"/>
  <c r="D55" i="2" s="1"/>
  <c r="F17" i="2"/>
  <c r="F25" i="2" s="1"/>
  <c r="C9" i="12"/>
  <c r="C12" i="12" s="1"/>
  <c r="C23" i="12" s="1"/>
  <c r="L5" i="13"/>
  <c r="E5" i="13"/>
  <c r="D54" i="2"/>
  <c r="J5" i="13" s="1"/>
  <c r="E53" i="2"/>
  <c r="E54" i="2" s="1"/>
  <c r="D9" i="12"/>
  <c r="D12" i="12" s="1"/>
  <c r="D23" i="12" s="1"/>
  <c r="D17" i="2" l="1"/>
  <c r="D25" i="2" s="1"/>
  <c r="D26" i="2" s="1"/>
  <c r="D33" i="2" s="1"/>
  <c r="D41" i="2" s="1"/>
  <c r="E17" i="2"/>
  <c r="E25" i="2" s="1"/>
  <c r="K5" i="13"/>
  <c r="D5" i="13"/>
  <c r="C5" i="13"/>
  <c r="C6" i="13" s="1"/>
  <c r="D56" i="2"/>
  <c r="E55" i="2"/>
  <c r="F55" i="2" s="1"/>
  <c r="J6" i="13" l="1"/>
  <c r="D58" i="2"/>
  <c r="D42" i="2"/>
  <c r="E26" i="2"/>
  <c r="E33" i="2" s="1"/>
  <c r="E41" i="2" s="1"/>
  <c r="F26" i="2"/>
  <c r="F33" i="2" s="1"/>
  <c r="F41" i="2" s="1"/>
  <c r="F56" i="2"/>
  <c r="F58" i="2" s="1"/>
  <c r="E56" i="2"/>
  <c r="E58" i="2" s="1"/>
  <c r="M50" i="2"/>
  <c r="L9" i="12" s="1"/>
  <c r="E42" i="2" l="1"/>
  <c r="L12" i="12"/>
  <c r="L17" i="12" s="1"/>
  <c r="L18" i="12" s="1"/>
  <c r="L23" i="12" s="1"/>
  <c r="C34" i="13" s="1"/>
  <c r="J28" i="13"/>
  <c r="C28" i="13"/>
  <c r="D6" i="13"/>
  <c r="K6" i="13"/>
  <c r="E6" i="13"/>
  <c r="L6" i="13"/>
  <c r="J50" i="2"/>
  <c r="I9" i="12" s="1"/>
  <c r="K50" i="2"/>
  <c r="J9" i="12" s="1"/>
  <c r="F42" i="2" l="1"/>
  <c r="L60" i="9"/>
  <c r="L61" i="9" s="1"/>
  <c r="L63" i="9" s="1"/>
  <c r="L62" i="9" s="1"/>
  <c r="J34" i="13"/>
  <c r="L24" i="12"/>
  <c r="M9" i="2" s="1"/>
  <c r="I28" i="13"/>
  <c r="B28" i="13"/>
  <c r="G50" i="2"/>
  <c r="M17" i="2" l="1"/>
  <c r="M25" i="2" s="1"/>
  <c r="G53" i="2"/>
  <c r="F9" i="12"/>
  <c r="F12" i="12" s="1"/>
  <c r="F17" i="12" s="1"/>
  <c r="F18" i="12" s="1"/>
  <c r="F23" i="12" s="1"/>
  <c r="G17" i="2" l="1"/>
  <c r="G25" i="2" s="1"/>
  <c r="G26" i="2" s="1"/>
  <c r="G33" i="2" s="1"/>
  <c r="G41" i="2" s="1"/>
  <c r="G54" i="2"/>
  <c r="G55" i="2"/>
  <c r="G56" i="2" s="1"/>
  <c r="G58" i="2" s="1"/>
  <c r="G42" i="2" l="1"/>
  <c r="F6" i="13"/>
  <c r="M6" i="13"/>
  <c r="M5" i="13"/>
  <c r="F5" i="13"/>
  <c r="I8" i="12" l="1"/>
  <c r="I12" i="12" s="1"/>
  <c r="I17" i="12" s="1"/>
  <c r="I18" i="12" s="1"/>
  <c r="I23" i="12" s="1"/>
  <c r="J8" i="12"/>
  <c r="I33" i="13" l="1"/>
  <c r="B33" i="13"/>
  <c r="I60" i="9"/>
  <c r="I61" i="9" s="1"/>
  <c r="I63" i="9" s="1"/>
  <c r="I62" i="9" s="1"/>
  <c r="I24" i="12"/>
  <c r="J9" i="2" s="1"/>
  <c r="J12" i="12"/>
  <c r="J17" i="12" s="1"/>
  <c r="J18" i="12" s="1"/>
  <c r="J23" i="12" s="1"/>
  <c r="I27" i="13"/>
  <c r="B27" i="13"/>
  <c r="B34" i="13" l="1"/>
  <c r="J17" i="2"/>
  <c r="J25" i="2" s="1"/>
  <c r="J24" i="12"/>
  <c r="K9" i="2" s="1"/>
  <c r="I34" i="13"/>
  <c r="L50" i="2"/>
  <c r="K9" i="12" s="1"/>
  <c r="K12" i="12" s="1"/>
  <c r="K17" i="12" s="1"/>
  <c r="K18" i="12" s="1"/>
  <c r="K23" i="12" s="1"/>
  <c r="J60" i="9"/>
  <c r="J61" i="9" s="1"/>
  <c r="J63" i="9" s="1"/>
  <c r="J62" i="9" s="1"/>
  <c r="K17" i="2" l="1"/>
  <c r="J33" i="13"/>
  <c r="C33" i="13"/>
  <c r="K24" i="12"/>
  <c r="L9" i="2" s="1"/>
  <c r="K60" i="9"/>
  <c r="K61" i="9" s="1"/>
  <c r="K63" i="9" s="1"/>
  <c r="K62" i="9" s="1"/>
  <c r="K25" i="2" l="1"/>
  <c r="M26" i="2"/>
  <c r="M33" i="2" s="1"/>
  <c r="M41" i="2" s="1"/>
  <c r="L17" i="2"/>
  <c r="L25" i="2" s="1"/>
  <c r="L26" i="2" s="1"/>
  <c r="L33" i="2" s="1"/>
  <c r="L41" i="2" s="1"/>
  <c r="N50" i="2" l="1"/>
  <c r="M9" i="12" s="1"/>
  <c r="M12" i="12" s="1"/>
  <c r="M17" i="12" s="1"/>
  <c r="M18" i="12" s="1"/>
  <c r="M23" i="12" s="1"/>
  <c r="O50" i="2"/>
  <c r="N9" i="12" s="1"/>
  <c r="K33" i="13" l="1"/>
  <c r="D33" i="13"/>
  <c r="N12" i="12"/>
  <c r="N17" i="12" s="1"/>
  <c r="N18" i="12" s="1"/>
  <c r="N23" i="12" s="1"/>
  <c r="K28" i="13"/>
  <c r="D28" i="13"/>
  <c r="M60" i="9"/>
  <c r="M61" i="9" s="1"/>
  <c r="M63" i="9" s="1"/>
  <c r="M62" i="9" s="1"/>
  <c r="M24" i="12"/>
  <c r="N9" i="2" s="1"/>
  <c r="N17" i="2" l="1"/>
  <c r="N25" i="2" s="1"/>
  <c r="N26" i="2" s="1"/>
  <c r="N33" i="2" s="1"/>
  <c r="N60" i="9"/>
  <c r="N61" i="9" s="1"/>
  <c r="N63" i="9" s="1"/>
  <c r="N62" i="9" s="1"/>
  <c r="D34" i="13"/>
  <c r="N24" i="12"/>
  <c r="O9" i="2" s="1"/>
  <c r="K34" i="13"/>
  <c r="O17" i="2" l="1"/>
  <c r="O25" i="2" s="1"/>
  <c r="O26" i="2" s="1"/>
  <c r="O33" i="2" s="1"/>
  <c r="O41" i="2" s="1"/>
  <c r="O42" i="2" s="1"/>
  <c r="N41" i="2"/>
  <c r="N42" i="2" s="1"/>
  <c r="I50" i="2" l="1"/>
  <c r="H9" i="12" s="1"/>
  <c r="H12" i="12" s="1"/>
  <c r="H17" i="12" s="1"/>
  <c r="H18" i="12" s="1"/>
  <c r="H23" i="12" s="1"/>
  <c r="H50" i="2"/>
  <c r="G9" i="12" s="1"/>
  <c r="G12" i="12" s="1"/>
  <c r="G17" i="12" s="1"/>
  <c r="G18" i="12" s="1"/>
  <c r="G23" i="12" s="1"/>
  <c r="H17" i="2"/>
  <c r="H25" i="2" s="1"/>
  <c r="H26" i="2" l="1"/>
  <c r="J26" i="2"/>
  <c r="J33" i="2" s="1"/>
  <c r="G60" i="9"/>
  <c r="G61" i="9" s="1"/>
  <c r="G63" i="9" s="1"/>
  <c r="G62" i="9" s="1"/>
  <c r="H60" i="9"/>
  <c r="H61" i="9" s="1"/>
  <c r="H63" i="9" s="1"/>
  <c r="H62" i="9" s="1"/>
  <c r="H24" i="12"/>
  <c r="I9" i="2" s="1"/>
  <c r="J41" i="2" l="1"/>
  <c r="L42" i="2" s="1"/>
  <c r="H33" i="2"/>
  <c r="H41" i="2" s="1"/>
  <c r="H42" i="2" s="1"/>
  <c r="I17" i="2"/>
  <c r="I25" i="2" l="1"/>
  <c r="I26" i="2" s="1"/>
  <c r="I33" i="2" s="1"/>
  <c r="I41" i="2" s="1"/>
  <c r="I42" i="2" s="1"/>
  <c r="K26" i="2"/>
  <c r="K33" i="2" s="1"/>
  <c r="K41" i="2" s="1"/>
  <c r="M42" i="2" s="1"/>
  <c r="J42" i="2"/>
  <c r="K42" i="2" l="1"/>
</calcChain>
</file>

<file path=xl/comments1.xml><?xml version="1.0" encoding="utf-8"?>
<comments xmlns="http://schemas.openxmlformats.org/spreadsheetml/2006/main">
  <authors>
    <author>Windows user</author>
  </authors>
  <commentList>
    <comment ref="F39" authorId="0" shapeId="0">
      <text>
        <r>
          <rPr>
            <b/>
            <sz val="9"/>
            <color indexed="81"/>
            <rFont val="Tahoma"/>
            <family val="2"/>
            <charset val="186"/>
          </rPr>
          <t>FDP:</t>
        </r>
        <r>
          <rPr>
            <sz val="9"/>
            <color indexed="81"/>
            <rFont val="Tahoma"/>
            <family val="2"/>
            <charset val="186"/>
          </rPr>
          <t xml:space="preserve">
receipt from confiscated illicit money</t>
        </r>
      </text>
    </comment>
    <comment ref="F57" authorId="0" shapeId="0">
      <text>
        <r>
          <rPr>
            <b/>
            <sz val="9"/>
            <color indexed="81"/>
            <rFont val="Tahoma"/>
            <family val="2"/>
            <charset val="186"/>
          </rPr>
          <t>Windows user:</t>
        </r>
        <r>
          <rPr>
            <sz val="9"/>
            <color indexed="81"/>
            <rFont val="Tahoma"/>
            <family val="2"/>
            <charset val="186"/>
          </rPr>
          <t xml:space="preserve">
receipt from confiscated illicit money</t>
        </r>
      </text>
    </comment>
  </commentList>
</comments>
</file>

<file path=xl/sharedStrings.xml><?xml version="1.0" encoding="utf-8"?>
<sst xmlns="http://schemas.openxmlformats.org/spreadsheetml/2006/main" count="738" uniqueCount="419">
  <si>
    <t>Izdevumu pieauguma nosacījums</t>
  </si>
  <si>
    <t>Expenditure rule</t>
  </si>
  <si>
    <t>(milj. eiro)</t>
  </si>
  <si>
    <t>(million euro)</t>
  </si>
  <si>
    <t>MTBF
2017/19 (draft)
MoF</t>
  </si>
  <si>
    <t>Government revenue, expenditure and main aggregates [gov_10a_main]</t>
  </si>
  <si>
    <t>Last update</t>
  </si>
  <si>
    <t>Extracted on</t>
  </si>
  <si>
    <t>Source of data</t>
  </si>
  <si>
    <t>Eurostat</t>
  </si>
  <si>
    <t>UNIT</t>
  </si>
  <si>
    <t>SECTOR</t>
  </si>
  <si>
    <t>General government</t>
  </si>
  <si>
    <t>NA_ITEM</t>
  </si>
  <si>
    <t>Total general government expenditure</t>
  </si>
  <si>
    <t>GEO/TIME</t>
  </si>
  <si>
    <t>2007</t>
  </si>
  <si>
    <t>2008</t>
  </si>
  <si>
    <t>2009</t>
  </si>
  <si>
    <t>2010</t>
  </si>
  <si>
    <t>2011</t>
  </si>
  <si>
    <t>2012</t>
  </si>
  <si>
    <t>2013</t>
  </si>
  <si>
    <t>2014</t>
  </si>
  <si>
    <t>2015</t>
  </si>
  <si>
    <t>Latvia</t>
  </si>
  <si>
    <t>Special value:</t>
  </si>
  <si>
    <t>:</t>
  </si>
  <si>
    <t>not available</t>
  </si>
  <si>
    <t>SP
2017/20
MoF</t>
  </si>
  <si>
    <t>SP
2017/20
Council</t>
  </si>
  <si>
    <t>Ex post 
(3/4/2017)</t>
  </si>
  <si>
    <t>attiecas tikai uz plānošanas periodu / only for planning period</t>
  </si>
  <si>
    <t>x</t>
  </si>
  <si>
    <t>10-year average potential GDP growth (t-5, t+4)</t>
  </si>
  <si>
    <t>PGDP, growth</t>
  </si>
  <si>
    <t>attiecas tikai uz ex post periodu / only for ex post period</t>
  </si>
  <si>
    <t>Total general government revenue</t>
  </si>
  <si>
    <t>Bilances nosacījums</t>
  </si>
  <si>
    <t>Balance rule</t>
  </si>
  <si>
    <t>Avots: Finanšu ministrija, Fiskālās disciplīnas padomes aprēķini</t>
  </si>
  <si>
    <t>Source: Ministry of Finance, Fiscal Discipline Council calculations</t>
  </si>
  <si>
    <t>Vispārējās valdības budžeta faktiskā strukturālā bilance, % no IKP</t>
  </si>
  <si>
    <t>Vispārējās valdības budžeta faktiskā strukturālā bilance</t>
  </si>
  <si>
    <t>Gada novirze, % no IKP</t>
  </si>
  <si>
    <t>Gada novirze</t>
  </si>
  <si>
    <t>Uzkrātā bilanču noviržu summa visiem gadiem, sākot no 2013.gada</t>
  </si>
  <si>
    <t>Uzkrātā bilanču noviržu summa visiem gadiem, sākot no 2013.gada, % no IKP</t>
  </si>
  <si>
    <t>FDL 11.panta nosacījums, % no IKP</t>
  </si>
  <si>
    <t>1.</t>
  </si>
  <si>
    <t>IKP, faktiskajās cenās</t>
  </si>
  <si>
    <t>GDP, nominal prices</t>
  </si>
  <si>
    <t>2.</t>
  </si>
  <si>
    <t>2.1.</t>
  </si>
  <si>
    <t>2.2.</t>
  </si>
  <si>
    <t>2.3.1.</t>
  </si>
  <si>
    <t>2.3.2.</t>
  </si>
  <si>
    <t>Procentu maksājumi, D.41</t>
  </si>
  <si>
    <t>ES programmu izdevumi, kuriem ir atbilstoši ES fondu ieņēmumi</t>
  </si>
  <si>
    <t>Bruto pamatkapitāla veidošana (BPKV), t, P.51</t>
  </si>
  <si>
    <t>BPKV, t-1, P.51</t>
  </si>
  <si>
    <t>BPKV, t-2, P.51</t>
  </si>
  <si>
    <t>BPKV, t-3, P.51</t>
  </si>
  <si>
    <t>2.3.3.</t>
  </si>
  <si>
    <t>2.3.4.</t>
  </si>
  <si>
    <t>Interest expenditure, D.41</t>
  </si>
  <si>
    <t>Expenditure on EU programmes fully matched by EU funds revenue</t>
  </si>
  <si>
    <t>Gross fixed capital formation 
(GFCF), t, P.51</t>
  </si>
  <si>
    <t>GFCF, t-1, P.51</t>
  </si>
  <si>
    <t>GFCF, t-2, P.51</t>
  </si>
  <si>
    <t>GFCF, t-3, P.51</t>
  </si>
  <si>
    <t>Smoothed total expenditures (TE) (nominal)</t>
  </si>
  <si>
    <t>3.= 2.-2.1.-2.2.-2.3.1.+ vidējais/average [2.3.1., 2.3.2., 2.3.3., 2.3.4.]</t>
  </si>
  <si>
    <t>Izlīdzinātie kopējie izdevumi (nominālie)</t>
  </si>
  <si>
    <t>Nediskrecionāras bezdarba izmaiņas</t>
  </si>
  <si>
    <t>Bezdarba līmenis, %</t>
  </si>
  <si>
    <t>Bezdarba līmenis, kas neietekmē algu, %</t>
  </si>
  <si>
    <t>4.1.</t>
  </si>
  <si>
    <t>4.2.</t>
  </si>
  <si>
    <t>4.3.</t>
  </si>
  <si>
    <t>Kopējie bezdarba pabalstu izdevumi</t>
  </si>
  <si>
    <t>Diskrecionāru ieņēmumu pasākumu izmaiņas</t>
  </si>
  <si>
    <t>5.</t>
  </si>
  <si>
    <t>Non-discretionary change in unemployment</t>
  </si>
  <si>
    <t>Unemployment rate</t>
  </si>
  <si>
    <t xml:space="preserve">NAWRU </t>
  </si>
  <si>
    <t>Total unemployment benefit expenditure</t>
  </si>
  <si>
    <t>Discretionary revenue measures change</t>
  </si>
  <si>
    <t>Adjusted TE (nominal)</t>
  </si>
  <si>
    <t>Growth of nominal adjusted expenditure, %</t>
  </si>
  <si>
    <t>Growth of real adjusted expenditure, %</t>
  </si>
  <si>
    <t>6. = 3.-4.-5.</t>
  </si>
  <si>
    <t>Koriģētie kopējie izdevumi (nominālie)</t>
  </si>
  <si>
    <t>7. = gads-pret-gadu / year-to-year</t>
  </si>
  <si>
    <t>Nominālo koriģēto kopējo izdevumu pieaugums, %</t>
  </si>
  <si>
    <t>Reālo koriģēto izdevumu pieaugums, %</t>
  </si>
  <si>
    <t>8.</t>
  </si>
  <si>
    <t>9. = (1 + 7./100) / (1. + 8./100) * 100-100</t>
  </si>
  <si>
    <t>10. = vidējais/average [t-4, t-3, ... t+4, t+5]</t>
  </si>
  <si>
    <r>
      <t xml:space="preserve">Potenciālā IKP pieaugums (10 gadu vidējais), % </t>
    </r>
    <r>
      <rPr>
        <i/>
        <sz val="11"/>
        <rFont val="Times New Roman"/>
        <family val="1"/>
        <charset val="204"/>
      </rPr>
      <t>(FM/FDP dati)</t>
    </r>
  </si>
  <si>
    <t>4. = 4.3. * (4.1.-4.2.) / 4.1.</t>
  </si>
  <si>
    <t>11.</t>
  </si>
  <si>
    <t>12.</t>
  </si>
  <si>
    <t>14. = 10.-13.</t>
  </si>
  <si>
    <t>Pieļaujamais potenciālais izdevumu pieaugums, %</t>
  </si>
  <si>
    <t>Novirze, % no IKP</t>
  </si>
  <si>
    <t>18.</t>
  </si>
  <si>
    <t>19.</t>
  </si>
  <si>
    <t>20.</t>
  </si>
  <si>
    <t>21.</t>
  </si>
  <si>
    <t>22.</t>
  </si>
  <si>
    <t>Vispārējās valdības kopējie izdevumi, pēc izdevuma nosacījuma, t.i. ja kopējo izdevumu pieaugums = potenciālais izdevumu pieaugums</t>
  </si>
  <si>
    <t>Vispārējās valdības kopējie ieņēmumi, TR</t>
  </si>
  <si>
    <t>Valsts budžeta ieņēmumi (naudas plūsmas metode)</t>
  </si>
  <si>
    <t>Pašvaldību budžetu bilance</t>
  </si>
  <si>
    <t>No valsts budžeta daļēji atvasināto publisko personu un budžeta nefinansētu budžeta iestāžu budžetu bilance</t>
  </si>
  <si>
    <t>EKS korekcijas</t>
  </si>
  <si>
    <t>Deviation in % of GDP</t>
  </si>
  <si>
    <t>GG total expenditures according to expenditure rule</t>
  </si>
  <si>
    <t>GG total revenue</t>
  </si>
  <si>
    <t>State budget revenue (cash-flow)</t>
  </si>
  <si>
    <t>Local government budget balance</t>
  </si>
  <si>
    <t>Derived public persons budget balance</t>
  </si>
  <si>
    <t>ESA corrections</t>
  </si>
  <si>
    <t>23. = 19. - (18.-17.) - 20. - 21. 
- 22.</t>
  </si>
  <si>
    <t>Valsts budžeta izdevumi, faktiskie</t>
  </si>
  <si>
    <t>24.</t>
  </si>
  <si>
    <t>25. = 23. - 24.</t>
  </si>
  <si>
    <t>28. = 26. / 1. * 100</t>
  </si>
  <si>
    <t>Stingrākais no Izdevumu nosacījuma un Bilances nosacījuma</t>
  </si>
  <si>
    <t>Fiskālās disciplīnas likuma 5.panta otrās daļas nosacījums</t>
  </si>
  <si>
    <t>0,1% no IKP</t>
  </si>
  <si>
    <t>Fiskālās disciplīnas likuma 10.pantā noteiktais vidēja termiņa mērķis, % no IKP</t>
  </si>
  <si>
    <t>Atkāpe no mērķa iemaksu palielināšanai 2.pensiju līmenī, % no IKP</t>
  </si>
  <si>
    <t>Atkāpe no mērķa veselības aprūpes sistēmas reformas īstenošanai</t>
  </si>
  <si>
    <t>Iemaksu palielināšana no 2% uz 4%</t>
  </si>
  <si>
    <t>Iemaksu palielināšana no 4% uz 5%</t>
  </si>
  <si>
    <t>Iemaksu palielināšana no 5% uz 6%</t>
  </si>
  <si>
    <t>3.</t>
  </si>
  <si>
    <t>4.</t>
  </si>
  <si>
    <t>6.</t>
  </si>
  <si>
    <t>9. = 1. + 2. + 3. + 4. - (5. + 6. + 7.) * 8.</t>
  </si>
  <si>
    <t>Valsts budžeta izdevumi atbilstoši bilances nosacījumam</t>
  </si>
  <si>
    <t>Valsts budžeta ieņēmumi 
(naudas plūsmas metode)</t>
  </si>
  <si>
    <t>Pašvaldību budžeta bilance</t>
  </si>
  <si>
    <t>No valsts budžeta daļēji atvasināto publisko personu un budžeta nefinansētu iestāžu budžeta bilance</t>
  </si>
  <si>
    <t>Vienreizējie pasākumi, % no IKP</t>
  </si>
  <si>
    <t>Cikliskā komponente, % no IKP</t>
  </si>
  <si>
    <t>VTBIL noteiktā vispārējās valdības budžeta strukturālā bilance, % no IKP</t>
  </si>
  <si>
    <t>Cikliski koriģētā bilance, % no IKP</t>
  </si>
  <si>
    <t>Pārmantojamības nosacījums</t>
  </si>
  <si>
    <t>Continuity principle</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</si>
  <si>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</si>
  <si>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</si>
  <si>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</si>
  <si>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Labklājības ministrijas pamatbudžeta programma 20.01.00 "Valsts sociālie pabalsti"</t>
  </si>
  <si>
    <t>20.01.00 Programme of the Ministry of Welfare basic budget "State Social Benefits"</t>
  </si>
  <si>
    <t>Labklājības ministrijas pamatbudžeta programma 20.02.00 "Izdienas pensijas"</t>
  </si>
  <si>
    <t>20.02.00 Programme of the Ministry of Welfare basic budget "Work pensions"</t>
  </si>
  <si>
    <t>Labklājības ministrijas budžeta apakšprogramma 20.03.00 "Piemaksas pie vecuma un invaliditātes pensijām"</t>
  </si>
  <si>
    <t>20.03.00 Programme of the Ministry of Welfare basic budget "Supplement to the old age and disability pensions"</t>
  </si>
  <si>
    <t>Aizsardzības ministrijas pamatbudžeta programma 31.00.00. "Militārpersonu pensiju fonds"</t>
  </si>
  <si>
    <t>31.00.00 Programme of the Ministry of Defence basic budget "Military pension fund"</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</si>
  <si>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</si>
  <si>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</si>
  <si>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</si>
  <si>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</si>
  <si>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</si>
  <si>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</si>
  <si>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</si>
  <si>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</si>
  <si>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</si>
  <si>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</si>
  <si>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</si>
  <si>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</si>
  <si>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</si>
  <si>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</si>
  <si>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</si>
  <si>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</si>
  <si>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</si>
  <si>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</si>
  <si>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VTBIL noteiktā vispārējās valdības budžeta (nominālā) bilance, % no IKP</t>
  </si>
  <si>
    <t>Vispārējās valdības budžeta faktiskā (nominālā) bilance, % no IKP</t>
  </si>
  <si>
    <t>Stabilitātes un izaugsmes pakta (SIP) metodoloģija, vispārējās valdības budžeta (nominālā) bilance</t>
  </si>
  <si>
    <t>Stabilitātes un izaugsmes paktā noteiktais vidēja termiņa mērķis, % no IKP</t>
  </si>
  <si>
    <t>26.1.</t>
  </si>
  <si>
    <t>26.2.</t>
  </si>
  <si>
    <t>Central government budget revenue (cash-flow)</t>
  </si>
  <si>
    <t>Strukturālā bilance atbilstoši Fiskālās disciplīnas likumam un papildu atkāpēm</t>
  </si>
  <si>
    <t>Strukturālā bilance atbilstoši Stabilitātes un izaugsmes paktam un papildu atkāpēm</t>
  </si>
  <si>
    <t>Minimāli atļautā strukturālā bilance, % no IKP</t>
  </si>
  <si>
    <t>Vispārējās valdības strukturālā bilance atbilstoši stingrākajam fiskālajam nosacījumam</t>
  </si>
  <si>
    <t>Vispārējās valdības budžeta bilance atbilstoši stingrākajam fiskālajam nosacījumam</t>
  </si>
  <si>
    <t>13. = 13.1. + 13.2. + 13.3.</t>
  </si>
  <si>
    <t>13.1.</t>
  </si>
  <si>
    <t>13.2.</t>
  </si>
  <si>
    <t>13.3.</t>
  </si>
  <si>
    <t>14.</t>
  </si>
  <si>
    <t>7. = 18.</t>
  </si>
  <si>
    <t>17.</t>
  </si>
  <si>
    <t>Vispārējās valdības strukturālā bilance atbilstoši stingrākajam fiskālajam nosacījumam, % no IKP</t>
  </si>
  <si>
    <t>Vispārējās valdības budžeta bilance atbilstoši stingrākajam fiskālajam nosacījumam, % no IKP</t>
  </si>
  <si>
    <t>15.</t>
  </si>
  <si>
    <t>Atkāpe no mērķa nodokļu sistēmas reformas īstenošanai</t>
  </si>
  <si>
    <t>16. = 12. + 13. + 14. + 15.</t>
  </si>
  <si>
    <t>Rādītājs</t>
  </si>
  <si>
    <t>Item</t>
  </si>
  <si>
    <t>No; formula</t>
  </si>
  <si>
    <t>State budget expenditure according to the expenditure rule</t>
  </si>
  <si>
    <t>State budget expenditures (actual)</t>
  </si>
  <si>
    <r>
      <t>16. = 15.</t>
    </r>
    <r>
      <rPr>
        <vertAlign val="subscript"/>
        <sz val="11"/>
        <color theme="1"/>
        <rFont val="Times New Roman"/>
        <family val="1"/>
        <charset val="186"/>
      </rPr>
      <t>t</t>
    </r>
    <r>
      <rPr>
        <sz val="11"/>
        <color theme="1"/>
        <rFont val="Times New Roman"/>
        <family val="1"/>
        <charset val="204"/>
      </rPr>
      <t xml:space="preserve"> + 15.</t>
    </r>
    <r>
      <rPr>
        <vertAlign val="subscript"/>
        <sz val="11"/>
        <color theme="1"/>
        <rFont val="Times New Roman"/>
        <family val="1"/>
        <charset val="186"/>
      </rPr>
      <t>t-1</t>
    </r>
  </si>
  <si>
    <t>State budget expenditure according to the balance rule</t>
  </si>
  <si>
    <t>State budget expenditure according to the stricktest rule applied</t>
  </si>
  <si>
    <t>Valsts budžeta izdevumi, atbilstoši izvēlētajam stingrākajam nosacījumam</t>
  </si>
  <si>
    <t>Valsts budžeta izdevumi atbilstoši pārmantojamības nosacījumam</t>
  </si>
  <si>
    <t>Vispārējās valdības kopējie izdevumi, TE, koriģēti atbilstoši izvēlētajam stingrākajam nosacījumam</t>
  </si>
  <si>
    <t>GG total expenditure, TE, adjusted in accordance with the stricktest rule applied</t>
  </si>
  <si>
    <t>Stricktest rule out of Expenditure rule and Balance rule</t>
  </si>
  <si>
    <r>
      <t>Fiscal safety reserve</t>
    </r>
    <r>
      <rPr>
        <vertAlign val="subscript"/>
        <sz val="11"/>
        <rFont val="Times New Roman"/>
        <family val="1"/>
        <charset val="204"/>
      </rPr>
      <t>t</t>
    </r>
  </si>
  <si>
    <r>
      <t>Fiscal safety reserve</t>
    </r>
    <r>
      <rPr>
        <vertAlign val="subscript"/>
        <sz val="11"/>
        <rFont val="Times New Roman"/>
        <family val="1"/>
        <charset val="204"/>
      </rPr>
      <t>t-1</t>
    </r>
  </si>
  <si>
    <r>
      <t>Fiskālā nodrošinājuma rezerve</t>
    </r>
    <r>
      <rPr>
        <vertAlign val="subscript"/>
        <sz val="11"/>
        <rFont val="Times New Roman"/>
        <family val="1"/>
        <charset val="204"/>
      </rPr>
      <t>t</t>
    </r>
  </si>
  <si>
    <r>
      <t>Fiskālā nodrošinājuma rezerve</t>
    </r>
    <r>
      <rPr>
        <vertAlign val="subscript"/>
        <sz val="11"/>
        <rFont val="Times New Roman"/>
        <family val="1"/>
        <charset val="204"/>
      </rPr>
      <t>t-1</t>
    </r>
  </si>
  <si>
    <t>Condition set in Fiscal discipline law Article 5(2)</t>
  </si>
  <si>
    <t>0.1% of GDP</t>
  </si>
  <si>
    <t>Minimal structural balance, 
% of GDP</t>
  </si>
  <si>
    <t>One-off, % of GDP</t>
  </si>
  <si>
    <t>Cyclical component, % of GDP</t>
  </si>
  <si>
    <t>GDP, at current prices</t>
  </si>
  <si>
    <t>23.</t>
  </si>
  <si>
    <t>10. = MAX (11.; 24.)</t>
  </si>
  <si>
    <t>Fiscal discipline law Article 10 medium-term objective, % of GDP</t>
  </si>
  <si>
    <t>Contribution change from 2% to 4%</t>
  </si>
  <si>
    <t>Deviation from the objective to increase contributions to the second pension pillar, % of GDP</t>
  </si>
  <si>
    <t>Contribution change from 4% to 5%</t>
  </si>
  <si>
    <t>Contribution change from 5% to 6%</t>
  </si>
  <si>
    <t>Atkāpe no mērķa veselības aprūpes sistēmas reformas īstenošanai, % no IKP</t>
  </si>
  <si>
    <t>Atkāpe no mērķa nodokļu sistēmas reformas īstenošanai, % no IKP</t>
  </si>
  <si>
    <t>Izvēlētā stingrākā vispārējās valdības budžeta bilance, % no IKP</t>
  </si>
  <si>
    <t>Fiskālās disciplīnas likuma (FDL) metodoloģija, vispārējās valdības budžeta (nominālā) bilance, % no IKP</t>
  </si>
  <si>
    <t>Selected stricktest general government budget balance, % of GDP</t>
  </si>
  <si>
    <t>Fiscal discipline law (FDL) methodology, general government budget (headline) balance, % of GDP</t>
  </si>
  <si>
    <t>Deviation from the objective for the helath care reform, % of GDP</t>
  </si>
  <si>
    <t>Deviation from the objective for the tax system reform, % of GDP</t>
  </si>
  <si>
    <t>Cyclically adjusted balance, % of GDP</t>
  </si>
  <si>
    <t>Structural balance according to the Fiscal discipline law and to the additional deviations</t>
  </si>
  <si>
    <t>MTBFL general government structural balance, % of GDP</t>
  </si>
  <si>
    <t>General government actual structural balance, % of GDP</t>
  </si>
  <si>
    <t>MTBFL general government headline balance, % of GDP</t>
  </si>
  <si>
    <t>General government actual headline balance, % of GDP</t>
  </si>
  <si>
    <t>Stability and growth pact (SGP) methodology, general government budget (headline) balance, % of GDP</t>
  </si>
  <si>
    <t>Stability and growth pact medium-term objective, % of GDP</t>
  </si>
  <si>
    <t>11. = 23.</t>
  </si>
  <si>
    <t>18. = 23. - 19.</t>
  </si>
  <si>
    <t>20. = 23. - 21.</t>
  </si>
  <si>
    <t>25.</t>
  </si>
  <si>
    <t>26.3.</t>
  </si>
  <si>
    <t>26. = 26.1. + 26.2. + 26.3.</t>
  </si>
  <si>
    <t>27.</t>
  </si>
  <si>
    <t>5. = 10. - 7. - 6.</t>
  </si>
  <si>
    <t>28.</t>
  </si>
  <si>
    <t>29. = 25. + 26. + 27. + 28.</t>
  </si>
  <si>
    <t>30.</t>
  </si>
  <si>
    <t>31.</t>
  </si>
  <si>
    <t>33.</t>
  </si>
  <si>
    <t>34.</t>
  </si>
  <si>
    <t>35.</t>
  </si>
  <si>
    <t>32. = 35. - 33.</t>
  </si>
  <si>
    <t>36. = 1. + 2. + 3. + 4. - 31. (izd.nos.lapa)</t>
  </si>
  <si>
    <t>37. = 36. / 8. * 100</t>
  </si>
  <si>
    <t>39. = 37. - 7.</t>
  </si>
  <si>
    <t>38. = 39. * 8 / 100</t>
  </si>
  <si>
    <t xml:space="preserve">Actual structural general government
budget balance, % of GDP </t>
  </si>
  <si>
    <t>Actual structural general government
budget balance</t>
  </si>
  <si>
    <t>Minimālā plānojamā vispārējās valdības budžeta strukturālā bilance, % no IKP</t>
  </si>
  <si>
    <t>Minimālā plānojamā vispārējās valdības budžeta strukturālā bilance</t>
  </si>
  <si>
    <t>Minimum planned structural general
government budget, % of GDP</t>
  </si>
  <si>
    <t>Minimum planned structural general
government budget balance</t>
  </si>
  <si>
    <t>Deviation from plan for the year</t>
  </si>
  <si>
    <t>Deviation from plan for the year, % of GDP</t>
  </si>
  <si>
    <t>Accrued deviation from plan for all years starting with 2013</t>
  </si>
  <si>
    <t>Accrued deviation from plan for all years starting with 2013, % of GDP</t>
  </si>
  <si>
    <t>Rule in accordance with Article 11 of the FDL, % of GDP</t>
  </si>
  <si>
    <t>48.</t>
  </si>
  <si>
    <t>40. = 18.</t>
  </si>
  <si>
    <t>41. = 40 * 8. / 100</t>
  </si>
  <si>
    <t>42. = 17.</t>
  </si>
  <si>
    <t>43. = 42. * 8. / 100</t>
  </si>
  <si>
    <t>44. = 41. - 43.</t>
  </si>
  <si>
    <t>45. = 44. / 8. * 100</t>
  </si>
  <si>
    <t>47. = 46. / 8. * 100</t>
  </si>
  <si>
    <t>Ir jākoriģē, ja 47. &lt; 48.</t>
  </si>
  <si>
    <t xml:space="preserve">49. = IF 47. &lt; 48. </t>
  </si>
  <si>
    <t>Koriģētie maksimāli pieļaujamie valsts budžeta izdevumi (Vispārējās valdības budžeta plāns iepriekšējā gadā)</t>
  </si>
  <si>
    <r>
      <t xml:space="preserve">koriģēto maksimāli pieļaujamo valsts budžeta izdevumu </t>
    </r>
    <r>
      <rPr>
        <b/>
        <i/>
        <sz val="11"/>
        <color theme="1"/>
        <rFont val="Times New Roman"/>
        <family val="1"/>
        <charset val="186"/>
      </rPr>
      <t>korekcijas</t>
    </r>
    <r>
      <rPr>
        <i/>
        <sz val="11"/>
        <color theme="1"/>
        <rFont val="Times New Roman"/>
        <family val="1"/>
        <charset val="204"/>
      </rPr>
      <t xml:space="preserve"> saskaņā ar FDL 5.pantu, t.sk.:</t>
    </r>
  </si>
  <si>
    <t>2.3.</t>
  </si>
  <si>
    <t>2.4.</t>
  </si>
  <si>
    <t>Labklājības ministrijas speciālā budžeta programma 04.01.00 "Valsts pensiju speciālais budžets"</t>
  </si>
  <si>
    <t>Labklājības ministrijas speciālā budžeta programma 04.02.00 "Nodarbinātības speciālais budžets"</t>
  </si>
  <si>
    <t>Labklājības ministrijas speciālā budžeta programma 04.03.00 "Darba negadījumu speciālais budžets"</t>
  </si>
  <si>
    <t>Labklājības ministrijas speciālā budžeta programma 04.04.00 "Invaliditātes, maternitātes un slimības speciālais budžets"</t>
  </si>
  <si>
    <t>7.</t>
  </si>
  <si>
    <t>1.1.</t>
  </si>
  <si>
    <t>1.2.</t>
  </si>
  <si>
    <t>1.3.</t>
  </si>
  <si>
    <t>1.4.</t>
  </si>
  <si>
    <t>9.</t>
  </si>
  <si>
    <t>10.</t>
  </si>
  <si>
    <t>01.</t>
  </si>
  <si>
    <t>Faktiskie ES fondu izdevumi pozīcijās, kas pakļaujas izlīdzināšanai</t>
  </si>
  <si>
    <t>Valsts parāda vadības izdevumi pozīcijās, kas pakļaujas izlīdzināšanai</t>
  </si>
  <si>
    <t>13. = 0.1. + 0.2. + 11. + 12.</t>
  </si>
  <si>
    <t>4. = MIN (1.; 2.)</t>
  </si>
  <si>
    <r>
      <t>5.1. FNR</t>
    </r>
    <r>
      <rPr>
        <vertAlign val="subscript"/>
        <sz val="11"/>
        <color theme="1"/>
        <rFont val="Times New Roman"/>
        <family val="1"/>
        <charset val="186"/>
      </rPr>
      <t>t</t>
    </r>
  </si>
  <si>
    <r>
      <t>5.2. FNR</t>
    </r>
    <r>
      <rPr>
        <vertAlign val="subscript"/>
        <sz val="11"/>
        <color theme="1"/>
        <rFont val="Times New Roman"/>
        <family val="1"/>
        <charset val="186"/>
      </rPr>
      <t>t-1</t>
    </r>
  </si>
  <si>
    <t>Modulis no 6.1.</t>
  </si>
  <si>
    <t>6.1.</t>
  </si>
  <si>
    <t>6.2.</t>
  </si>
  <si>
    <t>7.1.</t>
  </si>
  <si>
    <t>7.2.</t>
  </si>
  <si>
    <t>GDP, current prices</t>
  </si>
  <si>
    <t>Module of 6.1.</t>
  </si>
  <si>
    <t>8. = IF (6.2. &gt; 7.2.; 4.; 3.)</t>
  </si>
  <si>
    <t>Valsts budžeta izdevumi atbilstoši izdevuma nosacījumam</t>
  </si>
  <si>
    <t>Correction necessary if 47.&lt; 48.</t>
  </si>
  <si>
    <t>Expenditure growth rule</t>
  </si>
  <si>
    <t>Continuity rule</t>
  </si>
  <si>
    <t>Ex post balance rule and expenditure rule</t>
  </si>
  <si>
    <t>Izdevumu nosacījums</t>
  </si>
  <si>
    <t>Uzkrātā noviržu summa visiem gadiem, sākot no 2013.gada</t>
  </si>
  <si>
    <t>26. = 25. / 1. * 100</t>
  </si>
  <si>
    <t>Uzkrātā noviržu summa visiem gadiem, sākot no 2013.gada, % no IKP</t>
  </si>
  <si>
    <t>% of GDP</t>
  </si>
  <si>
    <t>Ex post bilances nosacījums un izdevumu nosacījums</t>
  </si>
  <si>
    <t>% no IKP</t>
  </si>
  <si>
    <t>Adjusted maximum permissible state budget expenditure (Draft budgetary plan of previous year)</t>
  </si>
  <si>
    <t>04.01.00 Programme of the Ministry of Welfare special budget "State pensions"</t>
  </si>
  <si>
    <t>04.02.00 Programme of the Ministry of Welfare special budget "Employment"</t>
  </si>
  <si>
    <t>04.03.00 Programme of the Ministry of Welfare special budget "Occupational accidents"</t>
  </si>
  <si>
    <t>04.04.00 Programme of the Ministry of Welfare special budget "Disability, maternity, and sickness"</t>
  </si>
  <si>
    <t>Expenditure of European Union structural funds,  Cohesion fund,  Common Agricultural Policy and  Common Fisheries Policy as subject to the smoothing mechanism</t>
  </si>
  <si>
    <t>Government debt service expenditure, what is in the Treasury's competence as subject to the smoothing mechanism</t>
  </si>
  <si>
    <t>1. = 1.1. + 1.2. + 1.3. + 1.4.</t>
  </si>
  <si>
    <t>2. = 2.1. + 2.2. + 2.3. + 2.4.</t>
  </si>
  <si>
    <t>02. = 1. + 2. + 3. + 4. + 5. + 6. + 7. + 8. + 9. 10.</t>
  </si>
  <si>
    <t>Structural balance according to the Stability and growth pact and to the additional deviations</t>
  </si>
  <si>
    <t>Cyclical component, % of potential GDP</t>
  </si>
  <si>
    <t>Cikliskā komponente, % no potenciālā IKP</t>
  </si>
  <si>
    <t>Cyclically adjusted balance, % of potential GDP</t>
  </si>
  <si>
    <t>Cikliski koriģētā bilance, % no potenciālā IKP</t>
  </si>
  <si>
    <r>
      <t>46. = 44.</t>
    </r>
    <r>
      <rPr>
        <vertAlign val="subscript"/>
        <sz val="11"/>
        <color theme="1"/>
        <rFont val="Times New Roman"/>
        <family val="1"/>
        <charset val="186"/>
      </rPr>
      <t>t</t>
    </r>
    <r>
      <rPr>
        <sz val="11"/>
        <color theme="1"/>
        <rFont val="Times New Roman"/>
        <family val="1"/>
        <charset val="204"/>
      </rPr>
      <t xml:space="preserve"> + 44.</t>
    </r>
    <r>
      <rPr>
        <vertAlign val="subscript"/>
        <sz val="11"/>
        <color theme="1"/>
        <rFont val="Times New Roman"/>
        <family val="1"/>
        <charset val="186"/>
      </rPr>
      <t>t-1</t>
    </r>
    <r>
      <rPr>
        <sz val="11"/>
        <color theme="1"/>
        <rFont val="Times New Roman"/>
        <family val="1"/>
        <charset val="204"/>
      </rPr>
      <t xml:space="preserve"> + ... + 44.</t>
    </r>
    <r>
      <rPr>
        <vertAlign val="subscript"/>
        <sz val="11"/>
        <color theme="1"/>
        <rFont val="Times New Roman"/>
        <family val="1"/>
        <charset val="186"/>
      </rPr>
      <t>2013</t>
    </r>
  </si>
  <si>
    <t>Vispārējās valdības budžeta stukturālā bilance atbilstoši SIP, % no IKP</t>
  </si>
  <si>
    <t>Vispārējās valdības budžeta (nominālā) bilance atbilstoši SIP, % no IKP</t>
  </si>
  <si>
    <t xml:space="preserve">General government structural balance according to the Stability and growth pact, % of GDP </t>
  </si>
  <si>
    <t>Maximum structural balance according to the Stability and growth pact, % of GDP</t>
  </si>
  <si>
    <t>Maksimālā strukturālā bilance atbilstoši SIP, % no IKP</t>
  </si>
  <si>
    <t>One-off measures, % of GDP</t>
  </si>
  <si>
    <t>General governement headline balance according to the Stability and growth pact, % of GDP</t>
  </si>
  <si>
    <t>General government budget balance according to the stricktest rule applied</t>
  </si>
  <si>
    <t>General government budget balance according to the stricktest rule applied, % of GDP</t>
  </si>
  <si>
    <t>General government structural balance according to the stricktest rule applied</t>
  </si>
  <si>
    <t>General government structural balance according to the stricktest rule applied, % of GDP</t>
  </si>
  <si>
    <t>Skaitlisko nosacījumu izpildes kopsavilkums</t>
  </si>
  <si>
    <t>Summary of numerical conditions fulfilment</t>
  </si>
  <si>
    <t>P2.1.tabula</t>
  </si>
  <si>
    <t>Table P2.1</t>
  </si>
  <si>
    <t>3.2.attēls</t>
  </si>
  <si>
    <t>Chart 3.2</t>
  </si>
  <si>
    <t>Central government budget expenditure ceiling</t>
  </si>
  <si>
    <t>Centrālās valdības pieļaujamais izdevumu apmērs</t>
  </si>
  <si>
    <t>milj. eiro</t>
  </si>
  <si>
    <t>million euro</t>
  </si>
  <si>
    <t>State budget expenditure according to the continuity rule</t>
  </si>
  <si>
    <t>P2.4. tabula</t>
  </si>
  <si>
    <t>Table P2.4</t>
  </si>
  <si>
    <t>Vispārējās valdības kopējie izdevumi, koriģēti atbilstoši izvēlētajam stingrākajam nosacījumam</t>
  </si>
  <si>
    <t>GG total expenditure, adjusted in accordance with the stricktest rule applied</t>
  </si>
  <si>
    <t xml:space="preserve">17. = Goal seek 15. = 0 </t>
  </si>
  <si>
    <t>MoF</t>
  </si>
  <si>
    <t>Council</t>
  </si>
  <si>
    <t>annual deviation</t>
  </si>
  <si>
    <t>cumulative deviation</t>
  </si>
  <si>
    <t>gada novirze</t>
  </si>
  <si>
    <t>uzkrātā novirze</t>
  </si>
  <si>
    <t>15. = (14.-7.) * (1 + 8.) * 6.[t-1] / 1.</t>
  </si>
  <si>
    <t>13. = 11. - 12.</t>
  </si>
  <si>
    <t>FM</t>
  </si>
  <si>
    <t>Padome</t>
  </si>
  <si>
    <t>Table P2.3</t>
  </si>
  <si>
    <t>P2.2. tabula</t>
  </si>
  <si>
    <t>Table P2.2</t>
  </si>
  <si>
    <t>P2.3. tabula</t>
  </si>
  <si>
    <t>8.1.</t>
  </si>
  <si>
    <t>8.2.</t>
  </si>
  <si>
    <t>8.3.</t>
  </si>
  <si>
    <t>GDP deflator forecast at  SP 2016/19</t>
  </si>
  <si>
    <t>GDP deflator forecasts at SP 2017/20</t>
  </si>
  <si>
    <t>GDP deflator forecast at MTBFL 2017/19</t>
  </si>
  <si>
    <t>IKP deflatora prognoze SP 2017/20</t>
  </si>
  <si>
    <t>IKP deflatora prognoze VTBIL 2017/19</t>
  </si>
  <si>
    <t>IKP deflatora prognoze SP 2016/19</t>
  </si>
  <si>
    <t>IKP deflators, % , SP 2017/20</t>
  </si>
  <si>
    <t>GDP deflator, %, SP 2017/20</t>
  </si>
  <si>
    <t>Applicable benchmark rate when already at MTO (structural balance at MTO on year t-1)</t>
  </si>
  <si>
    <t>Pieļaujamais potenciālais izdevumu pieaugums, kad ir sasniegts VTM (strukturālā bilance VTM t-1 gadā)</t>
  </si>
  <si>
    <t>Applicable benchmark rate when MS below (or above) the MTO</t>
  </si>
  <si>
    <t xml:space="preserve">Pieļaujamais potenciālais izdevumu pieaugums, kad ES ir zem (vai virs) VTM </t>
  </si>
  <si>
    <t>Piemērojamais izdevumu pieaugums, %</t>
  </si>
  <si>
    <t>Benchmark to be applied, %</t>
  </si>
  <si>
    <t>Potential expenditure growth (recomputed), %</t>
  </si>
  <si>
    <r>
      <t>27. = 25.</t>
    </r>
    <r>
      <rPr>
        <vertAlign val="subscript"/>
        <sz val="11"/>
        <color theme="1"/>
        <rFont val="Times New Roman"/>
        <family val="1"/>
        <charset val="186"/>
      </rPr>
      <t>2013</t>
    </r>
    <r>
      <rPr>
        <sz val="11"/>
        <color theme="1"/>
        <rFont val="Times New Roman"/>
        <family val="1"/>
        <charset val="204"/>
      </rPr>
      <t xml:space="preserve"> + ... + 25.</t>
    </r>
    <r>
      <rPr>
        <vertAlign val="subscript"/>
        <sz val="11"/>
        <color theme="1"/>
        <rFont val="Times New Roman"/>
        <family val="1"/>
        <charset val="186"/>
      </rPr>
      <t>t-1</t>
    </r>
  </si>
  <si>
    <t>Average two years cumulative deviation in % of GDP</t>
  </si>
  <si>
    <t>Vidējā uzkrātā divu gadu novirze, % no IKP</t>
  </si>
  <si>
    <t>2016</t>
  </si>
  <si>
    <t xml:space="preserve">30. = IF 28. &lt; 29. </t>
  </si>
  <si>
    <t>29.</t>
  </si>
  <si>
    <t>Correction necessary if 28.&lt; 29.</t>
  </si>
  <si>
    <t>Ir jākoriģē, ja 28. &lt; 29.</t>
  </si>
  <si>
    <t>Million units of national currency</t>
  </si>
  <si>
    <t>Net lending (+) /net borrowing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</si>
</sst>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92">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69" formatCode="dd\.mm\.yy"/>
    <numFmt numFmtId="170" formatCode="0.0%"/>
    <numFmt numFmtId="171" formatCode="@\ *."/>
    <numFmt numFmtId="172" formatCode="&quot;   &quot;@"/>
    <numFmt numFmtId="173" formatCode="\ \ \ \ \ \ \ \ \ \ @\ *."/>
    <numFmt numFmtId="174" formatCode="\ \ \ \ \ \ \ \ \ \ \ \ @\ *."/>
    <numFmt numFmtId="175" formatCode="\ \ \ \ \ \ \ \ \ \ \ \ @"/>
    <numFmt numFmtId="176" formatCode="\ \ \ \ \ \ \ \ \ \ \ \ \ @\ *."/>
    <numFmt numFmtId="177" formatCode="\ @\ *."/>
    <numFmt numFmtId="178" formatCode="\ @"/>
    <numFmt numFmtId="179" formatCode="&quot;      &quot;@"/>
    <numFmt numFmtId="180" formatCode="\ \ @\ *."/>
    <numFmt numFmtId="181" formatCode="\ \ @"/>
    <numFmt numFmtId="182" formatCode="&quot;         &quot;@"/>
    <numFmt numFmtId="183" formatCode="\ \ \ @\ *."/>
    <numFmt numFmtId="184" formatCode="\ \ \ @"/>
    <numFmt numFmtId="185" formatCode="&quot;            &quot;@"/>
    <numFmt numFmtId="186" formatCode="\ \ \ \ @\ *."/>
    <numFmt numFmtId="187" formatCode="\ \ \ \ @"/>
    <numFmt numFmtId="188" formatCode="&quot;               &quot;@"/>
    <numFmt numFmtId="189" formatCode="\ \ \ \ \ \ @\ *."/>
    <numFmt numFmtId="190" formatCode="\ \ \ \ \ \ @"/>
    <numFmt numFmtId="191" formatCode="\ \ \ \ \ \ \ @\ *."/>
    <numFmt numFmtId="192" formatCode="\ \ \ \ \ \ \ \ \ @\ *."/>
    <numFmt numFmtId="193" formatCode="\ \ \ \ \ \ \ \ \ @"/>
    <numFmt numFmtId="194" formatCode="_-* #,##0;[Red]\-* #,##0;_-* &quot;0&quot;;_-@"/>
    <numFmt numFmtId="195" formatCode="_-[$CHF]\ \ #,##0.00_-;\-[$CHF]\ * #,##0.00_-;_-[$CHF]\ * &quot;-&quot;??_-;_-@_-"/>
    <numFmt numFmtId="196" formatCode="#,##0;[Red]\(#,##0\)"/>
    <numFmt numFmtId="197" formatCode="0.000_)"/>
    <numFmt numFmtId="198" formatCode="_ * #,##0.00_ ;_ * \-#,##0.00_ ;_ * &quot;-&quot;??_ ;_ @_ "/>
    <numFmt numFmtId="199" formatCode="&quot; &quot;#,##0.00&quot; &quot;;&quot; -&quot;#,##0.00&quot; &quot;;&quot; -&quot;00&quot; &quot;;&quot; &quot;@&quot; &quot;"/>
    <numFmt numFmtId="200" formatCode="#,##0.000"/>
    <numFmt numFmtId="201" formatCode="_-&quot;$&quot;* #,##0_-;\-&quot;$&quot;* #,##0_-;_-&quot;$&quot;* &quot;-&quot;_-;_-@_-"/>
    <numFmt numFmtId="202" formatCode="[$DEM-4C0A]#,##0.00_ ;\-[$DEM-4C0A]#,##0.00\ "/>
    <numFmt numFmtId="203" formatCode="#,##0.00\ &quot;F&quot;;\-#,##0.00\ &quot;F&quot;"/>
    <numFmt numFmtId="204" formatCode="_-[$€-2]* #,##0.00_-;\-[$€-2]* #,##0.00_-;_-[$€-2]* &quot;-&quot;??_-"/>
    <numFmt numFmtId="205" formatCode="_-[$€-2]\ * #,##0.00_-;\-[$€-2]\ * #,##0.00_-;_-[$€-2]\ * &quot;-&quot;??_-"/>
    <numFmt numFmtId="206" formatCode="General_)"/>
    <numFmt numFmtId="207" formatCode="_-* #,##0\ _F_t_-;\-* #,##0\ _F_t_-;_-* &quot;-&quot;\ _F_t_-;_-@_-"/>
    <numFmt numFmtId="208" formatCode="_-* #,##0.00\ _F_t_-;\-* #,##0.00\ _F_t_-;_-* &quot;-&quot;??\ _F_t_-;_-@_-"/>
    <numFmt numFmtId="209" formatCode="#."/>
    <numFmt numFmtId="210" formatCode="#,#00"/>
    <numFmt numFmtId="211" formatCode="[&gt;0.05]#,##0.0;[&lt;-0.05]\-#,##0.0;\-\-&quot; &quot;;"/>
    <numFmt numFmtId="212" formatCode="[&gt;0.5]#,##0;[&lt;-0.5]\-#,##0;\-\-&quot; &quot;;"/>
    <numFmt numFmtId="213" formatCode="________@"/>
    <numFmt numFmtId="214" formatCode="____________@"/>
    <numFmt numFmtId="215" formatCode="________________@"/>
    <numFmt numFmtId="216" formatCode="____________________@"/>
    <numFmt numFmtId="217" formatCode="[$JPY]\ #,##0.00;\-[$JPY]\ #,##0.00"/>
    <numFmt numFmtId="218" formatCode="0.000"/>
    <numFmt numFmtId="219" formatCode="#,##0\ &quot;Kč&quot;;\-#,##0\ &quot;Kč&quot;"/>
    <numFmt numFmtId="220" formatCode="_-* #,##0.00\ &quot;Kč&quot;_-;\-* #,##0.00\ &quot;Kč&quot;_-;_-* &quot;-&quot;??\ &quot;Kč&quot;_-;_-@_-"/>
    <numFmt numFmtId="221" formatCode="_-* #,##0\ _F_-;\-* #,##0\ _F_-;_-* &quot;-&quot;\ _F_-;_-@_-"/>
    <numFmt numFmtId="222" formatCode="_-* #,##0.00\ _F_-;\-* #,##0.00\ _F_-;_-* &quot;-&quot;??\ _F_-;_-@_-"/>
    <numFmt numFmtId="223" formatCode="&quot;Cr$&quot;#,##0_);[Red]\(&quot;Cr$&quot;#,##0\)"/>
    <numFmt numFmtId="224" formatCode="&quot;Cr$&quot;#,##0.00_);[Red]\(&quot;Cr$&quot;#,##0.00\)"/>
    <numFmt numFmtId="225" formatCode="\$#,"/>
    <numFmt numFmtId="226" formatCode="#,##0&quot; FB&quot;;[Red]\-#,##0&quot; FB&quot;"/>
    <numFmt numFmtId="227" formatCode="#,##0.00&quot; FB&quot;;[Red]\-#,##0.00&quot; FB&quot;"/>
    <numFmt numFmtId="228" formatCode="&quot;$&quot;#,#00"/>
    <numFmt numFmtId="229" formatCode="&quot;$&quot;#,"/>
    <numFmt numFmtId="230" formatCode="ddd\ d\-mmm\-yy"/>
    <numFmt numFmtId="231" formatCode="[&gt;=0.05]#,##0.0;[&lt;=-0.05]\-#,##0.0;?0.0"/>
    <numFmt numFmtId="232" formatCode="_-* #,##0\ &quot;Ft&quot;_-;\-* #,##0\ &quot;Ft&quot;_-;_-* &quot;-&quot;\ &quot;Ft&quot;_-;_-@_-"/>
    <numFmt numFmtId="233" formatCode="_-* #,##0.00\ &quot;Ft&quot;_-;\-* #,##0.00\ &quot;Ft&quot;_-;_-* &quot;-&quot;??\ &quot;Ft&quot;_-;_-@_-"/>
    <numFmt numFmtId="234" formatCode="[Black]#,##0.0;[Black]\-#,##0.0;;"/>
    <numFmt numFmtId="235" formatCode="[Black][&gt;0.05]#,##0.0;[Black][&lt;-0.05]\-#,##0.0;;"/>
    <numFmt numFmtId="236" formatCode="[Black][&gt;0.5]#,##0;[Black][&lt;-0.5]\-#,##0;;"/>
    <numFmt numFmtId="237" formatCode="%#,#00"/>
    <numFmt numFmtId="238" formatCode="#.##000"/>
    <numFmt numFmtId="239" formatCode="dd\-mmm\-yy_)"/>
    <numFmt numFmtId="240" formatCode="#,##0_)"/>
    <numFmt numFmtId="241" formatCode="#.##0,"/>
    <numFmt numFmtId="242" formatCode="#,##0.000000"/>
    <numFmt numFmtId="243" formatCode="[$$-409]#,##0.00_ ;\-[$$-409]#,##0.00\ "/>
    <numFmt numFmtId="244" formatCode="\(\$#,###\)"/>
    <numFmt numFmtId="245" formatCode="[$$-1009]#,##0.00;\-[$$-1009]#,##0.00"/>
    <numFmt numFmtId="246" formatCode="0&quot;.&quot;0"/>
    <numFmt numFmtId="247" formatCode="General\ \ \ \ \ \ "/>
    <numFmt numFmtId="248" formatCode="0.0\ \ \ \ \ \ \ \ "/>
    <numFmt numFmtId="249" formatCode="mmmm\ yyyy"/>
    <numFmt numFmtId="250" formatCode="_-* #,##0\ &quot;крб.&quot;_-;\-* #,##0\ &quot;крб.&quot;_-;_-* &quot;-&quot;\ &quot;крб.&quot;_-;_-@_-"/>
    <numFmt numFmtId="251" formatCode="_-* #,##0.00\ &quot;крб.&quot;_-;\-* #,##0.00\ &quot;крб.&quot;_-;_-* &quot;-&quot;??\ &quot;крб.&quot;_-;_-@_-"/>
    <numFmt numFmtId="252" formatCode="_-* #,##0\ _к_р_б_._-;\-* #,##0\ _к_р_б_._-;_-* &quot;-&quot;\ _к_р_б_._-;_-@_-"/>
    <numFmt numFmtId="253" formatCode="_-* #,##0.00\ _к_р_б_._-;\-* #,##0.00\ _к_р_б_._-;_-* &quot;-&quot;??\ _к_р_б_._-;_-@_-"/>
  </numFmts>
  <fonts count="254">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sz val="11"/>
      <color theme="1"/>
      <name val="Times New Roman"/>
      <family val="1"/>
      <charset val="204"/>
    </font>
    <font>
      <b/>
      <sz val="11"/>
      <color theme="1"/>
      <name val="Times New Roman"/>
      <family val="1"/>
      <charset val="204"/>
    </font>
    <font>
      <sz val="11"/>
      <name val="Times New Roman"/>
      <family val="1"/>
      <charset val="186"/>
    </font>
    <font>
      <sz val="11"/>
      <name val="Arial"/>
      <family val="2"/>
      <charset val="186"/>
    </font>
    <font>
      <sz val="10"/>
      <name val="Arial"/>
      <family val="2"/>
      <charset val="186"/>
    </font>
    <font>
      <b/>
      <sz val="11"/>
      <color theme="1"/>
      <name val="Calibri"/>
      <family val="2"/>
      <charset val="186"/>
      <scheme val="minor"/>
    </font>
    <font>
      <sz val="11"/>
      <color theme="1"/>
      <name val="Calibri"/>
      <family val="2"/>
      <scheme val="minor"/>
    </font>
    <font>
      <sz val="10"/>
      <color theme="1"/>
      <name val="Arial"/>
      <family val="2"/>
      <charset val="186"/>
    </font>
    <font>
      <sz val="11"/>
      <name val="Times New Roman"/>
      <family val="1"/>
      <charset val="204"/>
    </font>
    <font>
      <b/>
      <sz val="11"/>
      <color theme="1"/>
      <name val="Times New Roman"/>
      <family val="1"/>
      <charset val="186"/>
    </font>
    <font>
      <sz val="12"/>
      <color theme="1"/>
      <name val="Times New Roman"/>
      <family val="1"/>
      <charset val="204"/>
    </font>
    <font>
      <sz val="10"/>
      <color theme="1"/>
      <name val="Times New Roman"/>
      <family val="1"/>
      <charset val="204"/>
    </font>
    <font>
      <i/>
      <sz val="10"/>
      <color theme="1"/>
      <name val="Times New Roman"/>
      <family val="1"/>
      <charset val="204"/>
    </font>
    <font>
      <sz val="10"/>
      <color theme="1"/>
      <name val="Calibri"/>
      <family val="2"/>
      <charset val="186"/>
      <scheme val="minor"/>
    </font>
    <font>
      <b/>
      <sz val="11"/>
      <color rgb="FFFF0000"/>
      <name val="Times New Roman"/>
      <family val="1"/>
      <charset val="204"/>
    </font>
    <font>
      <b/>
      <sz val="11"/>
      <name val="Times New Roman"/>
      <family val="1"/>
      <charset val="204"/>
    </font>
    <font>
      <i/>
      <sz val="10"/>
      <name val="Times New Roman"/>
      <family val="1"/>
      <charset val="204"/>
    </font>
    <font>
      <i/>
      <sz val="11"/>
      <name val="Times New Roman"/>
      <family val="1"/>
      <charset val="204"/>
    </font>
    <font>
      <vertAlign val="subscript"/>
      <sz val="11"/>
      <name val="Times New Roman"/>
      <family val="1"/>
      <charset val="204"/>
    </font>
    <font>
      <i/>
      <sz val="11"/>
      <color theme="1"/>
      <name val="Times New Roman"/>
      <family val="1"/>
      <charset val="204"/>
    </font>
    <font>
      <sz val="9"/>
      <color indexed="81"/>
      <name val="Tahoma"/>
      <family val="2"/>
      <charset val="186"/>
    </font>
    <font>
      <b/>
      <sz val="9"/>
      <color indexed="81"/>
      <name val="Tahoma"/>
      <family val="2"/>
      <charset val="186"/>
    </font>
    <font>
      <b/>
      <sz val="11"/>
      <name val="Times New Roman"/>
      <family val="1"/>
      <charset val="186"/>
    </font>
    <font>
      <vertAlign val="subscript"/>
      <sz val="11"/>
      <color theme="1"/>
      <name val="Times New Roman"/>
      <family val="1"/>
      <charset val="186"/>
    </font>
    <font>
      <b/>
      <i/>
      <sz val="11"/>
      <color theme="1"/>
      <name val="Times New Roman"/>
      <family val="1"/>
      <charset val="186"/>
    </font>
    <font>
      <b/>
      <sz val="18"/>
      <color theme="3"/>
      <name val="Calibri Light"/>
      <family val="2"/>
      <scheme val="major"/>
    </font>
    <font>
      <sz val="10"/>
      <color theme="0"/>
      <name val="Times New Roman"/>
      <family val="1"/>
      <charset val="204"/>
    </font>
    <font>
      <sz val="10"/>
      <name val="Helv"/>
    </font>
    <font>
      <sz val="10"/>
      <color rgb="FF000000"/>
      <name val="MS Sans Serif"/>
      <family val="2"/>
      <charset val="186"/>
    </font>
    <font>
      <sz val="10"/>
      <color indexed="8"/>
      <name val="MS Sans Serif"/>
      <family val="2"/>
      <charset val="186"/>
    </font>
    <font>
      <sz val="10"/>
      <color indexed="8"/>
      <name val="Arial"/>
      <family val="2"/>
      <charset val="186"/>
    </font>
    <font>
      <sz val="8"/>
      <name val="Arial"/>
      <family val="2"/>
    </font>
    <font>
      <sz val="12"/>
      <name val="Times New Roman"/>
      <family val="1"/>
    </font>
    <font>
      <sz val="10"/>
      <color indexed="9"/>
      <name val="Arial"/>
      <family val="2"/>
      <charset val="186"/>
    </font>
    <font>
      <sz val="7"/>
      <name val="Letter Gothic CE"/>
      <family val="3"/>
      <charset val="238"/>
    </font>
    <font>
      <sz val="11"/>
      <color indexed="8"/>
      <name val="Calibri"/>
      <family val="2"/>
    </font>
    <font>
      <sz val="10"/>
      <color indexed="8"/>
      <name val="Arial"/>
      <family val="2"/>
    </font>
    <font>
      <sz val="10"/>
      <color rgb="FF000000"/>
      <name val="Arial"/>
      <family val="2"/>
      <charset val="186"/>
    </font>
    <font>
      <sz val="12"/>
      <color theme="1"/>
      <name val="Calibri"/>
      <family val="2"/>
      <charset val="186"/>
    </font>
    <font>
      <sz val="7"/>
      <name val="Arial"/>
      <family val="2"/>
    </font>
    <font>
      <sz val="9"/>
      <name val="Times New Roman"/>
      <family val="1"/>
    </font>
    <font>
      <sz val="11"/>
      <color indexed="9"/>
      <name val="Calibri"/>
      <family val="2"/>
    </font>
    <font>
      <sz val="10"/>
      <color indexed="9"/>
      <name val="Arial"/>
      <family val="2"/>
    </font>
    <font>
      <sz val="10"/>
      <color rgb="FFFFFFFF"/>
      <name val="Arial"/>
      <family val="2"/>
      <charset val="186"/>
    </font>
    <font>
      <sz val="12"/>
      <color theme="0"/>
      <name val="Calibri"/>
      <family val="2"/>
      <charset val="186"/>
    </font>
    <font>
      <sz val="11"/>
      <color rgb="FF000000"/>
      <name val="Calibri"/>
      <family val="2"/>
      <charset val="186"/>
    </font>
    <font>
      <sz val="11"/>
      <color rgb="FFFFFFFF"/>
      <name val="Calibri"/>
      <family val="2"/>
      <charset val="186"/>
    </font>
    <font>
      <b/>
      <sz val="10"/>
      <color indexed="52"/>
      <name val="Arial"/>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1"/>
      <color indexed="16"/>
      <name val="Calibri"/>
      <family val="2"/>
    </font>
    <font>
      <sz val="12"/>
      <color rgb="FF9C0006"/>
      <name val="Calibri"/>
      <family val="2"/>
      <charset val="186"/>
    </font>
    <font>
      <sz val="10"/>
      <color indexed="10"/>
      <name val="Arial"/>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b/>
      <sz val="11"/>
      <color indexed="53"/>
      <name val="Calibri"/>
      <family val="2"/>
    </font>
    <font>
      <b/>
      <sz val="12"/>
      <color rgb="FFFA7D00"/>
      <name val="Calibri"/>
      <family val="2"/>
      <charset val="186"/>
    </font>
    <font>
      <sz val="10"/>
      <name val="Arial CE"/>
      <family val="2"/>
      <charset val="238"/>
    </font>
    <font>
      <sz val="11"/>
      <color indexed="52"/>
      <name val="Calibri"/>
      <family val="2"/>
    </font>
    <font>
      <i/>
      <sz val="10"/>
      <color indexed="10"/>
      <name val="BaltTimesRoman"/>
      <family val="2"/>
      <charset val="186"/>
    </font>
    <font>
      <b/>
      <sz val="11"/>
      <color indexed="9"/>
      <name val="Calibri"/>
      <family val="2"/>
    </font>
    <font>
      <b/>
      <sz val="11"/>
      <color rgb="FFFFFFFF"/>
      <name val="Calibri"/>
      <family val="2"/>
      <charset val="186"/>
    </font>
    <font>
      <b/>
      <sz val="12"/>
      <color theme="0"/>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0"/>
      <name val="RimHelvetica"/>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0"/>
      <color indexed="8"/>
      <name val="BaltTimesRoman"/>
      <family val="2"/>
      <charset val="186"/>
    </font>
    <font>
      <sz val="10"/>
      <name val="RimTimes"/>
      <charset val="186"/>
    </font>
    <font>
      <sz val="12"/>
      <name val="Helv"/>
    </font>
    <font>
      <sz val="10"/>
      <color rgb="FF000000"/>
      <name val="BaltGaramond"/>
      <charset val="186"/>
    </font>
    <font>
      <sz val="10"/>
      <name val="BaltGaramond"/>
      <family val="2"/>
    </font>
    <font>
      <sz val="10"/>
      <name val="BaltGaramond"/>
      <family val="2"/>
      <charset val="186"/>
    </font>
    <font>
      <i/>
      <sz val="11"/>
      <color indexed="23"/>
      <name val="Calibri"/>
      <family val="2"/>
    </font>
    <font>
      <i/>
      <sz val="10"/>
      <color indexed="23"/>
      <name val="Arial"/>
      <family val="2"/>
    </font>
    <font>
      <i/>
      <sz val="10"/>
      <color rgb="FF808080"/>
      <name val="Arial"/>
      <family val="2"/>
      <charset val="186"/>
    </font>
    <font>
      <i/>
      <sz val="12"/>
      <color rgb="FF7F7F7F"/>
      <name val="Calibri"/>
      <family val="2"/>
      <charset val="186"/>
    </font>
    <font>
      <i/>
      <sz val="10"/>
      <color rgb="FF7F7F7F"/>
      <name val="Arial"/>
      <family val="2"/>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name val="Times New Roman"/>
      <family val="1"/>
      <charset val="186"/>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sz val="12"/>
      <color rgb="FF006100"/>
      <name val="Calibri"/>
      <family val="2"/>
      <charset val="186"/>
    </font>
    <font>
      <b/>
      <sz val="12"/>
      <name val="Lat Times New Roman"/>
      <family val="1"/>
      <charset val="186"/>
    </font>
    <font>
      <b/>
      <sz val="12"/>
      <name val="Arial"/>
      <family val="2"/>
    </font>
    <font>
      <b/>
      <sz val="18"/>
      <name val="Arial"/>
      <family val="2"/>
      <charset val="186"/>
    </font>
    <font>
      <b/>
      <sz val="15"/>
      <color rgb="FF333399"/>
      <name val="Calibri"/>
      <family val="2"/>
      <charset val="186"/>
    </font>
    <font>
      <b/>
      <sz val="15"/>
      <color indexed="62"/>
      <name val="Calibri"/>
      <family val="2"/>
    </font>
    <font>
      <b/>
      <sz val="15"/>
      <color indexed="56"/>
      <name val="Calibri"/>
      <family val="2"/>
    </font>
    <font>
      <b/>
      <sz val="15"/>
      <color theme="3"/>
      <name val="Calibri"/>
      <family val="2"/>
      <charset val="186"/>
    </font>
    <font>
      <b/>
      <sz val="12"/>
      <name val="Arial"/>
      <family val="2"/>
      <charset val="186"/>
    </font>
    <font>
      <b/>
      <sz val="13"/>
      <color rgb="FF333399"/>
      <name val="Calibri"/>
      <family val="2"/>
      <charset val="186"/>
    </font>
    <font>
      <b/>
      <sz val="13"/>
      <color indexed="62"/>
      <name val="Calibri"/>
      <family val="2"/>
    </font>
    <font>
      <b/>
      <sz val="13"/>
      <color indexed="56"/>
      <name val="Calibri"/>
      <family val="2"/>
    </font>
    <font>
      <b/>
      <sz val="13"/>
      <color theme="3"/>
      <name val="Calibri"/>
      <family val="2"/>
      <charset val="186"/>
    </font>
    <font>
      <b/>
      <sz val="11"/>
      <color indexed="56"/>
      <name val="Calibri"/>
      <family val="2"/>
    </font>
    <font>
      <b/>
      <sz val="11"/>
      <color rgb="FF333399"/>
      <name val="Calibri"/>
      <family val="2"/>
      <charset val="186"/>
    </font>
    <font>
      <b/>
      <sz val="11"/>
      <color indexed="62"/>
      <name val="Calibri"/>
      <family val="2"/>
    </font>
    <font>
      <b/>
      <sz val="11"/>
      <color theme="3"/>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0"/>
      <color indexed="62"/>
      <name val="Arial"/>
      <family val="2"/>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2"/>
      <color rgb="FF3F3F76"/>
      <name val="Calibri"/>
      <family val="2"/>
      <charset val="186"/>
    </font>
    <font>
      <sz val="11"/>
      <color indexed="48"/>
      <name val="Calibri"/>
      <family val="2"/>
    </font>
    <font>
      <sz val="11"/>
      <color rgb="FF3366FF"/>
      <name val="Calibri"/>
      <family val="2"/>
      <charset val="186"/>
    </font>
    <font>
      <u/>
      <sz val="10"/>
      <color indexed="36"/>
      <name val="Arial Tur"/>
      <charset val="162"/>
    </font>
    <font>
      <b/>
      <sz val="10"/>
      <color indexed="63"/>
      <name val="Arial"/>
      <family val="2"/>
      <charset val="186"/>
    </font>
    <font>
      <u/>
      <sz val="10"/>
      <color indexed="12"/>
      <name val="Arial Tur"/>
      <charset val="162"/>
    </font>
    <font>
      <b/>
      <sz val="10"/>
      <color indexed="8"/>
      <name val="Arial"/>
      <family val="2"/>
      <charset val="186"/>
    </font>
    <font>
      <sz val="10"/>
      <name val="CTimesRoman"/>
      <family val="2"/>
    </font>
    <font>
      <sz val="10"/>
      <color indexed="17"/>
      <name val="Arial"/>
      <family val="2"/>
      <charset val="186"/>
    </font>
    <font>
      <sz val="10"/>
      <color indexed="10"/>
      <name val="Arial"/>
      <family val="2"/>
    </font>
    <font>
      <sz val="11"/>
      <color rgb="FFFF6600"/>
      <name val="Calibri"/>
      <family val="2"/>
      <charset val="186"/>
    </font>
    <font>
      <sz val="11"/>
      <color indexed="53"/>
      <name val="Calibri"/>
      <family val="2"/>
    </font>
    <font>
      <sz val="12"/>
      <color rgb="FFFA7D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0"/>
      <color indexed="60"/>
      <name val="Arial"/>
      <family val="2"/>
      <charset val="186"/>
    </font>
    <font>
      <sz val="11"/>
      <color indexed="60"/>
      <name val="Calibri"/>
      <family val="2"/>
    </font>
    <font>
      <sz val="11"/>
      <color rgb="FF993300"/>
      <name val="Calibri"/>
      <family val="2"/>
      <charset val="186"/>
    </font>
    <font>
      <sz val="12"/>
      <color rgb="FF9C6500"/>
      <name val="Calibri"/>
      <family val="2"/>
      <charset val="186"/>
    </font>
    <font>
      <sz val="10"/>
      <name val="DUTCH"/>
    </font>
    <font>
      <sz val="10"/>
      <name val="Tms Rmn"/>
    </font>
    <font>
      <sz val="8"/>
      <color rgb="FF000000"/>
      <name val="BaltTimesRoman"/>
      <charset val="186"/>
    </font>
    <font>
      <sz val="10"/>
      <name val="Times New Roman"/>
      <family val="1"/>
      <charset val="204"/>
    </font>
    <font>
      <sz val="11"/>
      <name val="Arial"/>
      <family val="2"/>
    </font>
    <font>
      <sz val="10"/>
      <name val="BaltTimesRoman"/>
      <charset val="186"/>
    </font>
    <font>
      <sz val="10"/>
      <name val="MS Sans Serif"/>
      <family val="2"/>
      <charset val="204"/>
    </font>
    <font>
      <sz val="12"/>
      <name val="Arial"/>
      <family val="2"/>
      <charset val="186"/>
    </font>
    <font>
      <sz val="12"/>
      <color theme="1"/>
      <name val="Times New Roman"/>
      <family val="2"/>
      <charset val="186"/>
    </font>
    <font>
      <sz val="10"/>
      <color rgb="FF000000"/>
      <name val="RimHelvetica"/>
      <charset val="186"/>
    </font>
    <font>
      <sz val="10"/>
      <name val="Times New Roman CE"/>
    </font>
    <font>
      <b/>
      <sz val="18"/>
      <color indexed="56"/>
      <name val="Cambria"/>
      <family val="2"/>
      <charset val="186"/>
    </font>
    <font>
      <i/>
      <sz val="10"/>
      <name val="Helv"/>
    </font>
    <font>
      <sz val="14"/>
      <name val="Times New Roman CE"/>
      <charset val="238"/>
    </font>
    <font>
      <b/>
      <sz val="11"/>
      <color indexed="63"/>
      <name val="Calibri"/>
      <family val="2"/>
    </font>
    <font>
      <b/>
      <sz val="11"/>
      <color rgb="FF333333"/>
      <name val="Calibri"/>
      <family val="2"/>
      <charset val="186"/>
    </font>
    <font>
      <b/>
      <sz val="12"/>
      <color rgb="FF3F3F3F"/>
      <name val="Calibri"/>
      <family val="2"/>
      <charset val="186"/>
    </font>
    <font>
      <b/>
      <sz val="10"/>
      <color indexed="9"/>
      <name val="Arial"/>
      <family val="2"/>
      <charset val="186"/>
    </font>
    <font>
      <i/>
      <sz val="10"/>
      <color indexed="23"/>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sz val="10"/>
      <color indexed="10"/>
      <name val="BaltTimesRoman"/>
      <family val="2"/>
      <charset val="186"/>
    </font>
    <font>
      <sz val="10"/>
      <color indexed="52"/>
      <name val="Arial"/>
      <family val="2"/>
      <charset val="186"/>
    </font>
    <font>
      <b/>
      <sz val="10"/>
      <color indexed="8"/>
      <name val="Arial"/>
      <family val="2"/>
    </font>
    <font>
      <b/>
      <sz val="10"/>
      <color rgb="FF000000"/>
      <name val="Arial"/>
      <family val="2"/>
      <charset val="186"/>
    </font>
    <font>
      <sz val="10"/>
      <color indexed="8"/>
      <name val="Times New Roman"/>
      <family val="1"/>
      <charset val="186"/>
    </font>
    <font>
      <b/>
      <sz val="10"/>
      <color indexed="39"/>
      <name val="Arial"/>
      <family val="2"/>
    </font>
    <font>
      <b/>
      <sz val="10"/>
      <color rgb="FF0000FF"/>
      <name val="Arial"/>
      <family val="2"/>
      <charset val="186"/>
    </font>
    <font>
      <b/>
      <sz val="10"/>
      <color indexed="8"/>
      <name val="Times New Roman"/>
      <family val="1"/>
      <charset val="186"/>
    </font>
    <font>
      <b/>
      <sz val="10"/>
      <color rgb="FF000000"/>
      <name val="Times New Roman"/>
      <family val="1"/>
      <charset val="186"/>
    </font>
    <font>
      <sz val="11"/>
      <color indexed="9"/>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8"/>
      <name val="Arial"/>
      <family val="2"/>
      <charset val="186"/>
    </font>
    <font>
      <b/>
      <sz val="8"/>
      <name val="Arial"/>
      <family val="2"/>
    </font>
    <font>
      <sz val="10"/>
      <color indexed="39"/>
      <name val="Arial"/>
      <family val="2"/>
    </font>
    <font>
      <sz val="10"/>
      <color rgb="FF0000FF"/>
      <name val="Arial"/>
      <family val="2"/>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4"/>
      <name val="Times New Roman"/>
      <family val="1"/>
      <charset val="186"/>
    </font>
    <font>
      <b/>
      <sz val="18"/>
      <color indexed="62"/>
      <name val="Cambria"/>
      <family val="2"/>
    </font>
    <font>
      <b/>
      <sz val="18"/>
      <color rgb="FF333399"/>
      <name val="Cambria"/>
      <family val="1"/>
      <charset val="186"/>
    </font>
    <font>
      <sz val="10"/>
      <color indexed="20"/>
      <name val="Arial"/>
      <family val="2"/>
      <charset val="186"/>
    </font>
    <font>
      <b/>
      <sz val="10"/>
      <name val="Tms Rmn"/>
      <family val="1"/>
    </font>
    <font>
      <b/>
      <sz val="10"/>
      <name val="Times New Roman"/>
      <family val="1"/>
      <charset val="186"/>
    </font>
    <font>
      <sz val="10"/>
      <color indexed="17"/>
      <name val="Arial"/>
      <family val="2"/>
    </font>
    <font>
      <b/>
      <sz val="18"/>
      <color indexed="56"/>
      <name val="Cambria"/>
      <family val="2"/>
    </font>
    <font>
      <b/>
      <sz val="12"/>
      <color theme="1"/>
      <name val="Calibri"/>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rgb="FFFF0000"/>
      <name val="Calibri"/>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name val="Times New Roman"/>
      <family val="1"/>
      <charset val="186"/>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1"/>
      <color theme="0"/>
      <name val="Times New Roman"/>
      <family val="1"/>
      <charset val="204"/>
    </font>
    <font>
      <sz val="11"/>
      <name val="Arial"/>
      <family val="2"/>
      <charset val="204"/>
    </font>
    <font>
      <sz val="11"/>
      <name val="Arial"/>
      <family val="2"/>
      <charset val="204"/>
    </font>
    <font>
      <sz val="10"/>
      <name val="Arial"/>
      <family val="2"/>
      <charset val="204"/>
    </font>
  </fonts>
  <fills count="1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rgb="FF00CCFF"/>
        <bgColor rgb="FF00CCFF"/>
      </patternFill>
    </fill>
    <fill>
      <patternFill patternType="solid">
        <fgColor indexed="29"/>
      </patternFill>
    </fill>
    <fill>
      <patternFill patternType="solid">
        <fgColor rgb="FFFF8080"/>
        <bgColor rgb="FFFF8080"/>
      </patternFill>
    </fill>
    <fill>
      <patternFill patternType="solid">
        <fgColor indexed="26"/>
      </patternFill>
    </fill>
    <fill>
      <patternFill patternType="solid">
        <fgColor rgb="FFFFFFCC"/>
        <bgColor rgb="FFFFFFCC"/>
      </patternFill>
    </fill>
    <fill>
      <patternFill patternType="solid">
        <fgColor indexed="9"/>
      </patternFill>
    </fill>
    <fill>
      <patternFill patternType="solid">
        <fgColor rgb="FFFFFFFF"/>
        <bgColor rgb="FFFFFFFF"/>
      </patternFill>
    </fill>
    <fill>
      <patternFill patternType="solid">
        <fgColor indexed="44"/>
      </patternFill>
    </fill>
    <fill>
      <patternFill patternType="solid">
        <fgColor rgb="FF99CCFF"/>
        <bgColor rgb="FF99CCFF"/>
      </patternFill>
    </fill>
    <fill>
      <patternFill patternType="solid">
        <fgColor rgb="FFFF99CC"/>
        <bgColor rgb="FFFF99CC"/>
      </patternFill>
    </fill>
    <fill>
      <patternFill patternType="solid">
        <fgColor indexed="57"/>
      </patternFill>
    </fill>
    <fill>
      <patternFill patternType="solid">
        <fgColor indexed="36"/>
      </patternFill>
    </fill>
    <fill>
      <patternFill patternType="solid">
        <fgColor indexed="11"/>
      </patternFill>
    </fill>
    <fill>
      <patternFill patternType="solid">
        <fgColor indexed="51"/>
      </patternFill>
    </fill>
    <fill>
      <patternFill patternType="solid">
        <fgColor indexed="54"/>
      </patternFill>
    </fill>
    <fill>
      <patternFill patternType="solid">
        <fgColor rgb="FF666699"/>
        <bgColor rgb="FF666699"/>
      </patternFill>
    </fill>
    <fill>
      <patternFill patternType="solid">
        <fgColor rgb="FF339966"/>
        <bgColor rgb="FF339966"/>
      </patternFill>
    </fill>
    <fill>
      <patternFill patternType="solid">
        <fgColor indexed="22"/>
      </patternFill>
    </fill>
    <fill>
      <patternFill patternType="solid">
        <fgColor rgb="FFC0C0C0"/>
        <bgColor rgb="FFC0C0C0"/>
      </patternFill>
    </fill>
    <fill>
      <patternFill patternType="solid">
        <fgColor rgb="FFFFCC99"/>
        <bgColor rgb="FFFFCC99"/>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rgb="FF9999FF"/>
        <bgColor rgb="FF9999FF"/>
      </patternFill>
    </fill>
    <fill>
      <patternFill patternType="solid">
        <fgColor indexed="58"/>
        <bgColor indexed="58"/>
      </patternFill>
    </fill>
    <fill>
      <patternFill patternType="solid">
        <fgColor indexed="48"/>
        <bgColor indexed="48"/>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rgb="FF969696"/>
        <bgColor rgb="FF969696"/>
      </patternFill>
    </fill>
    <fill>
      <patternFill patternType="solid">
        <fgColor indexed="25"/>
        <bgColor indexed="25"/>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rgb="FF808080"/>
        <bgColor rgb="FF808080"/>
      </patternFill>
    </fill>
    <fill>
      <patternFill patternType="solid">
        <fgColor indexed="49"/>
        <bgColor indexed="49"/>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rgb="FFFF9900"/>
        <bgColor rgb="FFFF9900"/>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4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rgb="FFCCFFCC"/>
        <bgColor rgb="FFCCFFCC"/>
      </patternFill>
    </fill>
    <fill>
      <patternFill patternType="solid">
        <fgColor indexed="42"/>
        <bgColor indexed="42"/>
      </patternFill>
    </fill>
    <fill>
      <patternFill patternType="solid">
        <fgColor indexed="42"/>
        <bgColor indexed="64"/>
      </patternFill>
    </fill>
    <fill>
      <patternFill patternType="solid">
        <fgColor indexed="43"/>
      </patternFill>
    </fill>
    <fill>
      <patternFill patternType="solid">
        <fgColor rgb="FF00FF00"/>
        <bgColor rgb="FF00FF00"/>
      </patternFill>
    </fill>
    <fill>
      <patternFill patternType="solid">
        <fgColor indexed="11"/>
        <bgColor indexed="64"/>
      </patternFill>
    </fill>
    <fill>
      <patternFill patternType="mediumGray">
        <fgColor indexed="22"/>
      </patternFill>
    </fill>
    <fill>
      <patternFill patternType="solid">
        <fgColor rgb="FFFFFF99"/>
        <bgColor rgb="FFFFFF99"/>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15"/>
      </patternFill>
    </fill>
    <fill>
      <patternFill patternType="solid">
        <fgColor indexed="20"/>
      </patternFill>
    </fill>
  </fills>
  <borders count="10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hair">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diagonal/>
    </border>
    <border>
      <left style="hair">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indexed="48"/>
      </bottom>
      <diagonal/>
    </border>
    <border>
      <left/>
      <right/>
      <top/>
      <bottom style="thick">
        <color indexed="62"/>
      </bottom>
      <diagonal/>
    </border>
    <border>
      <left/>
      <right/>
      <top/>
      <bottom style="thick">
        <color rgb="FFC0C0C0"/>
      </bottom>
      <diagonal/>
    </border>
    <border>
      <left/>
      <right/>
      <top/>
      <bottom style="thick">
        <color indexed="22"/>
      </bottom>
      <diagonal/>
    </border>
    <border>
      <left/>
      <right/>
      <top/>
      <bottom style="medium">
        <color indexed="30"/>
      </bottom>
      <diagonal/>
    </border>
    <border>
      <left/>
      <right/>
      <top/>
      <bottom style="medium">
        <color rgb="FF9999FF"/>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rgb="FFFF6600"/>
      </bottom>
      <diagonal/>
    </border>
    <border>
      <left/>
      <right/>
      <top/>
      <bottom style="double">
        <color indexed="53"/>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0"/>
      </top>
      <bottom/>
      <diagonal/>
    </border>
    <border>
      <left/>
      <right/>
      <top style="thin">
        <color rgb="FF3366FF"/>
      </top>
      <bottom style="double">
        <color rgb="FF3366FF"/>
      </bottom>
      <diagonal/>
    </border>
    <border>
      <left/>
      <right/>
      <top style="thin">
        <color indexed="48"/>
      </top>
      <bottom style="double">
        <color indexed="48"/>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style="hair">
        <color auto="1"/>
      </bottom>
      <diagonal/>
    </border>
    <border>
      <left/>
      <right style="medium">
        <color auto="1"/>
      </right>
      <top style="medium">
        <color indexed="64"/>
      </top>
      <bottom style="hair">
        <color auto="1"/>
      </bottom>
      <diagonal/>
    </border>
    <border>
      <left/>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indexed="64"/>
      </bottom>
      <diagonal/>
    </border>
    <border>
      <left style="medium">
        <color indexed="64"/>
      </left>
      <right style="hair">
        <color auto="1"/>
      </right>
      <top/>
      <bottom style="hair">
        <color auto="1"/>
      </bottom>
      <diagonal/>
    </border>
    <border>
      <left style="hair">
        <color auto="1"/>
      </left>
      <right style="medium">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hair">
        <color auto="1"/>
      </left>
      <right style="medium">
        <color auto="1"/>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right style="hair">
        <color auto="1"/>
      </right>
      <top style="medium">
        <color indexed="64"/>
      </top>
      <bottom style="hair">
        <color auto="1"/>
      </bottom>
      <diagonal/>
    </border>
    <border>
      <left/>
      <right style="hair">
        <color auto="1"/>
      </right>
      <top style="hair">
        <color auto="1"/>
      </top>
      <bottom style="medium">
        <color indexed="64"/>
      </bottom>
      <diagonal/>
    </border>
    <border>
      <left style="medium">
        <color indexed="64"/>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top style="medium">
        <color indexed="64"/>
      </top>
      <bottom style="hair">
        <color auto="1"/>
      </bottom>
      <diagonal/>
    </border>
    <border>
      <left style="medium">
        <color indexed="64"/>
      </left>
      <right/>
      <top/>
      <bottom/>
      <diagonal/>
    </border>
    <border>
      <left style="medium">
        <color indexed="64"/>
      </left>
      <right style="medium">
        <color indexed="64"/>
      </right>
      <top/>
      <bottom style="hair">
        <color auto="1"/>
      </bottom>
      <diagonal/>
    </border>
    <border>
      <left style="medium">
        <color indexed="64"/>
      </left>
      <right style="hair">
        <color auto="1"/>
      </right>
      <top/>
      <bottom style="medium">
        <color indexed="64"/>
      </bottom>
      <diagonal/>
    </border>
    <border>
      <left style="hair">
        <color auto="1"/>
      </left>
      <right style="medium">
        <color indexed="64"/>
      </right>
      <top/>
      <bottom style="medium">
        <color indexed="64"/>
      </bottom>
      <diagonal/>
    </border>
    <border>
      <left style="medium">
        <color indexed="64"/>
      </left>
      <right style="hair">
        <color auto="1"/>
      </right>
      <top style="hair">
        <color auto="1"/>
      </top>
      <bottom/>
      <diagonal/>
    </border>
    <border>
      <left style="medium">
        <color indexed="64"/>
      </left>
      <right/>
      <top/>
      <bottom style="hair">
        <color auto="1"/>
      </bottom>
      <diagonal/>
    </border>
    <border>
      <left style="medium">
        <color indexed="64"/>
      </left>
      <right style="hair">
        <color auto="1"/>
      </right>
      <top style="medium">
        <color indexed="64"/>
      </top>
      <bottom style="hair">
        <color indexed="64"/>
      </bottom>
      <diagonal/>
    </border>
    <border>
      <left style="medium">
        <color indexed="64"/>
      </left>
      <right/>
      <top/>
      <bottom style="medium">
        <color indexed="64"/>
      </bottom>
      <diagonal/>
    </border>
  </borders>
  <cellStyleXfs count="1408">
    <xf numFmtId="0" fontId="0" fillId="0" borderId="0"/>
    <xf numFmtId="9" fontId="2" fillId="0" borderId="0" applyFont="0" applyFill="0" applyBorder="0" applyAlignment="0" applyProtection="0"/>
    <xf numFmtId="0" fontId="8" fillId="0" borderId="0"/>
    <xf numFmtId="0" fontId="11" fillId="0" borderId="0"/>
    <xf numFmtId="0" fontId="9" fillId="0" borderId="0"/>
    <xf numFmtId="0" fontId="32" fillId="0" borderId="0"/>
    <xf numFmtId="0" fontId="33" fillId="0" borderId="0" applyNumberFormat="0" applyBorder="0" applyProtection="0"/>
    <xf numFmtId="0" fontId="34" fillId="0" borderId="0"/>
    <xf numFmtId="0" fontId="32" fillId="0" borderId="0"/>
    <xf numFmtId="0" fontId="32" fillId="0" borderId="0"/>
    <xf numFmtId="0" fontId="9" fillId="0" borderId="0"/>
    <xf numFmtId="0" fontId="35" fillId="0" borderId="0">
      <alignment vertical="top"/>
    </xf>
    <xf numFmtId="0" fontId="32" fillId="0" borderId="0"/>
    <xf numFmtId="171" fontId="36" fillId="0" borderId="0"/>
    <xf numFmtId="49" fontId="36" fillId="0" borderId="0"/>
    <xf numFmtId="172" fontId="37" fillId="0" borderId="0" applyFont="0" applyFill="0" applyBorder="0" applyAlignment="0" applyProtection="0"/>
    <xf numFmtId="0" fontId="38" fillId="38" borderId="0" applyNumberFormat="0" applyBorder="0" applyAlignment="0" applyProtection="0"/>
    <xf numFmtId="173" fontId="36" fillId="0" borderId="0">
      <alignment horizontal="center"/>
    </xf>
    <xf numFmtId="174" fontId="36" fillId="0" borderId="0"/>
    <xf numFmtId="175" fontId="36" fillId="0" borderId="0"/>
    <xf numFmtId="176" fontId="36" fillId="0" borderId="0"/>
    <xf numFmtId="177" fontId="36" fillId="0" borderId="0"/>
    <xf numFmtId="178" fontId="39" fillId="0" borderId="0"/>
    <xf numFmtId="179" fontId="37" fillId="0" borderId="0" applyFont="0" applyFill="0" applyBorder="0" applyAlignment="0" applyProtection="0"/>
    <xf numFmtId="0" fontId="38"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40" fillId="40" borderId="0" applyNumberFormat="0" applyBorder="0" applyAlignment="0" applyProtection="0"/>
    <xf numFmtId="0" fontId="41" fillId="46"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1" fillId="46" borderId="0" applyNumberFormat="0" applyBorder="0" applyAlignment="0" applyProtection="0"/>
    <xf numFmtId="0" fontId="43" fillId="15" borderId="0" applyNumberFormat="0" applyBorder="0" applyAlignment="0" applyProtection="0"/>
    <xf numFmtId="0" fontId="40" fillId="41" borderId="0" applyNumberFormat="0" applyBorder="0" applyAlignment="0" applyProtection="0"/>
    <xf numFmtId="0" fontId="41" fillId="4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1" fillId="48" borderId="0" applyNumberFormat="0" applyBorder="0" applyAlignment="0" applyProtection="0"/>
    <xf numFmtId="0" fontId="43" fillId="19" borderId="0" applyNumberFormat="0" applyBorder="0" applyAlignment="0" applyProtection="0"/>
    <xf numFmtId="0" fontId="40" fillId="42" borderId="0" applyNumberFormat="0" applyBorder="0" applyAlignment="0" applyProtection="0"/>
    <xf numFmtId="0" fontId="41" fillId="5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1" fillId="50" borderId="0" applyNumberFormat="0" applyBorder="0" applyAlignment="0" applyProtection="0"/>
    <xf numFmtId="0" fontId="43" fillId="23" borderId="0" applyNumberFormat="0" applyBorder="0" applyAlignment="0" applyProtection="0"/>
    <xf numFmtId="0" fontId="40" fillId="43" borderId="0" applyNumberFormat="0" applyBorder="0" applyAlignment="0" applyProtection="0"/>
    <xf numFmtId="0" fontId="41" fillId="52"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1" fillId="52" borderId="0" applyNumberFormat="0" applyBorder="0" applyAlignment="0" applyProtection="0"/>
    <xf numFmtId="0" fontId="43" fillId="27" borderId="0" applyNumberFormat="0" applyBorder="0" applyAlignment="0" applyProtection="0"/>
    <xf numFmtId="0" fontId="40" fillId="44" borderId="0" applyNumberFormat="0" applyBorder="0" applyAlignment="0" applyProtection="0"/>
    <xf numFmtId="0" fontId="41" fillId="54"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1" fillId="54" borderId="0" applyNumberFormat="0" applyBorder="0" applyAlignment="0" applyProtection="0"/>
    <xf numFmtId="0" fontId="43" fillId="31" borderId="0" applyNumberFormat="0" applyBorder="0" applyAlignment="0" applyProtection="0"/>
    <xf numFmtId="0" fontId="40" fillId="45" borderId="0" applyNumberFormat="0" applyBorder="0" applyAlignment="0" applyProtection="0"/>
    <xf numFmtId="0" fontId="41" fillId="41"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1" fillId="41" borderId="0" applyNumberFormat="0" applyBorder="0" applyAlignment="0" applyProtection="0"/>
    <xf numFmtId="0" fontId="43" fillId="35"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180" fontId="44" fillId="0" borderId="0"/>
    <xf numFmtId="181" fontId="39" fillId="0" borderId="0"/>
    <xf numFmtId="182" fontId="37" fillId="0" borderId="0" applyFont="0" applyFill="0" applyBorder="0" applyAlignment="0" applyProtection="0"/>
    <xf numFmtId="0" fontId="38" fillId="57" borderId="0" applyNumberFormat="0" applyBorder="0" applyAlignment="0" applyProtection="0"/>
    <xf numFmtId="183" fontId="36" fillId="0" borderId="0"/>
    <xf numFmtId="184" fontId="36" fillId="0" borderId="0"/>
    <xf numFmtId="185" fontId="37" fillId="0" borderId="0" applyFont="0" applyFill="0" applyBorder="0" applyAlignment="0" applyProtection="0"/>
    <xf numFmtId="0" fontId="38" fillId="58" borderId="0" applyNumberFormat="0" applyBorder="0" applyAlignment="0" applyProtection="0"/>
    <xf numFmtId="0" fontId="40" fillId="54" borderId="0" applyNumberFormat="0" applyBorder="0" applyAlignment="0" applyProtection="0"/>
    <xf numFmtId="0" fontId="40" fillId="48" borderId="0" applyNumberFormat="0" applyBorder="0" applyAlignment="0" applyProtection="0"/>
    <xf numFmtId="0" fontId="40" fillId="59" borderId="0" applyNumberFormat="0" applyBorder="0" applyAlignment="0" applyProtection="0"/>
    <xf numFmtId="0" fontId="40" fillId="43" borderId="0" applyNumberFormat="0" applyBorder="0" applyAlignment="0" applyProtection="0"/>
    <xf numFmtId="0" fontId="40" fillId="54" borderId="0" applyNumberFormat="0" applyBorder="0" applyAlignment="0" applyProtection="0"/>
    <xf numFmtId="0" fontId="40" fillId="60" borderId="0" applyNumberFormat="0" applyBorder="0" applyAlignment="0" applyProtection="0"/>
    <xf numFmtId="0" fontId="40" fillId="54"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1" fillId="61" borderId="0" applyNumberFormat="0" applyBorder="0" applyAlignment="0" applyProtection="0"/>
    <xf numFmtId="0" fontId="43" fillId="16" borderId="0" applyNumberFormat="0" applyBorder="0" applyAlignment="0" applyProtection="0"/>
    <xf numFmtId="0" fontId="40" fillId="48" borderId="0" applyNumberFormat="0" applyBorder="0" applyAlignment="0" applyProtection="0"/>
    <xf numFmtId="0" fontId="41" fillId="4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1" fillId="48" borderId="0" applyNumberFormat="0" applyBorder="0" applyAlignment="0" applyProtection="0"/>
    <xf numFmtId="0" fontId="43" fillId="20" borderId="0" applyNumberFormat="0" applyBorder="0" applyAlignment="0" applyProtection="0"/>
    <xf numFmtId="0" fontId="40" fillId="59" borderId="0" applyNumberFormat="0" applyBorder="0" applyAlignment="0" applyProtection="0"/>
    <xf numFmtId="0" fontId="41" fillId="57" borderId="0" applyNumberFormat="0" applyBorder="0" applyAlignment="0" applyProtection="0"/>
    <xf numFmtId="0" fontId="42" fillId="63" borderId="0" applyNumberFormat="0" applyBorder="0" applyAlignment="0" applyProtection="0"/>
    <xf numFmtId="0" fontId="42" fillId="63" borderId="0" applyNumberFormat="0" applyBorder="0" applyAlignment="0" applyProtection="0"/>
    <xf numFmtId="0" fontId="41" fillId="57" borderId="0" applyNumberFormat="0" applyBorder="0" applyAlignment="0" applyProtection="0"/>
    <xf numFmtId="0" fontId="43" fillId="24" borderId="0" applyNumberFormat="0" applyBorder="0" applyAlignment="0" applyProtection="0"/>
    <xf numFmtId="0" fontId="40" fillId="43" borderId="0" applyNumberFormat="0" applyBorder="0" applyAlignment="0" applyProtection="0"/>
    <xf numFmtId="0" fontId="41" fillId="64"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1" fillId="64" borderId="0" applyNumberFormat="0" applyBorder="0" applyAlignment="0" applyProtection="0"/>
    <xf numFmtId="0" fontId="43" fillId="28" borderId="0" applyNumberFormat="0" applyBorder="0" applyAlignment="0" applyProtection="0"/>
    <xf numFmtId="0" fontId="40" fillId="54"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1" fillId="61" borderId="0" applyNumberFormat="0" applyBorder="0" applyAlignment="0" applyProtection="0"/>
    <xf numFmtId="0" fontId="43" fillId="32" borderId="0" applyNumberFormat="0" applyBorder="0" applyAlignment="0" applyProtection="0"/>
    <xf numFmtId="0" fontId="40" fillId="60" borderId="0" applyNumberFormat="0" applyBorder="0" applyAlignment="0" applyProtection="0"/>
    <xf numFmtId="0" fontId="41" fillId="45"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1" fillId="45" borderId="0" applyNumberFormat="0" applyBorder="0" applyAlignment="0" applyProtection="0"/>
    <xf numFmtId="0" fontId="43" fillId="36" borderId="0" applyNumberFormat="0" applyBorder="0" applyAlignment="0" applyProtection="0"/>
    <xf numFmtId="0" fontId="35" fillId="54" borderId="0" applyNumberFormat="0" applyBorder="0" applyAlignment="0" applyProtection="0"/>
    <xf numFmtId="0" fontId="35" fillId="48" borderId="0" applyNumberFormat="0" applyBorder="0" applyAlignment="0" applyProtection="0"/>
    <xf numFmtId="0" fontId="35" fillId="59" borderId="0" applyNumberFormat="0" applyBorder="0" applyAlignment="0" applyProtection="0"/>
    <xf numFmtId="0" fontId="35" fillId="43" borderId="0" applyNumberFormat="0" applyBorder="0" applyAlignment="0" applyProtection="0"/>
    <xf numFmtId="0" fontId="35" fillId="54" borderId="0" applyNumberFormat="0" applyBorder="0" applyAlignment="0" applyProtection="0"/>
    <xf numFmtId="0" fontId="35" fillId="60" borderId="0" applyNumberFormat="0" applyBorder="0" applyAlignment="0" applyProtection="0"/>
    <xf numFmtId="186" fontId="36" fillId="0" borderId="0"/>
    <xf numFmtId="187" fontId="39" fillId="0" borderId="0"/>
    <xf numFmtId="188" fontId="45" fillId="0" borderId="0" applyFont="0" applyFill="0" applyBorder="0" applyAlignment="0" applyProtection="0"/>
    <xf numFmtId="0" fontId="38" fillId="67" borderId="0" applyNumberFormat="0" applyBorder="0" applyAlignment="0" applyProtection="0"/>
    <xf numFmtId="0" fontId="38" fillId="68" borderId="0" applyNumberFormat="0" applyBorder="0" applyAlignment="0" applyProtection="0"/>
    <xf numFmtId="0" fontId="46" fillId="69" borderId="0" applyNumberFormat="0" applyBorder="0" applyAlignment="0" applyProtection="0"/>
    <xf numFmtId="0" fontId="46" fillId="48" borderId="0" applyNumberFormat="0" applyBorder="0" applyAlignment="0" applyProtection="0"/>
    <xf numFmtId="0" fontId="46" fillId="59" borderId="0" applyNumberFormat="0" applyBorder="0" applyAlignment="0" applyProtection="0"/>
    <xf numFmtId="0" fontId="46" fillId="58" borderId="0" applyNumberFormat="0" applyBorder="0" applyAlignment="0" applyProtection="0"/>
    <xf numFmtId="0" fontId="46" fillId="67" borderId="0" applyNumberFormat="0" applyBorder="0" applyAlignment="0" applyProtection="0"/>
    <xf numFmtId="0" fontId="46" fillId="70" borderId="0" applyNumberFormat="0" applyBorder="0" applyAlignment="0" applyProtection="0"/>
    <xf numFmtId="0" fontId="46" fillId="69" borderId="0" applyNumberFormat="0" applyBorder="0" applyAlignment="0" applyProtection="0"/>
    <xf numFmtId="0" fontId="47" fillId="61"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7" fillId="61" borderId="0" applyNumberFormat="0" applyBorder="0" applyAlignment="0" applyProtection="0"/>
    <xf numFmtId="0" fontId="49" fillId="17" borderId="0" applyNumberFormat="0" applyBorder="0" applyAlignment="0" applyProtection="0"/>
    <xf numFmtId="0" fontId="46" fillId="48" borderId="0" applyNumberFormat="0" applyBorder="0" applyAlignment="0" applyProtection="0"/>
    <xf numFmtId="0" fontId="47" fillId="4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7" fillId="48" borderId="0" applyNumberFormat="0" applyBorder="0" applyAlignment="0" applyProtection="0"/>
    <xf numFmtId="0" fontId="49" fillId="21" borderId="0" applyNumberFormat="0" applyBorder="0" applyAlignment="0" applyProtection="0"/>
    <xf numFmtId="0" fontId="46" fillId="59" borderId="0" applyNumberFormat="0" applyBorder="0" applyAlignment="0" applyProtection="0"/>
    <xf numFmtId="0" fontId="47" fillId="57" borderId="0" applyNumberFormat="0" applyBorder="0" applyAlignment="0" applyProtection="0"/>
    <xf numFmtId="0" fontId="48" fillId="63" borderId="0" applyNumberFormat="0" applyBorder="0" applyAlignment="0" applyProtection="0"/>
    <xf numFmtId="0" fontId="48" fillId="63" borderId="0" applyNumberFormat="0" applyBorder="0" applyAlignment="0" applyProtection="0"/>
    <xf numFmtId="0" fontId="47" fillId="57" borderId="0" applyNumberFormat="0" applyBorder="0" applyAlignment="0" applyProtection="0"/>
    <xf numFmtId="0" fontId="49" fillId="25" borderId="0" applyNumberFormat="0" applyBorder="0" applyAlignment="0" applyProtection="0"/>
    <xf numFmtId="0" fontId="46" fillId="58" borderId="0" applyNumberFormat="0" applyBorder="0" applyAlignment="0" applyProtection="0"/>
    <xf numFmtId="0" fontId="47" fillId="64" borderId="0" applyNumberFormat="0" applyBorder="0" applyAlignment="0" applyProtection="0"/>
    <xf numFmtId="0" fontId="48" fillId="65" borderId="0" applyNumberFormat="0" applyBorder="0" applyAlignment="0" applyProtection="0"/>
    <xf numFmtId="0" fontId="48" fillId="65" borderId="0" applyNumberFormat="0" applyBorder="0" applyAlignment="0" applyProtection="0"/>
    <xf numFmtId="0" fontId="47" fillId="64" borderId="0" applyNumberFormat="0" applyBorder="0" applyAlignment="0" applyProtection="0"/>
    <xf numFmtId="0" fontId="49" fillId="29" borderId="0" applyNumberFormat="0" applyBorder="0" applyAlignment="0" applyProtection="0"/>
    <xf numFmtId="0" fontId="46" fillId="67" borderId="0" applyNumberFormat="0" applyBorder="0" applyAlignment="0" applyProtection="0"/>
    <xf numFmtId="0" fontId="47" fillId="61"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7" fillId="61" borderId="0" applyNumberFormat="0" applyBorder="0" applyAlignment="0" applyProtection="0"/>
    <xf numFmtId="0" fontId="49" fillId="33" borderId="0" applyNumberFormat="0" applyBorder="0" applyAlignment="0" applyProtection="0"/>
    <xf numFmtId="0" fontId="46" fillId="70" borderId="0" applyNumberFormat="0" applyBorder="0" applyAlignment="0" applyProtection="0"/>
    <xf numFmtId="0" fontId="47" fillId="45" borderId="0" applyNumberFormat="0" applyBorder="0" applyAlignment="0" applyProtection="0"/>
    <xf numFmtId="0" fontId="48" fillId="66" borderId="0" applyNumberFormat="0" applyBorder="0" applyAlignment="0" applyProtection="0"/>
    <xf numFmtId="0" fontId="48" fillId="66" borderId="0" applyNumberFormat="0" applyBorder="0" applyAlignment="0" applyProtection="0"/>
    <xf numFmtId="0" fontId="47" fillId="45" borderId="0" applyNumberFormat="0" applyBorder="0" applyAlignment="0" applyProtection="0"/>
    <xf numFmtId="0" fontId="49" fillId="37" borderId="0" applyNumberFormat="0" applyBorder="0" applyAlignment="0" applyProtection="0"/>
    <xf numFmtId="0" fontId="38" fillId="69" borderId="0" applyNumberFormat="0" applyBorder="0" applyAlignment="0" applyProtection="0"/>
    <xf numFmtId="0" fontId="38" fillId="48" borderId="0" applyNumberFormat="0" applyBorder="0" applyAlignment="0" applyProtection="0"/>
    <xf numFmtId="0" fontId="38" fillId="59" borderId="0" applyNumberFormat="0" applyBorder="0" applyAlignment="0" applyProtection="0"/>
    <xf numFmtId="0" fontId="38" fillId="58" borderId="0" applyNumberFormat="0" applyBorder="0" applyAlignment="0" applyProtection="0"/>
    <xf numFmtId="0" fontId="38" fillId="67" borderId="0" applyNumberFormat="0" applyBorder="0" applyAlignment="0" applyProtection="0"/>
    <xf numFmtId="0" fontId="38" fillId="70" borderId="0" applyNumberFormat="0" applyBorder="0" applyAlignment="0" applyProtection="0"/>
    <xf numFmtId="189" fontId="36" fillId="0" borderId="0">
      <alignment horizontal="center"/>
    </xf>
    <xf numFmtId="190" fontId="36" fillId="0" borderId="0">
      <alignment horizontal="center"/>
    </xf>
    <xf numFmtId="191" fontId="36" fillId="0" borderId="0">
      <alignment horizontal="center"/>
    </xf>
    <xf numFmtId="192" fontId="36" fillId="0" borderId="0">
      <alignment horizontal="center"/>
    </xf>
    <xf numFmtId="193" fontId="36" fillId="0" borderId="0">
      <alignment horizontal="center"/>
    </xf>
    <xf numFmtId="0" fontId="40" fillId="71"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50" fillId="62" borderId="0" applyNumberFormat="0" applyBorder="0" applyAlignment="0" applyProtection="0"/>
    <xf numFmtId="0" fontId="50" fillId="62" borderId="0" applyNumberFormat="0" applyBorder="0" applyAlignment="0" applyProtection="0"/>
    <xf numFmtId="0" fontId="40" fillId="74" borderId="0" applyNumberFormat="0" applyBorder="0" applyAlignment="0" applyProtection="0"/>
    <xf numFmtId="0" fontId="46" fillId="75"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46" fillId="77" borderId="0" applyNumberFormat="0" applyBorder="0" applyAlignment="0" applyProtection="0"/>
    <xf numFmtId="0" fontId="46" fillId="38"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6" fillId="38" borderId="0" applyNumberFormat="0" applyBorder="0" applyAlignment="0" applyProtection="0"/>
    <xf numFmtId="0" fontId="46" fillId="78" borderId="0" applyNumberFormat="0" applyBorder="0" applyAlignment="0" applyProtection="0"/>
    <xf numFmtId="0" fontId="51" fillId="79" borderId="0" applyNumberFormat="0" applyBorder="0" applyAlignment="0" applyProtection="0"/>
    <xf numFmtId="0" fontId="51" fillId="79" borderId="0" applyNumberFormat="0" applyBorder="0" applyAlignment="0" applyProtection="0"/>
    <xf numFmtId="0" fontId="46" fillId="78" borderId="0" applyNumberFormat="0" applyBorder="0" applyAlignment="0" applyProtection="0"/>
    <xf numFmtId="0" fontId="46" fillId="38" borderId="0" applyNumberFormat="0" applyBorder="0" applyAlignment="0" applyProtection="0"/>
    <xf numFmtId="0" fontId="46" fillId="78" borderId="0" applyNumberFormat="0" applyBorder="0" applyAlignment="0" applyProtection="0"/>
    <xf numFmtId="0" fontId="46" fillId="38" borderId="0" applyNumberFormat="0" applyBorder="0" applyAlignment="0" applyProtection="0"/>
    <xf numFmtId="0" fontId="46" fillId="7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0" fillId="80" borderId="0" applyNumberFormat="0" applyBorder="0" applyAlignment="0" applyProtection="0"/>
    <xf numFmtId="0" fontId="50" fillId="81" borderId="0" applyNumberFormat="0" applyBorder="0" applyAlignment="0" applyProtection="0"/>
    <xf numFmtId="0" fontId="50" fillId="81" borderId="0" applyNumberFormat="0" applyBorder="0" applyAlignment="0" applyProtection="0"/>
    <xf numFmtId="0" fontId="40" fillId="82" borderId="0" applyNumberFormat="0" applyBorder="0" applyAlignment="0" applyProtection="0"/>
    <xf numFmtId="0" fontId="40" fillId="83"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40" fillId="84" borderId="0" applyNumberFormat="0" applyBorder="0" applyAlignment="0" applyProtection="0"/>
    <xf numFmtId="0" fontId="46" fillId="85" borderId="0" applyNumberFormat="0" applyBorder="0" applyAlignment="0" applyProtection="0"/>
    <xf numFmtId="0" fontId="51" fillId="86" borderId="0" applyNumberFormat="0" applyBorder="0" applyAlignment="0" applyProtection="0"/>
    <xf numFmtId="0" fontId="51" fillId="86" borderId="0" applyNumberFormat="0" applyBorder="0" applyAlignment="0" applyProtection="0"/>
    <xf numFmtId="0" fontId="46" fillId="83" borderId="0" applyNumberFormat="0" applyBorder="0" applyAlignment="0" applyProtection="0"/>
    <xf numFmtId="0" fontId="46" fillId="39"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6" fillId="39" borderId="0" applyNumberFormat="0" applyBorder="0" applyAlignment="0" applyProtection="0"/>
    <xf numFmtId="0" fontId="46" fillId="87" borderId="0" applyNumberFormat="0" applyBorder="0" applyAlignment="0" applyProtection="0"/>
    <xf numFmtId="0" fontId="51" fillId="88" borderId="0" applyNumberFormat="0" applyBorder="0" applyAlignment="0" applyProtection="0"/>
    <xf numFmtId="0" fontId="51" fillId="88" borderId="0" applyNumberFormat="0" applyBorder="0" applyAlignment="0" applyProtection="0"/>
    <xf numFmtId="0" fontId="46" fillId="87" borderId="0" applyNumberFormat="0" applyBorder="0" applyAlignment="0" applyProtection="0"/>
    <xf numFmtId="0" fontId="46" fillId="39" borderId="0" applyNumberFormat="0" applyBorder="0" applyAlignment="0" applyProtection="0"/>
    <xf numFmtId="0" fontId="46" fillId="87" borderId="0" applyNumberFormat="0" applyBorder="0" applyAlignment="0" applyProtection="0"/>
    <xf numFmtId="0" fontId="46" fillId="39" borderId="0" applyNumberFormat="0" applyBorder="0" applyAlignment="0" applyProtection="0"/>
    <xf numFmtId="0" fontId="46" fillId="87"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0" fillId="89" borderId="0" applyNumberFormat="0" applyBorder="0" applyAlignment="0" applyProtection="0"/>
    <xf numFmtId="0" fontId="50" fillId="90" borderId="0" applyNumberFormat="0" applyBorder="0" applyAlignment="0" applyProtection="0"/>
    <xf numFmtId="0" fontId="50" fillId="90" borderId="0" applyNumberFormat="0" applyBorder="0" applyAlignment="0" applyProtection="0"/>
    <xf numFmtId="0" fontId="40" fillId="91" borderId="0" applyNumberFormat="0" applyBorder="0" applyAlignment="0" applyProtection="0"/>
    <xf numFmtId="0" fontId="40" fillId="84"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40" fillId="92" borderId="0" applyNumberFormat="0" applyBorder="0" applyAlignment="0" applyProtection="0"/>
    <xf numFmtId="0" fontId="46" fillId="74" borderId="0" applyNumberFormat="0" applyBorder="0" applyAlignment="0" applyProtection="0"/>
    <xf numFmtId="0" fontId="51" fillId="65" borderId="0" applyNumberFormat="0" applyBorder="0" applyAlignment="0" applyProtection="0"/>
    <xf numFmtId="0" fontId="51" fillId="65" borderId="0" applyNumberFormat="0" applyBorder="0" applyAlignment="0" applyProtection="0"/>
    <xf numFmtId="0" fontId="46" fillId="93" borderId="0" applyNumberFormat="0" applyBorder="0" applyAlignment="0" applyProtection="0"/>
    <xf numFmtId="0" fontId="46" fillId="5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6" fillId="57" borderId="0" applyNumberFormat="0" applyBorder="0" applyAlignment="0" applyProtection="0"/>
    <xf numFmtId="0" fontId="46" fillId="85" borderId="0" applyNumberFormat="0" applyBorder="0" applyAlignment="0" applyProtection="0"/>
    <xf numFmtId="0" fontId="51" fillId="86" borderId="0" applyNumberFormat="0" applyBorder="0" applyAlignment="0" applyProtection="0"/>
    <xf numFmtId="0" fontId="51" fillId="86" borderId="0" applyNumberFormat="0" applyBorder="0" applyAlignment="0" applyProtection="0"/>
    <xf numFmtId="0" fontId="46" fillId="85" borderId="0" applyNumberFormat="0" applyBorder="0" applyAlignment="0" applyProtection="0"/>
    <xf numFmtId="0" fontId="46" fillId="57" borderId="0" applyNumberFormat="0" applyBorder="0" applyAlignment="0" applyProtection="0"/>
    <xf numFmtId="0" fontId="46" fillId="85" borderId="0" applyNumberFormat="0" applyBorder="0" applyAlignment="0" applyProtection="0"/>
    <xf numFmtId="0" fontId="46" fillId="57" borderId="0" applyNumberFormat="0" applyBorder="0" applyAlignment="0" applyProtection="0"/>
    <xf numFmtId="0" fontId="46" fillId="85"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0" fillId="84"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40" fillId="82" borderId="0" applyNumberFormat="0" applyBorder="0" applyAlignment="0" applyProtection="0"/>
    <xf numFmtId="0" fontId="40" fillId="74" borderId="0" applyNumberFormat="0" applyBorder="0" applyAlignment="0" applyProtection="0"/>
    <xf numFmtId="0" fontId="50" fillId="65" borderId="0" applyNumberFormat="0" applyBorder="0" applyAlignment="0" applyProtection="0"/>
    <xf numFmtId="0" fontId="50" fillId="65" borderId="0" applyNumberFormat="0" applyBorder="0" applyAlignment="0" applyProtection="0"/>
    <xf numFmtId="0" fontId="40" fillId="85" borderId="0" applyNumberFormat="0" applyBorder="0" applyAlignment="0" applyProtection="0"/>
    <xf numFmtId="0" fontId="46" fillId="74" borderId="0" applyNumberFormat="0" applyBorder="0" applyAlignment="0" applyProtection="0"/>
    <xf numFmtId="0" fontId="51" fillId="65" borderId="0" applyNumberFormat="0" applyBorder="0" applyAlignment="0" applyProtection="0"/>
    <xf numFmtId="0" fontId="51" fillId="65" borderId="0" applyNumberFormat="0" applyBorder="0" applyAlignment="0" applyProtection="0"/>
    <xf numFmtId="0" fontId="46" fillId="84" borderId="0" applyNumberFormat="0" applyBorder="0" applyAlignment="0" applyProtection="0"/>
    <xf numFmtId="0" fontId="46" fillId="58"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6" fillId="58" borderId="0" applyNumberFormat="0" applyBorder="0" applyAlignment="0" applyProtection="0"/>
    <xf numFmtId="0" fontId="46" fillId="94" borderId="0" applyNumberFormat="0" applyBorder="0" applyAlignment="0" applyProtection="0"/>
    <xf numFmtId="0" fontId="51" fillId="95" borderId="0" applyNumberFormat="0" applyBorder="0" applyAlignment="0" applyProtection="0"/>
    <xf numFmtId="0" fontId="51" fillId="95" borderId="0" applyNumberFormat="0" applyBorder="0" applyAlignment="0" applyProtection="0"/>
    <xf numFmtId="0" fontId="46" fillId="94" borderId="0" applyNumberFormat="0" applyBorder="0" applyAlignment="0" applyProtection="0"/>
    <xf numFmtId="0" fontId="46" fillId="58" borderId="0" applyNumberFormat="0" applyBorder="0" applyAlignment="0" applyProtection="0"/>
    <xf numFmtId="0" fontId="46" fillId="94" borderId="0" applyNumberFormat="0" applyBorder="0" applyAlignment="0" applyProtection="0"/>
    <xf numFmtId="0" fontId="46" fillId="58" borderId="0" applyNumberFormat="0" applyBorder="0" applyAlignment="0" applyProtection="0"/>
    <xf numFmtId="0" fontId="46" fillId="9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0" fillId="71"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40" fillId="89" borderId="0" applyNumberFormat="0" applyBorder="0" applyAlignment="0" applyProtection="0"/>
    <xf numFmtId="0" fontId="40" fillId="73" borderId="0" applyNumberFormat="0" applyBorder="0" applyAlignment="0" applyProtection="0"/>
    <xf numFmtId="0" fontId="50" fillId="62" borderId="0" applyNumberFormat="0" applyBorder="0" applyAlignment="0" applyProtection="0"/>
    <xf numFmtId="0" fontId="50" fillId="62" borderId="0" applyNumberFormat="0" applyBorder="0" applyAlignment="0" applyProtection="0"/>
    <xf numFmtId="0" fontId="46" fillId="73"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46" fillId="77" borderId="0" applyNumberFormat="0" applyBorder="0" applyAlignment="0" applyProtection="0"/>
    <xf numFmtId="0" fontId="46" fillId="67"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6" fillId="67" borderId="0" applyNumberFormat="0" applyBorder="0" applyAlignment="0" applyProtection="0"/>
    <xf numFmtId="0" fontId="46" fillId="96"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46" fillId="96" borderId="0" applyNumberFormat="0" applyBorder="0" applyAlignment="0" applyProtection="0"/>
    <xf numFmtId="0" fontId="46" fillId="67" borderId="0" applyNumberFormat="0" applyBorder="0" applyAlignment="0" applyProtection="0"/>
    <xf numFmtId="0" fontId="46" fillId="96" borderId="0" applyNumberFormat="0" applyBorder="0" applyAlignment="0" applyProtection="0"/>
    <xf numFmtId="0" fontId="46" fillId="67" borderId="0" applyNumberFormat="0" applyBorder="0" applyAlignment="0" applyProtection="0"/>
    <xf numFmtId="0" fontId="46" fillId="96" borderId="0" applyNumberFormat="0" applyBorder="0" applyAlignment="0" applyProtection="0"/>
    <xf numFmtId="0" fontId="46" fillId="67" borderId="0" applyNumberFormat="0" applyBorder="0" applyAlignment="0" applyProtection="0"/>
    <xf numFmtId="0" fontId="46" fillId="67" borderId="0" applyNumberFormat="0" applyBorder="0" applyAlignment="0" applyProtection="0"/>
    <xf numFmtId="0" fontId="46" fillId="67" borderId="0" applyNumberFormat="0" applyBorder="0" applyAlignment="0" applyProtection="0"/>
    <xf numFmtId="0" fontId="46" fillId="67" borderId="0" applyNumberFormat="0" applyBorder="0" applyAlignment="0" applyProtection="0"/>
    <xf numFmtId="0" fontId="40" fillId="98"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40" fillId="83"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40" fillId="99" borderId="0" applyNumberFormat="0" applyBorder="0" applyAlignment="0" applyProtection="0"/>
    <xf numFmtId="0" fontId="46" fillId="99" borderId="0" applyNumberFormat="0" applyBorder="0" applyAlignment="0" applyProtection="0"/>
    <xf numFmtId="0" fontId="51" fillId="66" borderId="0" applyNumberFormat="0" applyBorder="0" applyAlignment="0" applyProtection="0"/>
    <xf numFmtId="0" fontId="51" fillId="66" borderId="0" applyNumberFormat="0" applyBorder="0" applyAlignment="0" applyProtection="0"/>
    <xf numFmtId="0" fontId="46" fillId="100" borderId="0" applyNumberFormat="0" applyBorder="0" applyAlignment="0" applyProtection="0"/>
    <xf numFmtId="0" fontId="46" fillId="68"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6" fillId="68" borderId="0" applyNumberFormat="0" applyBorder="0" applyAlignment="0" applyProtection="0"/>
    <xf numFmtId="0" fontId="46" fillId="101" borderId="0" applyNumberFormat="0" applyBorder="0" applyAlignment="0" applyProtection="0"/>
    <xf numFmtId="0" fontId="51" fillId="102" borderId="0" applyNumberFormat="0" applyBorder="0" applyAlignment="0" applyProtection="0"/>
    <xf numFmtId="0" fontId="51" fillId="102" borderId="0" applyNumberFormat="0" applyBorder="0" applyAlignment="0" applyProtection="0"/>
    <xf numFmtId="0" fontId="46" fillId="101" borderId="0" applyNumberFormat="0" applyBorder="0" applyAlignment="0" applyProtection="0"/>
    <xf numFmtId="0" fontId="46" fillId="68" borderId="0" applyNumberFormat="0" applyBorder="0" applyAlignment="0" applyProtection="0"/>
    <xf numFmtId="0" fontId="46" fillId="101" borderId="0" applyNumberFormat="0" applyBorder="0" applyAlignment="0" applyProtection="0"/>
    <xf numFmtId="0" fontId="46" fillId="68" borderId="0" applyNumberFormat="0" applyBorder="0" applyAlignment="0" applyProtection="0"/>
    <xf numFmtId="0" fontId="46" fillId="101" borderId="0" applyNumberFormat="0" applyBorder="0" applyAlignment="0" applyProtection="0"/>
    <xf numFmtId="0" fontId="46" fillId="68" borderId="0" applyNumberFormat="0" applyBorder="0" applyAlignment="0" applyProtection="0"/>
    <xf numFmtId="0" fontId="46" fillId="68" borderId="0" applyNumberFormat="0" applyBorder="0" applyAlignment="0" applyProtection="0"/>
    <xf numFmtId="0" fontId="46" fillId="68" borderId="0" applyNumberFormat="0" applyBorder="0" applyAlignment="0" applyProtection="0"/>
    <xf numFmtId="0" fontId="46" fillId="68" borderId="0" applyNumberFormat="0" applyBorder="0" applyAlignment="0" applyProtection="0"/>
    <xf numFmtId="0" fontId="52" fillId="64" borderId="31" applyNumberFormat="0" applyAlignment="0" applyProtection="0"/>
    <xf numFmtId="0" fontId="53" fillId="0" borderId="0">
      <alignment horizontal="left" wrapText="1"/>
    </xf>
    <xf numFmtId="0" fontId="54" fillId="0" borderId="32">
      <protection hidden="1"/>
    </xf>
    <xf numFmtId="0" fontId="55" fillId="64" borderId="32" applyNumberFormat="0" applyFont="0" applyBorder="0" applyAlignment="0" applyProtection="0">
      <protection hidden="1"/>
    </xf>
    <xf numFmtId="0" fontId="56" fillId="0" borderId="32">
      <protection hidden="1"/>
    </xf>
    <xf numFmtId="194" fontId="9" fillId="0" borderId="0" applyFont="0" applyFill="0" applyBorder="0" applyAlignment="0" applyProtection="0"/>
    <xf numFmtId="0" fontId="9" fillId="0" borderId="0"/>
    <xf numFmtId="0" fontId="57" fillId="0" borderId="0" applyNumberFormat="0" applyFill="0" applyBorder="0" applyAlignment="0" applyProtection="0"/>
    <xf numFmtId="0" fontId="58" fillId="41" borderId="0" applyNumberFormat="0" applyBorder="0" applyAlignment="0" applyProtection="0"/>
    <xf numFmtId="0" fontId="59" fillId="56" borderId="0" applyNumberFormat="0" applyBorder="0" applyAlignment="0" applyProtection="0"/>
    <xf numFmtId="0" fontId="59" fillId="56" borderId="0" applyNumberFormat="0" applyBorder="0" applyAlignment="0" applyProtection="0"/>
    <xf numFmtId="0" fontId="60" fillId="83" borderId="0" applyNumberFormat="0" applyBorder="0" applyAlignment="0" applyProtection="0"/>
    <xf numFmtId="0" fontId="61" fillId="8" borderId="0" applyNumberFormat="0" applyBorder="0" applyAlignment="0" applyProtection="0"/>
    <xf numFmtId="0" fontId="62" fillId="0" borderId="0" applyNumberFormat="0" applyFill="0" applyBorder="0" applyAlignment="0" applyProtection="0"/>
    <xf numFmtId="0" fontId="63" fillId="0" borderId="0"/>
    <xf numFmtId="2" fontId="64" fillId="0" borderId="0">
      <protection locked="0"/>
    </xf>
    <xf numFmtId="2" fontId="65" fillId="0" borderId="0">
      <protection locked="0"/>
    </xf>
    <xf numFmtId="0" fontId="64" fillId="0" borderId="0">
      <protection locked="0"/>
    </xf>
    <xf numFmtId="0" fontId="64" fillId="0" borderId="0">
      <protection locked="0"/>
    </xf>
    <xf numFmtId="0" fontId="66" fillId="64" borderId="31" applyNumberFormat="0" applyAlignment="0" applyProtection="0"/>
    <xf numFmtId="0" fontId="66" fillId="64" borderId="31" applyNumberFormat="0" applyAlignment="0" applyProtection="0"/>
    <xf numFmtId="0" fontId="66" fillId="64" borderId="31" applyNumberFormat="0" applyAlignment="0" applyProtection="0"/>
    <xf numFmtId="0" fontId="66" fillId="64" borderId="31" applyNumberFormat="0" applyAlignment="0" applyProtection="0"/>
    <xf numFmtId="0" fontId="66" fillId="64" borderId="31" applyNumberFormat="0" applyAlignment="0" applyProtection="0"/>
    <xf numFmtId="0" fontId="66" fillId="64" borderId="31" applyNumberFormat="0" applyAlignment="0" applyProtection="0"/>
    <xf numFmtId="0" fontId="67" fillId="53" borderId="33" applyNumberFormat="0" applyAlignment="0" applyProtection="0"/>
    <xf numFmtId="0" fontId="67" fillId="53" borderId="33" applyNumberFormat="0" applyAlignment="0" applyProtection="0"/>
    <xf numFmtId="0" fontId="68" fillId="103" borderId="31" applyNumberFormat="0" applyAlignment="0" applyProtection="0"/>
    <xf numFmtId="0" fontId="69" fillId="11" borderId="25" applyNumberFormat="0" applyAlignment="0" applyProtection="0"/>
    <xf numFmtId="0" fontId="70" fillId="0" borderId="34" applyNumberFormat="0" applyFont="0" applyFill="0" applyAlignment="0" applyProtection="0"/>
    <xf numFmtId="0" fontId="71" fillId="0" borderId="35" applyNumberFormat="0" applyFill="0" applyAlignment="0" applyProtection="0"/>
    <xf numFmtId="1" fontId="72" fillId="0" borderId="0"/>
    <xf numFmtId="0" fontId="73" fillId="104" borderId="36" applyNumberFormat="0" applyAlignment="0" applyProtection="0"/>
    <xf numFmtId="0" fontId="74" fillId="86" borderId="37" applyNumberFormat="0" applyAlignment="0" applyProtection="0"/>
    <xf numFmtId="0" fontId="74" fillId="86" borderId="37" applyNumberFormat="0" applyAlignment="0" applyProtection="0"/>
    <xf numFmtId="0" fontId="73" fillId="85" borderId="36" applyNumberFormat="0" applyAlignment="0" applyProtection="0"/>
    <xf numFmtId="0" fontId="75" fillId="12" borderId="28" applyNumberFormat="0" applyAlignment="0" applyProtection="0"/>
    <xf numFmtId="195" fontId="53" fillId="0" borderId="0"/>
    <xf numFmtId="196" fontId="9" fillId="0" borderId="0"/>
    <xf numFmtId="0" fontId="76" fillId="105" borderId="38">
      <alignment horizontal="right" vertical="center"/>
    </xf>
    <xf numFmtId="0" fontId="77" fillId="105" borderId="38">
      <alignment horizontal="right" vertical="center"/>
    </xf>
    <xf numFmtId="0" fontId="9" fillId="105" borderId="1"/>
    <xf numFmtId="0" fontId="78" fillId="106" borderId="38">
      <alignment horizontal="center" vertical="center"/>
    </xf>
    <xf numFmtId="0" fontId="76" fillId="105" borderId="38">
      <alignment horizontal="right" vertical="center"/>
    </xf>
    <xf numFmtId="0" fontId="9" fillId="105" borderId="0"/>
    <xf numFmtId="0" fontId="79" fillId="105" borderId="38">
      <alignment horizontal="left" vertical="center"/>
    </xf>
    <xf numFmtId="0" fontId="79" fillId="105" borderId="39">
      <alignment vertical="center"/>
    </xf>
    <xf numFmtId="0" fontId="80" fillId="105" borderId="40">
      <alignment vertical="center"/>
    </xf>
    <xf numFmtId="0" fontId="79" fillId="105" borderId="38"/>
    <xf numFmtId="0" fontId="77" fillId="105" borderId="38">
      <alignment horizontal="right" vertical="center"/>
    </xf>
    <xf numFmtId="0" fontId="81" fillId="107" borderId="38">
      <alignment horizontal="left" vertical="center"/>
    </xf>
    <xf numFmtId="0" fontId="81" fillId="107" borderId="38">
      <alignment horizontal="left" vertical="center"/>
    </xf>
    <xf numFmtId="0" fontId="82" fillId="105" borderId="38">
      <alignment horizontal="left" vertical="center"/>
    </xf>
    <xf numFmtId="0" fontId="83" fillId="105" borderId="1"/>
    <xf numFmtId="0" fontId="78" fillId="108" borderId="38">
      <alignment horizontal="left" vertical="center"/>
    </xf>
    <xf numFmtId="197" fontId="84" fillId="0" borderId="0"/>
    <xf numFmtId="197" fontId="84" fillId="0" borderId="0"/>
    <xf numFmtId="197" fontId="84" fillId="0" borderId="0"/>
    <xf numFmtId="197" fontId="84" fillId="0" borderId="0"/>
    <xf numFmtId="197" fontId="84" fillId="0" borderId="0"/>
    <xf numFmtId="197" fontId="84" fillId="0" borderId="0"/>
    <xf numFmtId="197" fontId="84" fillId="0" borderId="0"/>
    <xf numFmtId="197" fontId="84"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8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85" fillId="0" borderId="0" applyFont="0" applyFill="0" applyBorder="0" applyAlignment="0" applyProtection="0"/>
    <xf numFmtId="199" fontId="86" fillId="0" borderId="0" applyFont="0" applyFill="0" applyBorder="0" applyAlignment="0" applyProtection="0"/>
    <xf numFmtId="198" fontId="85" fillId="0" borderId="0" applyFont="0" applyFill="0" applyBorder="0" applyAlignment="0" applyProtection="0"/>
    <xf numFmtId="199" fontId="8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9" fontId="8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0" fontId="87" fillId="0" borderId="0">
      <alignment horizontal="right" vertical="top"/>
    </xf>
    <xf numFmtId="3" fontId="88" fillId="0" borderId="0" applyFont="0" applyFill="0" applyBorder="0" applyAlignment="0" applyProtection="0"/>
    <xf numFmtId="0" fontId="32" fillId="0" borderId="0"/>
    <xf numFmtId="3" fontId="89" fillId="0" borderId="0" applyFill="0" applyBorder="0" applyAlignment="0" applyProtection="0"/>
    <xf numFmtId="0" fontId="40" fillId="50" borderId="41" applyNumberFormat="0" applyFont="0" applyAlignment="0" applyProtection="0"/>
    <xf numFmtId="0" fontId="40" fillId="50" borderId="41" applyNumberFormat="0" applyFont="0" applyAlignment="0" applyProtection="0"/>
    <xf numFmtId="0" fontId="40" fillId="50" borderId="41" applyNumberFormat="0" applyFont="0" applyAlignment="0" applyProtection="0"/>
    <xf numFmtId="0" fontId="90" fillId="0" borderId="0"/>
    <xf numFmtId="0" fontId="90" fillId="0" borderId="0"/>
    <xf numFmtId="201" fontId="88" fillId="0" borderId="0" applyFont="0" applyFill="0" applyBorder="0" applyAlignment="0" applyProtection="0"/>
    <xf numFmtId="2" fontId="64" fillId="0" borderId="0">
      <protection locked="0"/>
    </xf>
    <xf numFmtId="168" fontId="9" fillId="109" borderId="0" applyNumberFormat="0" applyFont="0" applyBorder="0" applyAlignment="0" applyProtection="0"/>
    <xf numFmtId="14" fontId="91" fillId="0" borderId="0" applyFont="0" applyFill="0" applyBorder="0" applyAlignment="0" applyProtection="0"/>
    <xf numFmtId="0" fontId="70" fillId="0" borderId="0" applyFont="0" applyFill="0" applyBorder="0" applyAlignment="0" applyProtection="0"/>
    <xf numFmtId="15" fontId="92" fillId="0" borderId="0"/>
    <xf numFmtId="202" fontId="93" fillId="0" borderId="0"/>
    <xf numFmtId="0" fontId="94" fillId="110" borderId="0" applyNumberFormat="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4" fillId="111" borderId="0" applyNumberFormat="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4" fillId="112" borderId="0" applyNumberFormat="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45" borderId="31" applyNumberFormat="0" applyAlignment="0" applyProtection="0"/>
    <xf numFmtId="0" fontId="96" fillId="45" borderId="31" applyNumberFormat="0" applyAlignment="0" applyProtection="0"/>
    <xf numFmtId="0" fontId="96" fillId="45" borderId="31" applyNumberFormat="0" applyAlignment="0" applyProtection="0"/>
    <xf numFmtId="203" fontId="97" fillId="0" borderId="42">
      <alignment horizontal="center"/>
    </xf>
    <xf numFmtId="203" fontId="97" fillId="0" borderId="42">
      <alignment horizontal="center"/>
    </xf>
    <xf numFmtId="0" fontId="98" fillId="109" borderId="0"/>
    <xf numFmtId="204" fontId="9" fillId="0" borderId="0" applyFont="0" applyFill="0" applyBorder="0" applyAlignment="0" applyProtection="0"/>
    <xf numFmtId="205" fontId="99" fillId="0" borderId="0" applyFont="0" applyFill="0" applyBorder="0" applyAlignment="0" applyProtection="0"/>
    <xf numFmtId="206" fontId="100" fillId="0" borderId="0"/>
    <xf numFmtId="168" fontId="101" fillId="0" borderId="0" applyBorder="0" applyAlignment="0" applyProtection="0"/>
    <xf numFmtId="168" fontId="102" fillId="0" borderId="0" applyBorder="0" applyAlignment="0" applyProtection="0"/>
    <xf numFmtId="168" fontId="103" fillId="0" borderId="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5"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207" fontId="109" fillId="0" borderId="0" applyFont="0" applyFill="0" applyBorder="0" applyAlignment="0" applyProtection="0"/>
    <xf numFmtId="208" fontId="109" fillId="0" borderId="0" applyFont="0" applyFill="0" applyBorder="0" applyAlignment="0" applyProtection="0"/>
    <xf numFmtId="0" fontId="110" fillId="0" borderId="0" applyNumberFormat="0" applyBorder="0" applyProtection="0">
      <alignment vertical="center"/>
    </xf>
    <xf numFmtId="0" fontId="111" fillId="0" borderId="0">
      <alignment vertical="center"/>
    </xf>
    <xf numFmtId="209" fontId="112" fillId="0" borderId="0">
      <protection locked="0"/>
    </xf>
    <xf numFmtId="209" fontId="112" fillId="0" borderId="0">
      <protection locked="0"/>
    </xf>
    <xf numFmtId="209" fontId="112" fillId="0" borderId="0">
      <protection locked="0"/>
    </xf>
    <xf numFmtId="209" fontId="112" fillId="0" borderId="0">
      <protection locked="0"/>
    </xf>
    <xf numFmtId="209" fontId="112" fillId="0" borderId="0">
      <protection locked="0"/>
    </xf>
    <xf numFmtId="209" fontId="112" fillId="0" borderId="0">
      <protection locked="0"/>
    </xf>
    <xf numFmtId="209" fontId="112" fillId="0" borderId="0">
      <protection locked="0"/>
    </xf>
    <xf numFmtId="0" fontId="97" fillId="0" borderId="0"/>
    <xf numFmtId="0" fontId="64" fillId="0" borderId="0">
      <protection locked="0"/>
    </xf>
    <xf numFmtId="210" fontId="64" fillId="0" borderId="0">
      <protection locked="0"/>
    </xf>
    <xf numFmtId="3" fontId="70" fillId="0" borderId="0" applyFont="0" applyFill="0" applyBorder="0" applyAlignment="0" applyProtection="0"/>
    <xf numFmtId="3" fontId="70" fillId="0" borderId="0" applyFont="0" applyFill="0" applyBorder="0" applyAlignment="0" applyProtection="0"/>
    <xf numFmtId="2" fontId="91" fillId="0" borderId="0" applyFont="0" applyFill="0" applyBorder="0" applyAlignment="0" applyProtection="0"/>
    <xf numFmtId="0" fontId="113" fillId="0" borderId="0"/>
    <xf numFmtId="0" fontId="32" fillId="0" borderId="0"/>
    <xf numFmtId="210" fontId="64" fillId="0" borderId="0">
      <protection locked="0"/>
    </xf>
    <xf numFmtId="168" fontId="114" fillId="113" borderId="0" applyNumberFormat="0" applyFont="0" applyBorder="0" applyAlignment="0" applyProtection="0"/>
    <xf numFmtId="167" fontId="115" fillId="0" borderId="0" applyProtection="0"/>
    <xf numFmtId="167" fontId="116" fillId="0" borderId="0" applyProtection="0"/>
    <xf numFmtId="167" fontId="117" fillId="0" borderId="0" applyProtection="0"/>
    <xf numFmtId="0" fontId="36" fillId="0" borderId="43"/>
    <xf numFmtId="0" fontId="36" fillId="0" borderId="43"/>
    <xf numFmtId="0" fontId="36" fillId="0" borderId="43"/>
    <xf numFmtId="0" fontId="118" fillId="42" borderId="0" applyNumberFormat="0" applyBorder="0" applyAlignment="0" applyProtection="0"/>
    <xf numFmtId="0" fontId="119" fillId="114" borderId="0" applyNumberFormat="0" applyBorder="0" applyAlignment="0" applyProtection="0"/>
    <xf numFmtId="0" fontId="119" fillId="114" borderId="0" applyNumberFormat="0" applyBorder="0" applyAlignment="0" applyProtection="0"/>
    <xf numFmtId="0" fontId="118" fillId="115" borderId="0" applyNumberFormat="0" applyBorder="0" applyAlignment="0" applyProtection="0"/>
    <xf numFmtId="0" fontId="120" fillId="7" borderId="0" applyNumberFormat="0" applyBorder="0" applyAlignment="0" applyProtection="0"/>
    <xf numFmtId="38" fontId="36" fillId="108" borderId="0" applyNumberFormat="0" applyBorder="0" applyAlignment="0" applyProtection="0"/>
    <xf numFmtId="167" fontId="89" fillId="0" borderId="0" applyProtection="0"/>
    <xf numFmtId="49" fontId="121" fillId="0" borderId="0" applyFill="0" applyBorder="0" applyAlignment="0" applyProtection="0">
      <alignment horizontal="left"/>
    </xf>
    <xf numFmtId="0" fontId="122" fillId="0" borderId="0"/>
    <xf numFmtId="0" fontId="122" fillId="0" borderId="44" applyNumberFormat="0" applyAlignment="0" applyProtection="0">
      <alignment horizontal="left" vertical="center"/>
    </xf>
    <xf numFmtId="0" fontId="122" fillId="0" borderId="42">
      <alignment horizontal="left" vertical="center"/>
    </xf>
    <xf numFmtId="0" fontId="122" fillId="0" borderId="42">
      <alignment horizontal="left" vertical="center"/>
    </xf>
    <xf numFmtId="167" fontId="123" fillId="0" borderId="0" applyNumberFormat="0" applyFont="0" applyFill="0" applyAlignment="0" applyProtection="0"/>
    <xf numFmtId="0" fontId="124" fillId="0" borderId="45" applyNumberFormat="0" applyFill="0" applyAlignment="0" applyProtection="0"/>
    <xf numFmtId="0" fontId="124" fillId="0" borderId="45" applyNumberFormat="0" applyFill="0" applyAlignment="0" applyProtection="0"/>
    <xf numFmtId="0" fontId="125" fillId="0" borderId="46" applyNumberFormat="0" applyFill="0" applyAlignment="0" applyProtection="0"/>
    <xf numFmtId="0" fontId="126" fillId="0" borderId="47" applyNumberFormat="0" applyFill="0" applyAlignment="0" applyProtection="0"/>
    <xf numFmtId="0" fontId="127" fillId="0" borderId="22" applyNumberFormat="0" applyFill="0" applyAlignment="0" applyProtection="0"/>
    <xf numFmtId="167" fontId="128" fillId="0" borderId="0" applyNumberFormat="0" applyFont="0" applyFill="0" applyAlignment="0" applyProtection="0"/>
    <xf numFmtId="0" fontId="129" fillId="0" borderId="48" applyNumberFormat="0" applyFill="0" applyAlignment="0" applyProtection="0"/>
    <xf numFmtId="0" fontId="129" fillId="0" borderId="48" applyNumberFormat="0" applyFill="0" applyAlignment="0" applyProtection="0"/>
    <xf numFmtId="0" fontId="130" fillId="0" borderId="49" applyNumberFormat="0" applyFill="0" applyAlignment="0" applyProtection="0"/>
    <xf numFmtId="0" fontId="131" fillId="0" borderId="49" applyNumberFormat="0" applyFill="0" applyAlignment="0" applyProtection="0"/>
    <xf numFmtId="0" fontId="132" fillId="0" borderId="23" applyNumberFormat="0" applyFill="0" applyAlignment="0" applyProtection="0"/>
    <xf numFmtId="0" fontId="133" fillId="0" borderId="50"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5" fillId="0" borderId="52" applyNumberFormat="0" applyFill="0" applyAlignment="0" applyProtection="0"/>
    <xf numFmtId="0" fontId="136" fillId="0" borderId="24" applyNumberFormat="0" applyFill="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protection locked="0"/>
    </xf>
    <xf numFmtId="0" fontId="137" fillId="0" borderId="0">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68" fontId="114" fillId="116" borderId="0" applyNumberFormat="0" applyFont="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alignment vertical="top"/>
      <protection locked="0"/>
    </xf>
    <xf numFmtId="0" fontId="144" fillId="0" borderId="0"/>
    <xf numFmtId="0" fontId="145" fillId="45" borderId="31" applyNumberFormat="0" applyAlignment="0" applyProtection="0"/>
    <xf numFmtId="211" fontId="37" fillId="0" borderId="0" applyFont="0" applyFill="0" applyBorder="0" applyAlignment="0" applyProtection="0"/>
    <xf numFmtId="212" fontId="37" fillId="0" borderId="0" applyFont="0" applyFill="0" applyBorder="0" applyAlignment="0" applyProtection="0"/>
    <xf numFmtId="49" fontId="146" fillId="0" borderId="0" applyFill="0" applyBorder="0" applyAlignment="0" applyProtection="0"/>
    <xf numFmtId="0" fontId="147" fillId="0" borderId="0" applyFill="0" applyBorder="0" applyAlignment="0" applyProtection="0"/>
    <xf numFmtId="213" fontId="147" fillId="0" borderId="0" applyFill="0" applyBorder="0" applyAlignment="0" applyProtection="0"/>
    <xf numFmtId="214" fontId="148" fillId="0" borderId="0" applyFill="0" applyBorder="0" applyAlignment="0" applyProtection="0"/>
    <xf numFmtId="215" fontId="149" fillId="0" borderId="0" applyFill="0" applyBorder="0" applyAlignment="0" applyProtection="0"/>
    <xf numFmtId="216" fontId="149" fillId="0" borderId="0" applyFill="0" applyBorder="0" applyAlignment="0" applyProtection="0"/>
    <xf numFmtId="10" fontId="150" fillId="0" borderId="0"/>
    <xf numFmtId="10" fontId="36" fillId="113" borderId="38" applyNumberFormat="0" applyBorder="0" applyAlignment="0" applyProtection="0"/>
    <xf numFmtId="0" fontId="96" fillId="45" borderId="31" applyNumberFormat="0" applyAlignment="0" applyProtection="0"/>
    <xf numFmtId="0" fontId="151" fillId="10" borderId="25" applyNumberFormat="0" applyAlignment="0" applyProtection="0"/>
    <xf numFmtId="0" fontId="151" fillId="10" borderId="25" applyNumberFormat="0" applyAlignment="0" applyProtection="0"/>
    <xf numFmtId="0" fontId="152" fillId="99" borderId="31" applyNumberFormat="0" applyAlignment="0" applyProtection="0"/>
    <xf numFmtId="0" fontId="96" fillId="45" borderId="31" applyNumberFormat="0" applyAlignment="0" applyProtection="0"/>
    <xf numFmtId="0" fontId="96" fillId="45" borderId="31" applyNumberFormat="0" applyAlignment="0" applyProtection="0"/>
    <xf numFmtId="0" fontId="96" fillId="45" borderId="31" applyNumberFormat="0" applyAlignment="0" applyProtection="0"/>
    <xf numFmtId="0" fontId="153" fillId="66" borderId="33" applyNumberFormat="0" applyAlignment="0" applyProtection="0"/>
    <xf numFmtId="0" fontId="153" fillId="66" borderId="33" applyNumberFormat="0" applyAlignment="0" applyProtection="0"/>
    <xf numFmtId="0" fontId="152" fillId="99" borderId="31" applyNumberFormat="0" applyAlignment="0" applyProtection="0"/>
    <xf numFmtId="0" fontId="96" fillId="45" borderId="31" applyNumberFormat="0" applyAlignment="0" applyProtection="0"/>
    <xf numFmtId="0" fontId="152" fillId="99" borderId="31" applyNumberFormat="0" applyAlignment="0" applyProtection="0"/>
    <xf numFmtId="0" fontId="96" fillId="45" borderId="31" applyNumberFormat="0" applyAlignment="0" applyProtection="0"/>
    <xf numFmtId="0" fontId="152" fillId="99" borderId="31" applyNumberFormat="0" applyAlignment="0" applyProtection="0"/>
    <xf numFmtId="0" fontId="96" fillId="45" borderId="31" applyNumberFormat="0" applyAlignment="0" applyProtection="0"/>
    <xf numFmtId="0" fontId="96" fillId="45" borderId="31" applyNumberFormat="0" applyAlignment="0" applyProtection="0"/>
    <xf numFmtId="0" fontId="96" fillId="45" borderId="31" applyNumberFormat="0" applyAlignment="0" applyProtection="0"/>
    <xf numFmtId="0" fontId="96" fillId="45" borderId="31" applyNumberFormat="0" applyAlignment="0" applyProtection="0"/>
    <xf numFmtId="0" fontId="58" fillId="41" borderId="0" applyNumberFormat="0" applyBorder="0" applyAlignment="0" applyProtection="0"/>
    <xf numFmtId="0" fontId="154" fillId="0" borderId="0" applyNumberFormat="0" applyFill="0" applyBorder="0" applyAlignment="0" applyProtection="0">
      <alignment vertical="top"/>
      <protection locked="0"/>
    </xf>
    <xf numFmtId="0" fontId="155" fillId="64" borderId="53" applyNumberFormat="0" applyAlignment="0" applyProtection="0"/>
    <xf numFmtId="15" fontId="9" fillId="0" borderId="0"/>
    <xf numFmtId="217" fontId="53" fillId="0" borderId="0"/>
    <xf numFmtId="218" fontId="101" fillId="51" borderId="0" applyBorder="0" applyProtection="0"/>
    <xf numFmtId="218" fontId="102" fillId="113" borderId="0"/>
    <xf numFmtId="218" fontId="103" fillId="113" borderId="0"/>
    <xf numFmtId="0" fontId="156" fillId="0" borderId="0" applyNumberFormat="0" applyFill="0" applyBorder="0" applyAlignment="0" applyProtection="0">
      <alignment vertical="top"/>
      <protection locked="0"/>
    </xf>
    <xf numFmtId="0" fontId="157" fillId="0" borderId="54" applyNumberFormat="0" applyFill="0" applyAlignment="0" applyProtection="0"/>
    <xf numFmtId="167" fontId="158" fillId="0" borderId="0"/>
    <xf numFmtId="0" fontId="159" fillId="42" borderId="0" applyNumberFormat="0" applyBorder="0" applyAlignment="0" applyProtection="0"/>
    <xf numFmtId="167" fontId="160" fillId="0" borderId="0" applyProtection="0"/>
    <xf numFmtId="0" fontId="71" fillId="0" borderId="35" applyNumberFormat="0" applyFill="0" applyAlignment="0" applyProtection="0"/>
    <xf numFmtId="0" fontId="161" fillId="0" borderId="55" applyNumberFormat="0" applyFill="0" applyAlignment="0" applyProtection="0"/>
    <xf numFmtId="0" fontId="161" fillId="0" borderId="55" applyNumberFormat="0" applyFill="0" applyAlignment="0" applyProtection="0"/>
    <xf numFmtId="0" fontId="162" fillId="0" borderId="56" applyNumberFormat="0" applyFill="0" applyAlignment="0" applyProtection="0"/>
    <xf numFmtId="0" fontId="163" fillId="0" borderId="27" applyNumberFormat="0" applyFill="0" applyAlignment="0" applyProtection="0"/>
    <xf numFmtId="0" fontId="164" fillId="0" borderId="32">
      <alignment horizontal="left"/>
      <protection locked="0"/>
    </xf>
    <xf numFmtId="0" fontId="165" fillId="0" borderId="0" applyNumberFormat="0" applyFill="0" applyBorder="0" applyAlignment="0" applyProtection="0">
      <alignment vertical="top"/>
      <protection locked="0"/>
    </xf>
    <xf numFmtId="219" fontId="70" fillId="0" borderId="0" applyFont="0" applyFill="0" applyBorder="0" applyAlignment="0" applyProtection="0"/>
    <xf numFmtId="220" fontId="166" fillId="0" borderId="0" applyFont="0" applyFill="0" applyBorder="0" applyAlignment="0" applyProtection="0"/>
    <xf numFmtId="41" fontId="114" fillId="0" borderId="0" applyFont="0" applyFill="0" applyBorder="0" applyAlignment="0" applyProtection="0"/>
    <xf numFmtId="43" fontId="114" fillId="0" borderId="0" applyFont="0" applyFill="0" applyBorder="0" applyAlignment="0" applyProtection="0"/>
    <xf numFmtId="221" fontId="9" fillId="0" borderId="0" applyFont="0" applyFill="0" applyBorder="0" applyAlignment="0" applyProtection="0"/>
    <xf numFmtId="222" fontId="9" fillId="0" borderId="0" applyFont="0" applyFill="0" applyBorder="0" applyAlignment="0" applyProtection="0"/>
    <xf numFmtId="164" fontId="70" fillId="0" borderId="0" applyFont="0" applyFill="0" applyBorder="0" applyAlignment="0" applyProtection="0"/>
    <xf numFmtId="171" fontId="39" fillId="0" borderId="0"/>
    <xf numFmtId="223" fontId="97" fillId="0" borderId="0" applyFont="0" applyFill="0" applyBorder="0" applyAlignment="0" applyProtection="0"/>
    <xf numFmtId="224" fontId="97" fillId="0" borderId="0" applyFont="0" applyFill="0" applyBorder="0" applyAlignment="0" applyProtection="0"/>
    <xf numFmtId="225" fontId="64" fillId="0" borderId="0">
      <protection locked="0"/>
    </xf>
    <xf numFmtId="165" fontId="114" fillId="0" borderId="0" applyFont="0" applyFill="0" applyBorder="0" applyAlignment="0" applyProtection="0"/>
    <xf numFmtId="166" fontId="114" fillId="0" borderId="0" applyFont="0" applyFill="0" applyBorder="0" applyAlignment="0" applyProtection="0"/>
    <xf numFmtId="226" fontId="97" fillId="0" borderId="0" applyFont="0" applyFill="0" applyBorder="0" applyAlignment="0" applyProtection="0"/>
    <xf numFmtId="227" fontId="97" fillId="0" borderId="0" applyFont="0" applyFill="0" applyBorder="0" applyAlignment="0" applyProtection="0"/>
    <xf numFmtId="228" fontId="64" fillId="0" borderId="0">
      <protection locked="0"/>
    </xf>
    <xf numFmtId="229" fontId="64" fillId="0" borderId="0">
      <protection locked="0"/>
    </xf>
    <xf numFmtId="3" fontId="37" fillId="0" borderId="0" applyFont="0"/>
    <xf numFmtId="230" fontId="167" fillId="0" borderId="0"/>
    <xf numFmtId="0" fontId="168" fillId="0" borderId="0"/>
    <xf numFmtId="0" fontId="169" fillId="0" borderId="0"/>
    <xf numFmtId="0" fontId="170" fillId="117" borderId="0" applyNumberFormat="0" applyBorder="0" applyAlignment="0" applyProtection="0"/>
    <xf numFmtId="0" fontId="171" fillId="117"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1" fillId="99" borderId="0" applyNumberFormat="0" applyBorder="0" applyAlignment="0" applyProtection="0"/>
    <xf numFmtId="0" fontId="173" fillId="9" borderId="0" applyNumberFormat="0" applyBorder="0" applyAlignment="0" applyProtection="0"/>
    <xf numFmtId="0" fontId="171" fillId="117" borderId="0" applyNumberFormat="0" applyBorder="0" applyAlignment="0" applyProtection="0"/>
    <xf numFmtId="0" fontId="174" fillId="0" borderId="0"/>
    <xf numFmtId="0" fontId="111" fillId="0" borderId="0"/>
    <xf numFmtId="0" fontId="32" fillId="0" borderId="0"/>
    <xf numFmtId="0" fontId="32" fillId="0" borderId="0"/>
    <xf numFmtId="0" fontId="175" fillId="0" borderId="0"/>
    <xf numFmtId="0" fontId="175" fillId="0" borderId="0"/>
    <xf numFmtId="0" fontId="175" fillId="0" borderId="0"/>
    <xf numFmtId="0" fontId="100" fillId="0" borderId="0"/>
    <xf numFmtId="0" fontId="90" fillId="0" borderId="0"/>
    <xf numFmtId="0" fontId="90" fillId="0" borderId="0"/>
    <xf numFmtId="0" fontId="90" fillId="0" borderId="0"/>
    <xf numFmtId="0" fontId="90" fillId="0" borderId="0"/>
    <xf numFmtId="0" fontId="50" fillId="0" borderId="0" applyNumberFormat="0" applyBorder="0" applyProtection="0"/>
    <xf numFmtId="0" fontId="176" fillId="0" borderId="0" applyNumberFormat="0" applyBorder="0" applyProtection="0"/>
    <xf numFmtId="0" fontId="50" fillId="0" borderId="0" applyNumberFormat="0" applyBorder="0" applyProtection="0"/>
    <xf numFmtId="0" fontId="9" fillId="0" borderId="0"/>
    <xf numFmtId="0" fontId="176" fillId="0" borderId="0" applyNumberFormat="0" applyBorder="0" applyProtection="0"/>
    <xf numFmtId="0" fontId="176" fillId="0" borderId="0" applyNumberFormat="0" applyBorder="0" applyProtection="0"/>
    <xf numFmtId="0" fontId="9" fillId="0" borderId="0"/>
    <xf numFmtId="0" fontId="85" fillId="0" borderId="0"/>
    <xf numFmtId="0" fontId="176" fillId="0" borderId="0" applyNumberFormat="0" applyBorder="0" applyProtection="0"/>
    <xf numFmtId="0" fontId="176" fillId="0" borderId="0" applyNumberFormat="0" applyBorder="0" applyProtection="0"/>
    <xf numFmtId="0" fontId="176" fillId="0" borderId="0" applyNumberFormat="0" applyBorder="0" applyProtection="0"/>
    <xf numFmtId="0" fontId="1" fillId="0" borderId="0"/>
    <xf numFmtId="0" fontId="42" fillId="0" borderId="0" applyNumberFormat="0" applyBorder="0" applyProtection="0"/>
    <xf numFmtId="0" fontId="9" fillId="0" borderId="0"/>
    <xf numFmtId="0" fontId="42" fillId="0" borderId="0" applyNumberFormat="0" applyBorder="0" applyProtection="0"/>
    <xf numFmtId="0" fontId="50" fillId="0" borderId="0" applyNumberFormat="0" applyBorder="0" applyProtection="0"/>
    <xf numFmtId="0" fontId="1" fillId="0" borderId="0"/>
    <xf numFmtId="0" fontId="50" fillId="0" borderId="0" applyNumberFormat="0" applyBorder="0" applyProtection="0"/>
    <xf numFmtId="0" fontId="50" fillId="0" borderId="0" applyNumberFormat="0" applyBorder="0" applyProtection="0"/>
    <xf numFmtId="0" fontId="9" fillId="0" borderId="0"/>
    <xf numFmtId="0" fontId="50" fillId="0" borderId="0" applyNumberFormat="0" applyBorder="0" applyProtection="0"/>
    <xf numFmtId="0" fontId="1" fillId="0" borderId="0"/>
    <xf numFmtId="0" fontId="99" fillId="0" borderId="0"/>
    <xf numFmtId="0" fontId="99" fillId="0" borderId="0"/>
    <xf numFmtId="0" fontId="9" fillId="0" borderId="0"/>
    <xf numFmtId="0" fontId="9" fillId="0" borderId="0"/>
    <xf numFmtId="0" fontId="42" fillId="0" borderId="0" applyNumberFormat="0" applyBorder="0" applyProtection="0"/>
    <xf numFmtId="0" fontId="177" fillId="0" borderId="0"/>
    <xf numFmtId="0" fontId="12" fillId="0" borderId="0"/>
    <xf numFmtId="0" fontId="9" fillId="0" borderId="0"/>
    <xf numFmtId="0" fontId="42" fillId="0" borderId="0" applyNumberFormat="0" applyBorder="0" applyProtection="0"/>
    <xf numFmtId="0" fontId="178" fillId="0" borderId="0"/>
    <xf numFmtId="0" fontId="50" fillId="0" borderId="0" applyNumberFormat="0" applyBorder="0" applyProtection="0"/>
    <xf numFmtId="0" fontId="42" fillId="0" borderId="0" applyNumberFormat="0" applyBorder="0" applyProtection="0"/>
    <xf numFmtId="0" fontId="179" fillId="0" borderId="0"/>
    <xf numFmtId="0" fontId="89" fillId="0" borderId="0"/>
    <xf numFmtId="0" fontId="180" fillId="0" borderId="0"/>
    <xf numFmtId="0" fontId="99" fillId="0" borderId="0"/>
    <xf numFmtId="0" fontId="181" fillId="0" borderId="0"/>
    <xf numFmtId="0" fontId="1" fillId="0" borderId="0"/>
    <xf numFmtId="0" fontId="181" fillId="0" borderId="0"/>
    <xf numFmtId="0" fontId="85" fillId="0" borderId="0"/>
    <xf numFmtId="0" fontId="181" fillId="0" borderId="0"/>
    <xf numFmtId="0" fontId="181" fillId="0" borderId="0"/>
    <xf numFmtId="0" fontId="9" fillId="0" borderId="0"/>
    <xf numFmtId="0" fontId="85" fillId="0" borderId="0"/>
    <xf numFmtId="0" fontId="181" fillId="0" borderId="0"/>
    <xf numFmtId="0" fontId="1" fillId="0" borderId="0"/>
    <xf numFmtId="0" fontId="181" fillId="0" borderId="0"/>
    <xf numFmtId="0" fontId="12"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86" fillId="0" borderId="0" applyNumberFormat="0" applyFont="0" applyBorder="0" applyProtection="0"/>
    <xf numFmtId="0" fontId="86" fillId="0" borderId="0" applyNumberFormat="0" applyFont="0" applyBorder="0" applyProtection="0"/>
    <xf numFmtId="0" fontId="9" fillId="0" borderId="0"/>
    <xf numFmtId="0" fontId="176" fillId="0" borderId="0" applyNumberFormat="0" applyBorder="0" applyProtection="0"/>
    <xf numFmtId="0" fontId="86" fillId="0" borderId="0" applyNumberFormat="0" applyFont="0" applyBorder="0" applyProtection="0"/>
    <xf numFmtId="0" fontId="114" fillId="0" borderId="0"/>
    <xf numFmtId="0" fontId="9" fillId="0" borderId="0"/>
    <xf numFmtId="0" fontId="35" fillId="0" borderId="0"/>
    <xf numFmtId="0" fontId="89" fillId="0" borderId="0"/>
    <xf numFmtId="0" fontId="181" fillId="0" borderId="0"/>
    <xf numFmtId="0" fontId="181" fillId="0" borderId="0"/>
    <xf numFmtId="0" fontId="181" fillId="0" borderId="0"/>
    <xf numFmtId="0" fontId="181" fillId="0" borderId="0"/>
    <xf numFmtId="0" fontId="181" fillId="0" borderId="0"/>
    <xf numFmtId="0" fontId="8" fillId="0" borderId="0"/>
    <xf numFmtId="0" fontId="85" fillId="0" borderId="0"/>
    <xf numFmtId="0" fontId="85" fillId="0" borderId="0"/>
    <xf numFmtId="0" fontId="85" fillId="0" borderId="0"/>
    <xf numFmtId="0" fontId="181" fillId="0" borderId="0"/>
    <xf numFmtId="0" fontId="9" fillId="0" borderId="0"/>
    <xf numFmtId="0" fontId="85" fillId="0" borderId="0"/>
    <xf numFmtId="0" fontId="181" fillId="0" borderId="0"/>
    <xf numFmtId="0" fontId="8" fillId="0" borderId="0"/>
    <xf numFmtId="0" fontId="181" fillId="0" borderId="0"/>
    <xf numFmtId="0" fontId="1" fillId="0" borderId="0"/>
    <xf numFmtId="0" fontId="181" fillId="0" borderId="0"/>
    <xf numFmtId="0" fontId="9" fillId="0" borderId="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182" fillId="0" borderId="0"/>
    <xf numFmtId="0" fontId="182" fillId="0" borderId="0"/>
    <xf numFmtId="0" fontId="182" fillId="0" borderId="0"/>
    <xf numFmtId="0" fontId="182" fillId="0" borderId="0"/>
    <xf numFmtId="0" fontId="182" fillId="0" borderId="0"/>
    <xf numFmtId="0" fontId="182" fillId="0" borderId="0"/>
    <xf numFmtId="0" fontId="9" fillId="0" borderId="0"/>
    <xf numFmtId="0" fontId="9" fillId="0" borderId="0"/>
    <xf numFmtId="0" fontId="9" fillId="0" borderId="0"/>
    <xf numFmtId="0" fontId="9" fillId="0" borderId="0"/>
    <xf numFmtId="0" fontId="9" fillId="0" borderId="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9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0" fontId="50" fillId="0" borderId="0" applyNumberFormat="0" applyBorder="0" applyProtection="0"/>
    <xf numFmtId="0" fontId="50" fillId="0" borderId="0" applyNumberFormat="0" applyBorder="0" applyProtection="0"/>
    <xf numFmtId="0" fontId="2" fillId="0" borderId="0"/>
    <xf numFmtId="0" fontId="176" fillId="0" borderId="0" applyNumberFormat="0" applyBorder="0" applyProtection="0"/>
    <xf numFmtId="0" fontId="2" fillId="0" borderId="0"/>
    <xf numFmtId="0" fontId="9" fillId="0" borderId="0"/>
    <xf numFmtId="0" fontId="86" fillId="0" borderId="0"/>
    <xf numFmtId="0" fontId="9" fillId="0" borderId="0"/>
    <xf numFmtId="0" fontId="86" fillId="0" borderId="0"/>
    <xf numFmtId="0" fontId="183" fillId="0" borderId="0" applyNumberFormat="0" applyBorder="0" applyProtection="0"/>
    <xf numFmtId="0" fontId="183" fillId="0" borderId="0" applyNumberFormat="0" applyBorder="0" applyProtection="0"/>
    <xf numFmtId="0" fontId="9" fillId="0" borderId="0"/>
    <xf numFmtId="231" fontId="93" fillId="0" borderId="0" applyFill="0" applyBorder="0" applyAlignment="0" applyProtection="0">
      <alignment horizontal="right"/>
    </xf>
    <xf numFmtId="0" fontId="109" fillId="0" borderId="0"/>
    <xf numFmtId="0" fontId="166" fillId="0" borderId="0"/>
    <xf numFmtId="0" fontId="184" fillId="0" borderId="0"/>
    <xf numFmtId="0" fontId="185" fillId="0" borderId="0" applyNumberFormat="0" applyFill="0" applyBorder="0" applyAlignment="0" applyProtection="0"/>
    <xf numFmtId="0" fontId="9" fillId="50" borderId="41" applyNumberFormat="0" applyFont="0" applyAlignment="0" applyProtection="0"/>
    <xf numFmtId="0" fontId="9" fillId="50" borderId="41" applyNumberFormat="0" applyFont="0" applyAlignment="0" applyProtection="0"/>
    <xf numFmtId="0" fontId="9" fillId="50" borderId="41" applyNumberFormat="0" applyFont="0" applyAlignment="0" applyProtection="0"/>
    <xf numFmtId="0" fontId="9" fillId="98" borderId="41" applyNumberFormat="0" applyFont="0" applyAlignment="0" applyProtection="0"/>
    <xf numFmtId="0" fontId="86" fillId="51" borderId="57" applyNumberFormat="0" applyFont="0" applyAlignment="0" applyProtection="0"/>
    <xf numFmtId="0" fontId="86" fillId="51" borderId="57" applyNumberFormat="0" applyFont="0" applyAlignment="0" applyProtection="0"/>
    <xf numFmtId="0" fontId="9" fillId="98" borderId="41" applyNumberFormat="0" applyFont="0" applyAlignment="0" applyProtection="0"/>
    <xf numFmtId="0" fontId="43" fillId="13" borderId="29" applyNumberFormat="0" applyFont="0" applyAlignment="0" applyProtection="0"/>
    <xf numFmtId="0" fontId="186" fillId="0" borderId="32"/>
    <xf numFmtId="4" fontId="41" fillId="0" borderId="0" applyFont="0" applyFill="0" applyBorder="0" applyAlignment="0" applyProtection="0"/>
    <xf numFmtId="4" fontId="93" fillId="0" borderId="0" applyFont="0" applyFill="0" applyBorder="0" applyAlignment="0" applyProtection="0">
      <alignment horizontal="left"/>
    </xf>
    <xf numFmtId="49" fontId="187" fillId="0" borderId="0"/>
    <xf numFmtId="49" fontId="39" fillId="0" borderId="0"/>
    <xf numFmtId="0" fontId="188" fillId="64" borderId="53" applyNumberFormat="0" applyAlignment="0" applyProtection="0"/>
    <xf numFmtId="0" fontId="188" fillId="64" borderId="53" applyNumberFormat="0" applyAlignment="0" applyProtection="0"/>
    <xf numFmtId="0" fontId="188" fillId="64" borderId="53" applyNumberFormat="0" applyAlignment="0" applyProtection="0"/>
    <xf numFmtId="0" fontId="189" fillId="53" borderId="58" applyNumberFormat="0" applyAlignment="0" applyProtection="0"/>
    <xf numFmtId="0" fontId="189" fillId="53" borderId="58" applyNumberFormat="0" applyAlignment="0" applyProtection="0"/>
    <xf numFmtId="0" fontId="188" fillId="103" borderId="53" applyNumberFormat="0" applyAlignment="0" applyProtection="0"/>
    <xf numFmtId="0" fontId="190" fillId="11" borderId="26" applyNumberFormat="0" applyAlignment="0" applyProtection="0"/>
    <xf numFmtId="0" fontId="97" fillId="0" borderId="0" applyFont="0" applyFill="0" applyBorder="0" applyAlignment="0" applyProtection="0"/>
    <xf numFmtId="0" fontId="97" fillId="0" borderId="0" applyFont="0" applyFill="0" applyBorder="0" applyAlignment="0" applyProtection="0"/>
    <xf numFmtId="0" fontId="9" fillId="0" borderId="0"/>
    <xf numFmtId="0" fontId="12" fillId="0" borderId="0"/>
    <xf numFmtId="0" fontId="42" fillId="0" borderId="0" applyNumberFormat="0" applyBorder="0" applyProtection="0"/>
    <xf numFmtId="0" fontId="12" fillId="0" borderId="0"/>
    <xf numFmtId="0" fontId="42" fillId="0" borderId="0" applyNumberFormat="0" applyBorder="0" applyProtection="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8" fillId="0" borderId="0"/>
    <xf numFmtId="0" fontId="8" fillId="0" borderId="0"/>
    <xf numFmtId="0" fontId="191" fillId="104" borderId="36" applyNumberFormat="0" applyAlignment="0" applyProtection="0"/>
    <xf numFmtId="0" fontId="192" fillId="0" borderId="0" applyNumberFormat="0" applyFill="0" applyBorder="0" applyAlignment="0" applyProtection="0"/>
    <xf numFmtId="232" fontId="109" fillId="0" borderId="0" applyFont="0" applyFill="0" applyBorder="0" applyAlignment="0" applyProtection="0"/>
    <xf numFmtId="233" fontId="109" fillId="0" borderId="0" applyFont="0" applyFill="0" applyBorder="0" applyAlignment="0" applyProtection="0"/>
    <xf numFmtId="0" fontId="32" fillId="0" borderId="0"/>
    <xf numFmtId="10" fontId="9" fillId="0" borderId="0" applyFont="0" applyFill="0" applyBorder="0" applyAlignment="0" applyProtection="0"/>
    <xf numFmtId="9" fontId="85" fillId="0" borderId="0" applyFont="0" applyFill="0" applyBorder="0" applyAlignment="0" applyProtection="0"/>
    <xf numFmtId="9" fontId="1"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 fillId="0" borderId="0" applyFont="0" applyFill="0" applyBorder="0" applyAlignment="0" applyProtection="0"/>
    <xf numFmtId="9" fontId="182" fillId="0" borderId="0" applyFont="0" applyFill="0" applyBorder="0" applyAlignment="0" applyProtection="0"/>
    <xf numFmtId="9" fontId="86" fillId="0" borderId="0" applyFont="0" applyFill="0" applyBorder="0" applyAlignment="0" applyProtection="0"/>
    <xf numFmtId="9" fontId="86" fillId="0" borderId="0" applyFont="0" applyFill="0" applyBorder="0" applyAlignment="0" applyProtection="0"/>
    <xf numFmtId="9" fontId="9" fillId="0" borderId="0" applyFont="0" applyFill="0" applyBorder="0" applyAlignment="0" applyProtection="0"/>
    <xf numFmtId="9" fontId="86" fillId="0" borderId="0" applyFont="0" applyFill="0" applyBorder="0" applyAlignment="0" applyProtection="0"/>
    <xf numFmtId="9" fontId="9" fillId="0" borderId="0" applyFont="0" applyFill="0" applyBorder="0" applyAlignment="0" applyProtection="0"/>
    <xf numFmtId="9" fontId="86" fillId="0" borderId="0" applyFont="0" applyFill="0" applyBorder="0" applyAlignment="0" applyProtection="0"/>
    <xf numFmtId="9" fontId="85" fillId="0" borderId="0" applyFont="0" applyFill="0" applyBorder="0" applyAlignment="0" applyProtection="0"/>
    <xf numFmtId="9" fontId="86" fillId="0" borderId="0" applyFont="0" applyFill="0" applyBorder="0" applyAlignment="0" applyProtection="0"/>
    <xf numFmtId="9" fontId="85" fillId="0" borderId="0" applyFont="0" applyFill="0" applyBorder="0" applyAlignment="0" applyProtection="0"/>
    <xf numFmtId="9" fontId="86" fillId="0" borderId="0" applyFont="0" applyFill="0" applyBorder="0" applyAlignment="0" applyProtection="0"/>
    <xf numFmtId="9" fontId="1" fillId="0" borderId="0" applyFont="0" applyFill="0" applyBorder="0" applyAlignment="0" applyProtection="0"/>
    <xf numFmtId="9" fontId="86"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85" fillId="0" borderId="0" applyFont="0" applyFill="0" applyBorder="0" applyAlignment="0" applyProtection="0"/>
    <xf numFmtId="9" fontId="12" fillId="0" borderId="0" applyFont="0" applyFill="0" applyBorder="0" applyAlignment="0" applyProtection="0"/>
    <xf numFmtId="9" fontId="85" fillId="0" borderId="0" applyFont="0" applyFill="0" applyBorder="0" applyAlignment="0" applyProtection="0"/>
    <xf numFmtId="234" fontId="37" fillId="0" borderId="0" applyFont="0" applyFill="0" applyBorder="0" applyAlignment="0" applyProtection="0"/>
    <xf numFmtId="235" fontId="45" fillId="0" borderId="0" applyFont="0" applyFill="0" applyBorder="0" applyAlignment="0" applyProtection="0"/>
    <xf numFmtId="236" fontId="45" fillId="0" borderId="0" applyFont="0" applyFill="0" applyBorder="0" applyAlignment="0" applyProtection="0"/>
    <xf numFmtId="237" fontId="64" fillId="0" borderId="0">
      <protection locked="0"/>
    </xf>
    <xf numFmtId="2" fontId="70" fillId="0" borderId="0" applyFont="0" applyFill="0" applyBorder="0" applyAlignment="0" applyProtection="0"/>
    <xf numFmtId="168" fontId="101" fillId="118" borderId="0" applyBorder="0" applyProtection="0"/>
    <xf numFmtId="168" fontId="101" fillId="118" borderId="0" applyBorder="0" applyProtection="0"/>
    <xf numFmtId="168" fontId="103" fillId="119" borderId="0" applyBorder="0" applyProtection="0"/>
    <xf numFmtId="168" fontId="102" fillId="119" borderId="0" applyBorder="0" applyProtection="0"/>
    <xf numFmtId="168" fontId="103" fillId="119" borderId="0" applyBorder="0" applyProtection="0"/>
    <xf numFmtId="0" fontId="9" fillId="50" borderId="41" applyNumberFormat="0" applyFont="0" applyAlignment="0" applyProtection="0"/>
    <xf numFmtId="238" fontId="64" fillId="0" borderId="0">
      <protection locked="0"/>
    </xf>
    <xf numFmtId="239" fontId="9" fillId="0" borderId="0" applyFont="0" applyFill="0" applyBorder="0" applyAlignment="0" applyProtection="0"/>
    <xf numFmtId="237" fontId="64" fillId="0" borderId="0">
      <protection locked="0"/>
    </xf>
    <xf numFmtId="240" fontId="93" fillId="0" borderId="0" applyFill="0" applyBorder="0" applyAlignment="0"/>
    <xf numFmtId="167" fontId="193" fillId="0" borderId="0"/>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194" fillId="0" borderId="59">
      <alignment horizontal="center"/>
    </xf>
    <xf numFmtId="3" fontId="97" fillId="0" borderId="0" applyFont="0" applyFill="0" applyBorder="0" applyAlignment="0" applyProtection="0"/>
    <xf numFmtId="0" fontId="97" fillId="120" borderId="0" applyNumberFormat="0" applyFont="0" applyBorder="0" applyAlignment="0" applyProtection="0"/>
    <xf numFmtId="0" fontId="45" fillId="0" borderId="0"/>
    <xf numFmtId="238" fontId="64" fillId="0" borderId="0">
      <protection locked="0"/>
    </xf>
    <xf numFmtId="241" fontId="64" fillId="0" borderId="0">
      <protection locked="0"/>
    </xf>
    <xf numFmtId="0" fontId="195" fillId="0" borderId="32" applyNumberFormat="0" applyFill="0" applyBorder="0" applyAlignment="0" applyProtection="0">
      <protection hidden="1"/>
    </xf>
    <xf numFmtId="168" fontId="196" fillId="0" borderId="0"/>
    <xf numFmtId="0" fontId="197" fillId="0" borderId="0"/>
    <xf numFmtId="167" fontId="7" fillId="0" borderId="0" applyFill="0" applyBorder="0" applyProtection="0"/>
    <xf numFmtId="0" fontId="198" fillId="0" borderId="35" applyNumberFormat="0" applyFill="0" applyAlignment="0" applyProtection="0"/>
    <xf numFmtId="4" fontId="199" fillId="117" borderId="60" applyNumberFormat="0" applyProtection="0">
      <alignment vertical="center"/>
    </xf>
    <xf numFmtId="4" fontId="200" fillId="121" borderId="61" applyProtection="0">
      <alignment vertical="center"/>
    </xf>
    <xf numFmtId="4" fontId="199" fillId="117" borderId="60" applyNumberFormat="0" applyProtection="0">
      <alignment vertical="center"/>
    </xf>
    <xf numFmtId="4" fontId="200" fillId="121" borderId="61" applyProtection="0">
      <alignment vertical="center"/>
    </xf>
    <xf numFmtId="4" fontId="199" fillId="117" borderId="60" applyNumberFormat="0" applyFill="0" applyProtection="0">
      <alignment vertical="center"/>
    </xf>
    <xf numFmtId="4" fontId="199" fillId="117" borderId="60" applyNumberFormat="0" applyProtection="0">
      <alignment vertical="center"/>
    </xf>
    <xf numFmtId="4" fontId="199" fillId="117" borderId="60" applyNumberFormat="0" applyProtection="0">
      <alignment vertical="center"/>
    </xf>
    <xf numFmtId="4" fontId="201" fillId="117" borderId="60" applyNumberFormat="0" applyFill="0" applyProtection="0">
      <alignment vertical="center"/>
    </xf>
    <xf numFmtId="4" fontId="202" fillId="117" borderId="60" applyNumberFormat="0" applyProtection="0">
      <alignment vertical="center"/>
    </xf>
    <xf numFmtId="4" fontId="203" fillId="121" borderId="61" applyProtection="0">
      <alignment vertical="center"/>
    </xf>
    <xf numFmtId="4" fontId="203" fillId="121" borderId="61" applyProtection="0">
      <alignment vertical="center"/>
    </xf>
    <xf numFmtId="4" fontId="202" fillId="122" borderId="60" applyNumberFormat="0" applyProtection="0">
      <alignment vertical="center"/>
    </xf>
    <xf numFmtId="4" fontId="202" fillId="122" borderId="60" applyNumberFormat="0" applyProtection="0">
      <alignment vertical="center"/>
    </xf>
    <xf numFmtId="4" fontId="202" fillId="122" borderId="60" applyNumberFormat="0" applyProtection="0">
      <alignment vertical="center"/>
    </xf>
    <xf numFmtId="4" fontId="202" fillId="117" borderId="60" applyNumberFormat="0" applyProtection="0">
      <alignment vertical="center"/>
    </xf>
    <xf numFmtId="4" fontId="202" fillId="117" borderId="60" applyNumberFormat="0" applyProtection="0">
      <alignment vertical="center"/>
    </xf>
    <xf numFmtId="4" fontId="199" fillId="117" borderId="60" applyNumberFormat="0" applyProtection="0">
      <alignment horizontal="left" vertical="center" indent="1"/>
    </xf>
    <xf numFmtId="4" fontId="200" fillId="121" borderId="61" applyProtection="0">
      <alignment horizontal="left" vertical="center" indent="1"/>
    </xf>
    <xf numFmtId="4" fontId="199" fillId="117" borderId="60" applyNumberFormat="0" applyProtection="0">
      <alignment horizontal="left" vertical="center" indent="1"/>
    </xf>
    <xf numFmtId="4" fontId="200" fillId="121" borderId="61" applyProtection="0">
      <alignment horizontal="left" vertical="center" indent="1"/>
    </xf>
    <xf numFmtId="4" fontId="199" fillId="117" borderId="60" applyNumberFormat="0" applyFill="0" applyProtection="0">
      <alignment horizontal="left" vertical="center" indent="1"/>
    </xf>
    <xf numFmtId="4" fontId="199" fillId="122" borderId="60" applyNumberFormat="0" applyProtection="0">
      <alignment horizontal="left" vertical="center" indent="1"/>
    </xf>
    <xf numFmtId="4" fontId="199" fillId="122" borderId="60" applyNumberFormat="0" applyProtection="0">
      <alignment horizontal="left" vertical="center" indent="1"/>
    </xf>
    <xf numFmtId="4" fontId="199" fillId="122" borderId="60" applyNumberFormat="0" applyProtection="0">
      <alignment horizontal="left" vertical="center" indent="1"/>
    </xf>
    <xf numFmtId="4" fontId="199" fillId="117" borderId="60" applyNumberFormat="0" applyProtection="0">
      <alignment horizontal="left" vertical="center" indent="1"/>
    </xf>
    <xf numFmtId="4" fontId="199" fillId="117" borderId="60" applyNumberFormat="0" applyProtection="0">
      <alignment horizontal="left" vertical="center" indent="1"/>
    </xf>
    <xf numFmtId="4" fontId="204" fillId="117" borderId="62" applyNumberFormat="0" applyFill="0" applyProtection="0">
      <alignment horizontal="left" vertical="center"/>
    </xf>
    <xf numFmtId="0" fontId="199" fillId="117" borderId="60" applyNumberFormat="0" applyProtection="0">
      <alignment horizontal="left" vertical="top" indent="1"/>
    </xf>
    <xf numFmtId="0" fontId="200" fillId="121" borderId="61" applyNumberFormat="0" applyProtection="0">
      <alignment horizontal="left" vertical="top" indent="1"/>
    </xf>
    <xf numFmtId="0" fontId="200" fillId="121" borderId="61" applyNumberFormat="0" applyProtection="0">
      <alignment horizontal="left" vertical="top" indent="1"/>
    </xf>
    <xf numFmtId="0" fontId="199" fillId="122" borderId="60" applyNumberFormat="0" applyProtection="0">
      <alignment horizontal="left" vertical="top" indent="1"/>
    </xf>
    <xf numFmtId="0" fontId="199" fillId="122" borderId="60" applyNumberFormat="0" applyProtection="0">
      <alignment horizontal="left" vertical="top" indent="1"/>
    </xf>
    <xf numFmtId="0" fontId="199" fillId="122" borderId="60" applyNumberFormat="0" applyProtection="0">
      <alignment horizontal="left" vertical="top" indent="1"/>
    </xf>
    <xf numFmtId="0" fontId="199" fillId="117" borderId="60" applyNumberFormat="0" applyProtection="0">
      <alignment horizontal="left" vertical="top" indent="1"/>
    </xf>
    <xf numFmtId="0" fontId="199" fillId="117" borderId="60" applyNumberFormat="0" applyProtection="0">
      <alignment horizontal="left" vertical="top" indent="1"/>
    </xf>
    <xf numFmtId="4" fontId="199" fillId="46" borderId="0" applyNumberFormat="0" applyProtection="0">
      <alignment horizontal="left" vertical="center" indent="1"/>
    </xf>
    <xf numFmtId="4" fontId="205" fillId="47" borderId="0" applyBorder="0" applyProtection="0">
      <alignment horizontal="left" vertical="center" indent="1"/>
    </xf>
    <xf numFmtId="4" fontId="199" fillId="0" borderId="0" applyNumberFormat="0" applyProtection="0">
      <alignment horizontal="left" vertical="center" indent="1"/>
    </xf>
    <xf numFmtId="4" fontId="205" fillId="47" borderId="0" applyBorder="0" applyProtection="0">
      <alignment horizontal="left" vertical="center" indent="1"/>
    </xf>
    <xf numFmtId="4" fontId="199" fillId="46" borderId="0" applyNumberFormat="0" applyFill="0" applyProtection="0">
      <alignment horizontal="left" vertical="center" indent="1"/>
    </xf>
    <xf numFmtId="4" fontId="199" fillId="123" borderId="0" applyNumberFormat="0" applyProtection="0">
      <alignment horizontal="left" vertical="center" indent="1"/>
    </xf>
    <xf numFmtId="4" fontId="204" fillId="46" borderId="0" applyNumberFormat="0" applyFill="0" applyProtection="0">
      <alignment horizontal="left" vertical="center" indent="1"/>
    </xf>
    <xf numFmtId="4" fontId="206" fillId="124" borderId="63" applyNumberFormat="0" applyProtection="0">
      <alignment vertical="center"/>
    </xf>
    <xf numFmtId="4" fontId="41" fillId="41" borderId="60" applyNumberFormat="0" applyProtection="0">
      <alignment horizontal="right" vertical="center"/>
    </xf>
    <xf numFmtId="4" fontId="42" fillId="56" borderId="61" applyProtection="0">
      <alignment horizontal="right" vertical="center"/>
    </xf>
    <xf numFmtId="4" fontId="42" fillId="56" borderId="61" applyProtection="0">
      <alignment horizontal="right" vertical="center"/>
    </xf>
    <xf numFmtId="4" fontId="41" fillId="41" borderId="60" applyNumberFormat="0" applyProtection="0">
      <alignment horizontal="right" vertical="center"/>
    </xf>
    <xf numFmtId="4" fontId="41" fillId="41" borderId="60" applyNumberFormat="0" applyProtection="0">
      <alignment horizontal="right" vertical="center"/>
    </xf>
    <xf numFmtId="4" fontId="41" fillId="48" borderId="60" applyNumberFormat="0" applyProtection="0">
      <alignment horizontal="right" vertical="center"/>
    </xf>
    <xf numFmtId="4" fontId="42" fillId="49" borderId="61" applyProtection="0">
      <alignment horizontal="right" vertical="center"/>
    </xf>
    <xf numFmtId="4" fontId="42" fillId="49" borderId="61" applyProtection="0">
      <alignment horizontal="right" vertical="center"/>
    </xf>
    <xf numFmtId="4" fontId="41" fillId="48" borderId="60" applyNumberFormat="0" applyProtection="0">
      <alignment horizontal="right" vertical="center"/>
    </xf>
    <xf numFmtId="4" fontId="41" fillId="48" borderId="60" applyNumberFormat="0" applyProtection="0">
      <alignment horizontal="right" vertical="center"/>
    </xf>
    <xf numFmtId="4" fontId="41" fillId="39" borderId="60" applyNumberFormat="0" applyProtection="0">
      <alignment horizontal="right" vertical="center"/>
    </xf>
    <xf numFmtId="4" fontId="42" fillId="125" borderId="61" applyProtection="0">
      <alignment horizontal="right" vertical="center"/>
    </xf>
    <xf numFmtId="4" fontId="42" fillId="125" borderId="61" applyProtection="0">
      <alignment horizontal="right" vertical="center"/>
    </xf>
    <xf numFmtId="4" fontId="41" fillId="39" borderId="60" applyNumberFormat="0" applyProtection="0">
      <alignment horizontal="right" vertical="center"/>
    </xf>
    <xf numFmtId="4" fontId="41" fillId="39" borderId="60" applyNumberFormat="0" applyProtection="0">
      <alignment horizontal="right" vertical="center"/>
    </xf>
    <xf numFmtId="4" fontId="178" fillId="106" borderId="63" applyNumberFormat="0" applyProtection="0">
      <alignment vertical="center"/>
    </xf>
    <xf numFmtId="4" fontId="41" fillId="60" borderId="60" applyNumberFormat="0" applyProtection="0">
      <alignment horizontal="right" vertical="center"/>
    </xf>
    <xf numFmtId="4" fontId="42" fillId="126" borderId="61" applyProtection="0">
      <alignment horizontal="right" vertical="center"/>
    </xf>
    <xf numFmtId="4" fontId="42" fillId="126" borderId="61" applyProtection="0">
      <alignment horizontal="right" vertical="center"/>
    </xf>
    <xf numFmtId="4" fontId="41" fillId="60" borderId="60" applyNumberFormat="0" applyProtection="0">
      <alignment horizontal="right" vertical="center"/>
    </xf>
    <xf numFmtId="4" fontId="41" fillId="60" borderId="60" applyNumberFormat="0" applyProtection="0">
      <alignment horizontal="right" vertical="center"/>
    </xf>
    <xf numFmtId="4" fontId="41" fillId="70" borderId="60" applyNumberFormat="0" applyProtection="0">
      <alignment horizontal="right" vertical="center"/>
    </xf>
    <xf numFmtId="4" fontId="42" fillId="102" borderId="61" applyProtection="0">
      <alignment horizontal="right" vertical="center"/>
    </xf>
    <xf numFmtId="4" fontId="42" fillId="102" borderId="61" applyProtection="0">
      <alignment horizontal="right" vertical="center"/>
    </xf>
    <xf numFmtId="4" fontId="41" fillId="70" borderId="60" applyNumberFormat="0" applyProtection="0">
      <alignment horizontal="right" vertical="center"/>
    </xf>
    <xf numFmtId="4" fontId="41" fillId="70" borderId="60" applyNumberFormat="0" applyProtection="0">
      <alignment horizontal="right" vertical="center"/>
    </xf>
    <xf numFmtId="4" fontId="41" fillId="68" borderId="60" applyNumberFormat="0" applyProtection="0">
      <alignment horizontal="right" vertical="center"/>
    </xf>
    <xf numFmtId="4" fontId="42" fillId="127" borderId="61" applyProtection="0">
      <alignment horizontal="right" vertical="center"/>
    </xf>
    <xf numFmtId="4" fontId="42" fillId="127" borderId="61" applyProtection="0">
      <alignment horizontal="right" vertical="center"/>
    </xf>
    <xf numFmtId="4" fontId="41" fillId="68" borderId="60" applyNumberFormat="0" applyProtection="0">
      <alignment horizontal="right" vertical="center"/>
    </xf>
    <xf numFmtId="4" fontId="41" fillId="68" borderId="60" applyNumberFormat="0" applyProtection="0">
      <alignment horizontal="right" vertical="center"/>
    </xf>
    <xf numFmtId="4" fontId="206" fillId="128" borderId="63" applyNumberFormat="0" applyProtection="0">
      <alignment vertical="center"/>
    </xf>
    <xf numFmtId="4" fontId="41" fillId="57" borderId="60" applyNumberFormat="0" applyProtection="0">
      <alignment horizontal="right" vertical="center"/>
    </xf>
    <xf numFmtId="4" fontId="42" fillId="63" borderId="61" applyProtection="0">
      <alignment horizontal="right" vertical="center"/>
    </xf>
    <xf numFmtId="4" fontId="42" fillId="63" borderId="61" applyProtection="0">
      <alignment horizontal="right" vertical="center"/>
    </xf>
    <xf numFmtId="4" fontId="41" fillId="57" borderId="60" applyNumberFormat="0" applyProtection="0">
      <alignment horizontal="right" vertical="center"/>
    </xf>
    <xf numFmtId="4" fontId="41" fillId="57" borderId="60" applyNumberFormat="0" applyProtection="0">
      <alignment horizontal="right" vertical="center"/>
    </xf>
    <xf numFmtId="4" fontId="41" fillId="129" borderId="60" applyNumberFormat="0" applyProtection="0">
      <alignment horizontal="right" vertical="center"/>
    </xf>
    <xf numFmtId="4" fontId="42" fillId="130" borderId="61" applyProtection="0">
      <alignment horizontal="right" vertical="center"/>
    </xf>
    <xf numFmtId="4" fontId="42" fillId="130" borderId="61" applyProtection="0">
      <alignment horizontal="right" vertical="center"/>
    </xf>
    <xf numFmtId="4" fontId="41" fillId="129" borderId="60" applyNumberFormat="0" applyProtection="0">
      <alignment horizontal="right" vertical="center"/>
    </xf>
    <xf numFmtId="4" fontId="41" fillId="129" borderId="60" applyNumberFormat="0" applyProtection="0">
      <alignment horizontal="right" vertical="center"/>
    </xf>
    <xf numFmtId="4" fontId="41" fillId="59" borderId="60" applyNumberFormat="0" applyProtection="0">
      <alignment horizontal="right" vertical="center"/>
    </xf>
    <xf numFmtId="4" fontId="42" fillId="118" borderId="61" applyProtection="0">
      <alignment horizontal="right" vertical="center"/>
    </xf>
    <xf numFmtId="4" fontId="42" fillId="118" borderId="61" applyProtection="0">
      <alignment horizontal="right" vertical="center"/>
    </xf>
    <xf numFmtId="4" fontId="41" fillId="59" borderId="60" applyNumberFormat="0" applyProtection="0">
      <alignment horizontal="right" vertical="center"/>
    </xf>
    <xf numFmtId="4" fontId="41" fillId="59" borderId="60" applyNumberFormat="0" applyProtection="0">
      <alignment horizontal="right" vertical="center"/>
    </xf>
    <xf numFmtId="4" fontId="207" fillId="124" borderId="63" applyNumberFormat="0" applyProtection="0">
      <alignment vertical="center"/>
    </xf>
    <xf numFmtId="4" fontId="199" fillId="131" borderId="64" applyNumberFormat="0" applyProtection="0">
      <alignment horizontal="left" vertical="center" indent="1"/>
    </xf>
    <xf numFmtId="4" fontId="200" fillId="0" borderId="65" applyFill="0" applyProtection="0">
      <alignment horizontal="left" vertical="center" indent="1"/>
    </xf>
    <xf numFmtId="4" fontId="200" fillId="0" borderId="65" applyFill="0" applyProtection="0">
      <alignment horizontal="left" vertical="center" indent="1"/>
    </xf>
    <xf numFmtId="4" fontId="41" fillId="132" borderId="0" applyNumberFormat="0" applyProtection="0">
      <alignment horizontal="left" vertical="center" indent="1"/>
    </xf>
    <xf numFmtId="4" fontId="42" fillId="90" borderId="0" applyBorder="0" applyProtection="0">
      <alignment horizontal="left" vertical="center" indent="1"/>
    </xf>
    <xf numFmtId="4" fontId="42" fillId="90" borderId="0" applyBorder="0" applyProtection="0">
      <alignment horizontal="left" vertical="center" indent="1"/>
    </xf>
    <xf numFmtId="4" fontId="208" fillId="61" borderId="0" applyNumberFormat="0" applyProtection="0">
      <alignment horizontal="left" vertical="center" indent="1"/>
    </xf>
    <xf numFmtId="4" fontId="209" fillId="62" borderId="0" applyBorder="0" applyProtection="0">
      <alignment horizontal="left" vertical="center" indent="1"/>
    </xf>
    <xf numFmtId="4" fontId="208" fillId="61" borderId="0" applyNumberFormat="0" applyProtection="0">
      <alignment horizontal="left" vertical="center" indent="1"/>
    </xf>
    <xf numFmtId="4" fontId="209" fillId="62" borderId="0" applyBorder="0" applyProtection="0">
      <alignment horizontal="left" vertical="center" indent="1"/>
    </xf>
    <xf numFmtId="4" fontId="208" fillId="133" borderId="0" applyNumberFormat="0" applyProtection="0">
      <alignment horizontal="left" vertical="center" indent="1"/>
    </xf>
    <xf numFmtId="4" fontId="41" fillId="46" borderId="60" applyNumberFormat="0" applyProtection="0">
      <alignment horizontal="right" vertical="center"/>
    </xf>
    <xf numFmtId="4" fontId="42" fillId="47" borderId="61" applyProtection="0">
      <alignment horizontal="right" vertical="center"/>
    </xf>
    <xf numFmtId="4" fontId="41" fillId="46" borderId="60" applyNumberFormat="0" applyProtection="0">
      <alignment horizontal="right" vertical="center"/>
    </xf>
    <xf numFmtId="4" fontId="42" fillId="47" borderId="61" applyProtection="0">
      <alignment horizontal="right" vertical="center"/>
    </xf>
    <xf numFmtId="4" fontId="41" fillId="46" borderId="60" applyNumberFormat="0" applyFill="0" applyProtection="0">
      <alignment horizontal="right" vertical="center"/>
    </xf>
    <xf numFmtId="4" fontId="41" fillId="46" borderId="60" applyNumberFormat="0" applyProtection="0">
      <alignment horizontal="right" vertical="center"/>
    </xf>
    <xf numFmtId="4" fontId="41" fillId="46" borderId="60" applyNumberFormat="0" applyProtection="0">
      <alignment horizontal="right" vertical="center"/>
    </xf>
    <xf numFmtId="4" fontId="201" fillId="46" borderId="62" applyNumberFormat="0" applyFill="0" applyProtection="0">
      <alignment horizontal="right" vertical="center"/>
    </xf>
    <xf numFmtId="4" fontId="210" fillId="105" borderId="63" applyNumberFormat="0" applyProtection="0">
      <alignment horizontal="left" vertical="center" indent="1"/>
    </xf>
    <xf numFmtId="4" fontId="35" fillId="132" borderId="0" applyNumberFormat="0" applyProtection="0">
      <alignment horizontal="left" vertical="center" indent="1"/>
    </xf>
    <xf numFmtId="4" fontId="42" fillId="90" borderId="0" applyBorder="0" applyProtection="0">
      <alignment horizontal="left" vertical="center" indent="1"/>
    </xf>
    <xf numFmtId="4" fontId="35" fillId="132" borderId="0" applyNumberFormat="0" applyProtection="0">
      <alignment horizontal="left" vertical="center" indent="1"/>
    </xf>
    <xf numFmtId="4" fontId="42" fillId="90" borderId="0" applyBorder="0" applyProtection="0">
      <alignment horizontal="left" vertical="center" indent="1"/>
    </xf>
    <xf numFmtId="4" fontId="35" fillId="46" borderId="0" applyNumberFormat="0" applyProtection="0">
      <alignment horizontal="left" vertical="center" indent="1"/>
    </xf>
    <xf numFmtId="4" fontId="42" fillId="47" borderId="0" applyBorder="0" applyProtection="0">
      <alignment horizontal="left" vertical="center" indent="1"/>
    </xf>
    <xf numFmtId="4" fontId="35" fillId="46" borderId="0" applyNumberFormat="0" applyProtection="0">
      <alignment horizontal="left" vertical="center" indent="1"/>
    </xf>
    <xf numFmtId="4" fontId="42" fillId="47" borderId="0" applyBorder="0" applyProtection="0">
      <alignment horizontal="left" vertical="center" indent="1"/>
    </xf>
    <xf numFmtId="4" fontId="35" fillId="123" borderId="0" applyNumberFormat="0" applyProtection="0">
      <alignment horizontal="left" vertical="center" indent="1"/>
    </xf>
    <xf numFmtId="0" fontId="9" fillId="61" borderId="60" applyNumberFormat="0" applyProtection="0">
      <alignment horizontal="left" vertical="center" indent="1"/>
    </xf>
    <xf numFmtId="0" fontId="114" fillId="0" borderId="0" applyNumberFormat="0" applyProtection="0">
      <alignment horizontal="left" vertical="center" wrapText="1" indent="1" shrinkToFit="1"/>
    </xf>
    <xf numFmtId="0" fontId="211" fillId="0" borderId="0" applyNumberFormat="0" applyBorder="0" applyProtection="0">
      <alignment horizontal="left" vertical="center" wrapText="1" indent="1" shrinkToFit="1"/>
    </xf>
    <xf numFmtId="0" fontId="9" fillId="61" borderId="60" applyNumberFormat="0" applyFill="0" applyProtection="0">
      <alignment horizontal="left" vertical="center" indent="1"/>
    </xf>
    <xf numFmtId="0" fontId="9" fillId="133" borderId="60" applyNumberFormat="0" applyProtection="0">
      <alignment horizontal="left" vertical="center" indent="1"/>
    </xf>
    <xf numFmtId="0" fontId="9" fillId="133" borderId="60" applyNumberFormat="0" applyProtection="0">
      <alignment horizontal="left" vertical="center" indent="1"/>
    </xf>
    <xf numFmtId="0" fontId="9" fillId="133" borderId="60" applyNumberFormat="0" applyProtection="0">
      <alignment horizontal="left" vertical="center" indent="1"/>
    </xf>
    <xf numFmtId="0" fontId="9" fillId="61" borderId="60" applyNumberFormat="0" applyProtection="0">
      <alignment horizontal="left" vertical="center" indent="1"/>
    </xf>
    <xf numFmtId="0" fontId="9" fillId="61" borderId="60" applyNumberFormat="0" applyProtection="0">
      <alignment horizontal="left" vertical="center" indent="1"/>
    </xf>
    <xf numFmtId="0" fontId="9" fillId="133" borderId="60" applyNumberFormat="0" applyProtection="0">
      <alignment horizontal="left" vertical="center" indent="1"/>
    </xf>
    <xf numFmtId="0" fontId="114" fillId="61" borderId="60" applyNumberFormat="0" applyFill="0" applyProtection="0">
      <alignment horizontal="left" vertical="center" indent="1"/>
    </xf>
    <xf numFmtId="0" fontId="9" fillId="61" borderId="60" applyNumberFormat="0" applyProtection="0">
      <alignment horizontal="left" vertical="top" indent="1"/>
    </xf>
    <xf numFmtId="0" fontId="42" fillId="62" borderId="61" applyNumberFormat="0" applyProtection="0">
      <alignment horizontal="left" vertical="top" indent="1"/>
    </xf>
    <xf numFmtId="0" fontId="9" fillId="61" borderId="60" applyNumberFormat="0" applyProtection="0">
      <alignment horizontal="left" vertical="top" indent="1"/>
    </xf>
    <xf numFmtId="0" fontId="42" fillId="62" borderId="61" applyNumberFormat="0" applyProtection="0">
      <alignment horizontal="left" vertical="top" indent="1"/>
    </xf>
    <xf numFmtId="0" fontId="9" fillId="133" borderId="60" applyNumberFormat="0" applyProtection="0">
      <alignment horizontal="left" vertical="top" indent="1"/>
    </xf>
    <xf numFmtId="0" fontId="9" fillId="133" borderId="60" applyNumberFormat="0" applyProtection="0">
      <alignment horizontal="left" vertical="top" indent="1"/>
    </xf>
    <xf numFmtId="0" fontId="9" fillId="133" borderId="60" applyNumberFormat="0" applyProtection="0">
      <alignment horizontal="left" vertical="top" indent="1"/>
    </xf>
    <xf numFmtId="0" fontId="9" fillId="61" borderId="60" applyNumberFormat="0" applyProtection="0">
      <alignment horizontal="left" vertical="top" indent="1"/>
    </xf>
    <xf numFmtId="0" fontId="9" fillId="61" borderId="60" applyNumberFormat="0" applyProtection="0">
      <alignment horizontal="left" vertical="top" indent="1"/>
    </xf>
    <xf numFmtId="0" fontId="9" fillId="133" borderId="60" applyNumberFormat="0" applyProtection="0">
      <alignment horizontal="left" vertical="top" indent="1"/>
    </xf>
    <xf numFmtId="0" fontId="9" fillId="46" borderId="60" applyNumberFormat="0" applyProtection="0">
      <alignment horizontal="left" vertical="center" indent="1"/>
    </xf>
    <xf numFmtId="0" fontId="114" fillId="0" borderId="0" applyNumberFormat="0" applyProtection="0">
      <alignment horizontal="left" wrapText="1" indent="1" shrinkToFit="1"/>
    </xf>
    <xf numFmtId="0" fontId="114" fillId="0" borderId="0" applyNumberFormat="0" applyProtection="0">
      <alignment horizontal="left" vertical="center" wrapText="1" indent="1" shrinkToFit="1"/>
    </xf>
    <xf numFmtId="0" fontId="211" fillId="0" borderId="0" applyNumberFormat="0" applyBorder="0" applyProtection="0">
      <alignment horizontal="left" wrapText="1" indent="1" shrinkToFit="1"/>
    </xf>
    <xf numFmtId="0" fontId="9" fillId="46" borderId="60" applyNumberFormat="0" applyFill="0" applyProtection="0">
      <alignment horizontal="left" vertical="center" indent="1"/>
    </xf>
    <xf numFmtId="0" fontId="9" fillId="123" borderId="60" applyNumberFormat="0" applyProtection="0">
      <alignment horizontal="left" vertical="center" indent="1"/>
    </xf>
    <xf numFmtId="0" fontId="9" fillId="123" borderId="60" applyNumberFormat="0" applyProtection="0">
      <alignment horizontal="left" vertical="center" indent="1"/>
    </xf>
    <xf numFmtId="0" fontId="9" fillId="123" borderId="60" applyNumberFormat="0" applyProtection="0">
      <alignment horizontal="left" vertical="center" indent="1"/>
    </xf>
    <xf numFmtId="0" fontId="9" fillId="46" borderId="60" applyNumberFormat="0" applyProtection="0">
      <alignment horizontal="left" vertical="center" indent="1"/>
    </xf>
    <xf numFmtId="0" fontId="9" fillId="46" borderId="60" applyNumberFormat="0" applyProtection="0">
      <alignment horizontal="left" vertical="center" indent="1"/>
    </xf>
    <xf numFmtId="0" fontId="9" fillId="123" borderId="60" applyNumberFormat="0" applyProtection="0">
      <alignment horizontal="left" vertical="center" indent="1"/>
    </xf>
    <xf numFmtId="0" fontId="114" fillId="46" borderId="60" applyNumberFormat="0" applyFill="0" applyProtection="0">
      <alignment horizontal="left" vertical="center" indent="1"/>
    </xf>
    <xf numFmtId="0" fontId="9" fillId="46" borderId="60" applyNumberFormat="0" applyProtection="0">
      <alignment horizontal="left" vertical="top" indent="1"/>
    </xf>
    <xf numFmtId="0" fontId="42" fillId="47" borderId="61" applyNumberFormat="0" applyProtection="0">
      <alignment horizontal="left" vertical="top" indent="1"/>
    </xf>
    <xf numFmtId="0" fontId="9" fillId="46" borderId="60" applyNumberFormat="0" applyProtection="0">
      <alignment horizontal="left" vertical="top" indent="1"/>
    </xf>
    <xf numFmtId="0" fontId="42" fillId="47" borderId="61" applyNumberFormat="0" applyProtection="0">
      <alignment horizontal="left" vertical="top" indent="1"/>
    </xf>
    <xf numFmtId="0" fontId="9" fillId="123" borderId="60" applyNumberFormat="0" applyProtection="0">
      <alignment horizontal="left" vertical="top" indent="1"/>
    </xf>
    <xf numFmtId="0" fontId="9" fillId="123" borderId="60" applyNumberFormat="0" applyProtection="0">
      <alignment horizontal="left" vertical="top" indent="1"/>
    </xf>
    <xf numFmtId="0" fontId="9" fillId="123" borderId="60" applyNumberFormat="0" applyProtection="0">
      <alignment horizontal="left" vertical="top" indent="1"/>
    </xf>
    <xf numFmtId="0" fontId="9" fillId="46" borderId="60" applyNumberFormat="0" applyProtection="0">
      <alignment horizontal="left" vertical="top" indent="1"/>
    </xf>
    <xf numFmtId="0" fontId="9" fillId="46" borderId="60" applyNumberFormat="0" applyProtection="0">
      <alignment horizontal="left" vertical="top" indent="1"/>
    </xf>
    <xf numFmtId="0" fontId="9" fillId="123" borderId="60" applyNumberFormat="0" applyProtection="0">
      <alignment horizontal="left" vertical="top" indent="1"/>
    </xf>
    <xf numFmtId="0" fontId="9" fillId="54" borderId="60" applyNumberFormat="0" applyProtection="0">
      <alignment horizontal="left" vertical="center" indent="1"/>
    </xf>
    <xf numFmtId="0" fontId="114" fillId="0" borderId="0" applyNumberFormat="0" applyProtection="0">
      <alignment horizontal="left" vertical="center" wrapText="1" indent="1" shrinkToFit="1"/>
    </xf>
    <xf numFmtId="0" fontId="211" fillId="0" borderId="0" applyNumberFormat="0" applyBorder="0" applyProtection="0">
      <alignment horizontal="left" vertical="center" wrapText="1" indent="1" shrinkToFit="1"/>
    </xf>
    <xf numFmtId="0" fontId="9" fillId="54" borderId="60" applyNumberFormat="0" applyFill="0" applyProtection="0">
      <alignment horizontal="left" vertical="center" indent="1"/>
    </xf>
    <xf numFmtId="0" fontId="9" fillId="3" borderId="60" applyNumberFormat="0" applyProtection="0">
      <alignment horizontal="left" vertical="center" indent="1"/>
    </xf>
    <xf numFmtId="0" fontId="9" fillId="3" borderId="60" applyNumberFormat="0" applyProtection="0">
      <alignment horizontal="left" vertical="center" indent="1"/>
    </xf>
    <xf numFmtId="0" fontId="9" fillId="3" borderId="60" applyNumberFormat="0" applyProtection="0">
      <alignment horizontal="left" vertical="center" indent="1"/>
    </xf>
    <xf numFmtId="0" fontId="9" fillId="54" borderId="60" applyNumberFormat="0" applyProtection="0">
      <alignment horizontal="left" vertical="center" indent="1"/>
    </xf>
    <xf numFmtId="0" fontId="9" fillId="54" borderId="60" applyNumberFormat="0" applyProtection="0">
      <alignment horizontal="left" vertical="center" indent="1"/>
    </xf>
    <xf numFmtId="0" fontId="9" fillId="3" borderId="60" applyNumberFormat="0" applyProtection="0">
      <alignment horizontal="left" vertical="center" indent="1"/>
    </xf>
    <xf numFmtId="0" fontId="114" fillId="54" borderId="60" applyNumberFormat="0" applyFill="0" applyProtection="0">
      <alignment horizontal="left" vertical="center" indent="1"/>
    </xf>
    <xf numFmtId="0" fontId="9" fillId="54" borderId="60" applyNumberFormat="0" applyProtection="0">
      <alignment horizontal="left" vertical="top" indent="1"/>
    </xf>
    <xf numFmtId="0" fontId="42" fillId="55" borderId="61" applyNumberFormat="0" applyProtection="0">
      <alignment horizontal="left" vertical="top" indent="1"/>
    </xf>
    <xf numFmtId="0" fontId="9" fillId="54" borderId="60" applyNumberFormat="0" applyProtection="0">
      <alignment horizontal="left" vertical="top" indent="1"/>
    </xf>
    <xf numFmtId="0" fontId="42" fillId="55" borderId="61" applyNumberFormat="0" applyProtection="0">
      <alignment horizontal="left" vertical="top" indent="1"/>
    </xf>
    <xf numFmtId="0" fontId="9" fillId="3" borderId="60" applyNumberFormat="0" applyProtection="0">
      <alignment horizontal="left" vertical="top" indent="1"/>
    </xf>
    <xf numFmtId="0" fontId="9" fillId="3" borderId="60" applyNumberFormat="0" applyProtection="0">
      <alignment horizontal="left" vertical="top" indent="1"/>
    </xf>
    <xf numFmtId="0" fontId="9" fillId="3" borderId="60" applyNumberFormat="0" applyProtection="0">
      <alignment horizontal="left" vertical="top" indent="1"/>
    </xf>
    <xf numFmtId="0" fontId="9" fillId="54" borderId="60" applyNumberFormat="0" applyProtection="0">
      <alignment horizontal="left" vertical="top" indent="1"/>
    </xf>
    <xf numFmtId="0" fontId="9" fillId="54" borderId="60" applyNumberFormat="0" applyProtection="0">
      <alignment horizontal="left" vertical="top" indent="1"/>
    </xf>
    <xf numFmtId="0" fontId="9" fillId="3" borderId="60" applyNumberFormat="0" applyProtection="0">
      <alignment horizontal="left" vertical="top" indent="1"/>
    </xf>
    <xf numFmtId="0" fontId="9" fillId="132" borderId="60" applyNumberFormat="0" applyProtection="0">
      <alignment horizontal="left" vertical="center" indent="1"/>
    </xf>
    <xf numFmtId="0" fontId="114" fillId="0" borderId="0" applyNumberFormat="0" applyProtection="0">
      <alignment horizontal="left" vertical="center" wrapText="1" indent="1" shrinkToFit="1"/>
    </xf>
    <xf numFmtId="0" fontId="9" fillId="0" borderId="38" applyNumberFormat="0" applyProtection="0">
      <alignment horizontal="left" vertical="center" indent="1"/>
    </xf>
    <xf numFmtId="0" fontId="211" fillId="0" borderId="0" applyNumberFormat="0" applyBorder="0" applyProtection="0">
      <alignment horizontal="left" vertical="center" wrapText="1" indent="1" shrinkToFit="1"/>
    </xf>
    <xf numFmtId="0" fontId="9" fillId="132" borderId="60" applyNumberFormat="0" applyFill="0" applyProtection="0">
      <alignment horizontal="left" vertical="center" indent="1"/>
    </xf>
    <xf numFmtId="0" fontId="9" fillId="109" borderId="60" applyNumberFormat="0" applyProtection="0">
      <alignment horizontal="left" vertical="center" indent="1"/>
    </xf>
    <xf numFmtId="0" fontId="9" fillId="109" borderId="60" applyNumberFormat="0" applyProtection="0">
      <alignment horizontal="left" vertical="center" indent="1"/>
    </xf>
    <xf numFmtId="0" fontId="9" fillId="109" borderId="60" applyNumberFormat="0" applyProtection="0">
      <alignment horizontal="left" vertical="center" indent="1"/>
    </xf>
    <xf numFmtId="0" fontId="9" fillId="132" borderId="60" applyNumberFormat="0" applyProtection="0">
      <alignment horizontal="left" vertical="center" indent="1"/>
    </xf>
    <xf numFmtId="0" fontId="9" fillId="132" borderId="60" applyNumberFormat="0" applyProtection="0">
      <alignment horizontal="left" vertical="center" indent="1"/>
    </xf>
    <xf numFmtId="0" fontId="9" fillId="109" borderId="60" applyNumberFormat="0" applyProtection="0">
      <alignment horizontal="left" vertical="center" indent="1"/>
    </xf>
    <xf numFmtId="0" fontId="114" fillId="132" borderId="60" applyNumberFormat="0" applyFill="0" applyProtection="0">
      <alignment horizontal="left" vertical="center" indent="1"/>
    </xf>
    <xf numFmtId="0" fontId="9" fillId="132" borderId="60" applyNumberFormat="0" applyProtection="0">
      <alignment horizontal="left" vertical="top" indent="1"/>
    </xf>
    <xf numFmtId="0" fontId="42" fillId="90" borderId="61" applyNumberFormat="0" applyProtection="0">
      <alignment horizontal="left" vertical="top" indent="1"/>
    </xf>
    <xf numFmtId="0" fontId="9" fillId="132" borderId="60" applyNumberFormat="0" applyProtection="0">
      <alignment horizontal="left" vertical="top" indent="1"/>
    </xf>
    <xf numFmtId="0" fontId="42" fillId="90" borderId="61" applyNumberFormat="0" applyProtection="0">
      <alignment horizontal="left" vertical="top" indent="1"/>
    </xf>
    <xf numFmtId="0" fontId="9" fillId="109" borderId="60" applyNumberFormat="0" applyProtection="0">
      <alignment horizontal="left" vertical="top" indent="1"/>
    </xf>
    <xf numFmtId="0" fontId="9" fillId="109" borderId="60" applyNumberFormat="0" applyProtection="0">
      <alignment horizontal="left" vertical="top" indent="1"/>
    </xf>
    <xf numFmtId="0" fontId="9" fillId="109" borderId="60" applyNumberFormat="0" applyProtection="0">
      <alignment horizontal="left" vertical="top" indent="1"/>
    </xf>
    <xf numFmtId="0" fontId="9" fillId="132" borderId="60" applyNumberFormat="0" applyProtection="0">
      <alignment horizontal="left" vertical="top" indent="1"/>
    </xf>
    <xf numFmtId="0" fontId="9" fillId="132" borderId="60" applyNumberFormat="0" applyProtection="0">
      <alignment horizontal="left" vertical="top" indent="1"/>
    </xf>
    <xf numFmtId="0" fontId="9" fillId="109" borderId="60" applyNumberFormat="0" applyProtection="0">
      <alignment horizontal="left" vertical="top" indent="1"/>
    </xf>
    <xf numFmtId="0" fontId="9" fillId="52" borderId="38" applyNumberFormat="0">
      <protection locked="0"/>
    </xf>
    <xf numFmtId="0" fontId="42" fillId="53" borderId="66" applyNumberFormat="0">
      <protection locked="0"/>
    </xf>
    <xf numFmtId="0" fontId="9" fillId="52" borderId="38" applyNumberFormat="0">
      <protection locked="0"/>
    </xf>
    <xf numFmtId="0" fontId="42" fillId="53" borderId="66" applyNumberFormat="0">
      <protection locked="0"/>
    </xf>
    <xf numFmtId="0" fontId="212" fillId="52" borderId="67" applyNumberFormat="0">
      <protection locked="0"/>
    </xf>
    <xf numFmtId="0" fontId="213" fillId="61" borderId="68" applyBorder="0"/>
    <xf numFmtId="0" fontId="213" fillId="61" borderId="68" applyBorder="0"/>
    <xf numFmtId="0" fontId="213" fillId="61" borderId="68" applyBorder="0"/>
    <xf numFmtId="4" fontId="41" fillId="50" borderId="60" applyNumberFormat="0" applyProtection="0">
      <alignment vertical="center"/>
    </xf>
    <xf numFmtId="4" fontId="42" fillId="51" borderId="61" applyProtection="0">
      <alignment vertical="center"/>
    </xf>
    <xf numFmtId="4" fontId="42" fillId="51" borderId="61" applyProtection="0">
      <alignment vertical="center"/>
    </xf>
    <xf numFmtId="4" fontId="41" fillId="113" borderId="60" applyNumberFormat="0" applyProtection="0">
      <alignment vertical="center"/>
    </xf>
    <xf numFmtId="4" fontId="41" fillId="113" borderId="60" applyNumberFormat="0" applyProtection="0">
      <alignment vertical="center"/>
    </xf>
    <xf numFmtId="4" fontId="41" fillId="113" borderId="60" applyNumberFormat="0" applyProtection="0">
      <alignment vertical="center"/>
    </xf>
    <xf numFmtId="4" fontId="41" fillId="50" borderId="60" applyNumberFormat="0" applyProtection="0">
      <alignment vertical="center"/>
    </xf>
    <xf numFmtId="4" fontId="41" fillId="50" borderId="60" applyNumberFormat="0" applyProtection="0">
      <alignment vertical="center"/>
    </xf>
    <xf numFmtId="4" fontId="214" fillId="50" borderId="60" applyNumberFormat="0" applyProtection="0">
      <alignment vertical="center"/>
    </xf>
    <xf numFmtId="4" fontId="215" fillId="51" borderId="61" applyProtection="0">
      <alignment vertical="center"/>
    </xf>
    <xf numFmtId="4" fontId="215" fillId="51" borderId="61" applyProtection="0">
      <alignment vertical="center"/>
    </xf>
    <xf numFmtId="4" fontId="214" fillId="113" borderId="60" applyNumberFormat="0" applyProtection="0">
      <alignment vertical="center"/>
    </xf>
    <xf numFmtId="4" fontId="214" fillId="113" borderId="60" applyNumberFormat="0" applyProtection="0">
      <alignment vertical="center"/>
    </xf>
    <xf numFmtId="4" fontId="214" fillId="113" borderId="60" applyNumberFormat="0" applyProtection="0">
      <alignment vertical="center"/>
    </xf>
    <xf numFmtId="4" fontId="214" fillId="50" borderId="60" applyNumberFormat="0" applyProtection="0">
      <alignment vertical="center"/>
    </xf>
    <xf numFmtId="4" fontId="214" fillId="50" borderId="60" applyNumberFormat="0" applyProtection="0">
      <alignment vertical="center"/>
    </xf>
    <xf numFmtId="4" fontId="41" fillId="50" borderId="60" applyNumberFormat="0" applyProtection="0">
      <alignment horizontal="left" vertical="center" indent="1"/>
    </xf>
    <xf numFmtId="4" fontId="42" fillId="51" borderId="61" applyProtection="0">
      <alignment horizontal="left" vertical="center" indent="1"/>
    </xf>
    <xf numFmtId="4" fontId="42" fillId="51" borderId="61" applyProtection="0">
      <alignment horizontal="left" vertical="center" indent="1"/>
    </xf>
    <xf numFmtId="4" fontId="41" fillId="113" borderId="60" applyNumberFormat="0" applyProtection="0">
      <alignment horizontal="left" vertical="center" indent="1"/>
    </xf>
    <xf numFmtId="4" fontId="41" fillId="113" borderId="60" applyNumberFormat="0" applyProtection="0">
      <alignment horizontal="left" vertical="center" indent="1"/>
    </xf>
    <xf numFmtId="4" fontId="41" fillId="113" borderId="60" applyNumberFormat="0" applyProtection="0">
      <alignment horizontal="left" vertical="center" indent="1"/>
    </xf>
    <xf numFmtId="4" fontId="41" fillId="50" borderId="60" applyNumberFormat="0" applyProtection="0">
      <alignment horizontal="left" vertical="center" indent="1"/>
    </xf>
    <xf numFmtId="4" fontId="41" fillId="50" borderId="60" applyNumberFormat="0" applyProtection="0">
      <alignment horizontal="left" vertical="center" indent="1"/>
    </xf>
    <xf numFmtId="0" fontId="41" fillId="50" borderId="60" applyNumberFormat="0" applyProtection="0">
      <alignment horizontal="left" vertical="top" indent="1"/>
    </xf>
    <xf numFmtId="0" fontId="42" fillId="51" borderId="61" applyNumberFormat="0" applyProtection="0">
      <alignment horizontal="left" vertical="top" indent="1"/>
    </xf>
    <xf numFmtId="0" fontId="42" fillId="51" borderId="61" applyNumberFormat="0" applyProtection="0">
      <alignment horizontal="left" vertical="top" indent="1"/>
    </xf>
    <xf numFmtId="0" fontId="41" fillId="113" borderId="60" applyNumberFormat="0" applyProtection="0">
      <alignment horizontal="left" vertical="top" indent="1"/>
    </xf>
    <xf numFmtId="0" fontId="41" fillId="113" borderId="60" applyNumberFormat="0" applyProtection="0">
      <alignment horizontal="left" vertical="top" indent="1"/>
    </xf>
    <xf numFmtId="0" fontId="41" fillId="113" borderId="60" applyNumberFormat="0" applyProtection="0">
      <alignment horizontal="left" vertical="top" indent="1"/>
    </xf>
    <xf numFmtId="0" fontId="41" fillId="50" borderId="60" applyNumberFormat="0" applyProtection="0">
      <alignment horizontal="left" vertical="top" indent="1"/>
    </xf>
    <xf numFmtId="0" fontId="41" fillId="50" borderId="60" applyNumberFormat="0" applyProtection="0">
      <alignment horizontal="left" vertical="top" indent="1"/>
    </xf>
    <xf numFmtId="4" fontId="201" fillId="0" borderId="0" applyNumberFormat="0" applyProtection="0">
      <alignment horizontal="right"/>
    </xf>
    <xf numFmtId="4" fontId="41" fillId="132" borderId="60" applyNumberFormat="0" applyProtection="0">
      <alignment horizontal="right" vertical="center"/>
    </xf>
    <xf numFmtId="4" fontId="211" fillId="0" borderId="0" applyBorder="0" applyProtection="0">
      <alignment horizontal="right" wrapText="1" shrinkToFit="1"/>
    </xf>
    <xf numFmtId="4" fontId="41" fillId="132" borderId="60" applyNumberFormat="0" applyProtection="0">
      <alignment horizontal="right" vertical="center"/>
    </xf>
    <xf numFmtId="4" fontId="41" fillId="132" borderId="60" applyNumberFormat="0" applyProtection="0">
      <alignment horizontal="right" vertical="center"/>
    </xf>
    <xf numFmtId="4" fontId="201" fillId="0" borderId="0" applyNumberFormat="0" applyProtection="0">
      <alignment horizontal="right"/>
    </xf>
    <xf numFmtId="4" fontId="201" fillId="0" borderId="0" applyNumberFormat="0" applyProtection="0">
      <alignment horizontal="right" wrapText="1" shrinkToFit="1"/>
    </xf>
    <xf numFmtId="4" fontId="41" fillId="0" borderId="38" applyNumberFormat="0" applyProtection="0">
      <alignment horizontal="right" vertical="center"/>
    </xf>
    <xf numFmtId="4" fontId="211" fillId="0" borderId="0" applyBorder="0" applyProtection="0">
      <alignment horizontal="right" wrapText="1" shrinkToFit="1"/>
    </xf>
    <xf numFmtId="4" fontId="41" fillId="132" borderId="60" applyNumberFormat="0" applyFill="0" applyProtection="0">
      <alignment horizontal="right" vertical="center"/>
    </xf>
    <xf numFmtId="4" fontId="201" fillId="132" borderId="60" applyNumberFormat="0" applyFill="0" applyProtection="0">
      <alignment horizontal="right" vertical="center"/>
    </xf>
    <xf numFmtId="4" fontId="201" fillId="0" borderId="0" applyNumberFormat="0" applyProtection="0">
      <alignment horizontal="right"/>
    </xf>
    <xf numFmtId="4" fontId="214" fillId="132" borderId="60" applyNumberFormat="0" applyProtection="0">
      <alignment horizontal="right" vertical="center"/>
    </xf>
    <xf numFmtId="4" fontId="215" fillId="90" borderId="61" applyProtection="0">
      <alignment horizontal="right" vertical="center"/>
    </xf>
    <xf numFmtId="4" fontId="215" fillId="90" borderId="61" applyProtection="0">
      <alignment horizontal="right" vertical="center"/>
    </xf>
    <xf numFmtId="4" fontId="214" fillId="132" borderId="60" applyNumberFormat="0" applyProtection="0">
      <alignment horizontal="right" vertical="center"/>
    </xf>
    <xf numFmtId="4" fontId="214" fillId="132" borderId="60" applyNumberFormat="0" applyProtection="0">
      <alignment horizontal="right" vertical="center"/>
    </xf>
    <xf numFmtId="4" fontId="41" fillId="46" borderId="60" applyNumberFormat="0" applyProtection="0">
      <alignment horizontal="left" vertical="center" indent="1"/>
    </xf>
    <xf numFmtId="4" fontId="201" fillId="0" borderId="0" applyNumberFormat="0" applyProtection="0">
      <alignment horizontal="left" wrapText="1" indent="1" shrinkToFit="1"/>
    </xf>
    <xf numFmtId="4" fontId="201" fillId="0" borderId="38" applyNumberFormat="0" applyProtection="0">
      <alignment horizontal="left" wrapText="1" indent="1"/>
    </xf>
    <xf numFmtId="4" fontId="211" fillId="0" borderId="0" applyBorder="0" applyProtection="0">
      <alignment horizontal="left" wrapText="1" indent="1" shrinkToFit="1"/>
    </xf>
    <xf numFmtId="4" fontId="201" fillId="0" borderId="0" applyNumberFormat="0" applyProtection="0">
      <alignment horizontal="left" wrapText="1" indent="1"/>
    </xf>
    <xf numFmtId="4" fontId="41" fillId="46" borderId="60" applyNumberFormat="0" applyProtection="0">
      <alignment horizontal="left" vertical="center" indent="1"/>
    </xf>
    <xf numFmtId="4" fontId="41" fillId="0" borderId="38" applyNumberFormat="0" applyProtection="0">
      <alignment horizontal="left" wrapText="1" indent="1"/>
    </xf>
    <xf numFmtId="4" fontId="41" fillId="46" borderId="60" applyNumberFormat="0" applyProtection="0">
      <alignment horizontal="left" vertical="center" indent="1"/>
    </xf>
    <xf numFmtId="4" fontId="41" fillId="46" borderId="60" applyNumberFormat="0" applyFill="0" applyProtection="0">
      <alignment horizontal="left" vertical="center" indent="1"/>
    </xf>
    <xf numFmtId="4" fontId="201" fillId="46" borderId="62" applyNumberFormat="0" applyFill="0" applyProtection="0">
      <alignment horizontal="left" vertical="center"/>
    </xf>
    <xf numFmtId="4" fontId="201" fillId="0" borderId="0" applyNumberFormat="0" applyProtection="0">
      <alignment horizontal="left" wrapText="1" indent="1" shrinkToFit="1"/>
    </xf>
    <xf numFmtId="0" fontId="41" fillId="46" borderId="60" applyNumberFormat="0" applyProtection="0">
      <alignment horizontal="left" vertical="top" indent="1"/>
    </xf>
    <xf numFmtId="0" fontId="42" fillId="47" borderId="61" applyNumberFormat="0" applyProtection="0">
      <alignment horizontal="left" vertical="top" indent="1"/>
    </xf>
    <xf numFmtId="0" fontId="42" fillId="47" borderId="61" applyNumberFormat="0" applyProtection="0">
      <alignment horizontal="left" vertical="top" indent="1"/>
    </xf>
    <xf numFmtId="0" fontId="41" fillId="123" borderId="60" applyNumberFormat="0" applyProtection="0">
      <alignment horizontal="left" vertical="top" indent="1"/>
    </xf>
    <xf numFmtId="0" fontId="41" fillId="123" borderId="60" applyNumberFormat="0" applyProtection="0">
      <alignment horizontal="left" vertical="top" indent="1"/>
    </xf>
    <xf numFmtId="0" fontId="41" fillId="123" borderId="60" applyNumberFormat="0" applyProtection="0">
      <alignment horizontal="left" vertical="top" indent="1"/>
    </xf>
    <xf numFmtId="0" fontId="41" fillId="46" borderId="60" applyNumberFormat="0" applyProtection="0">
      <alignment horizontal="left" vertical="top" indent="1"/>
    </xf>
    <xf numFmtId="0" fontId="41" fillId="46" borderId="60" applyNumberFormat="0" applyProtection="0">
      <alignment horizontal="left" vertical="top" indent="1"/>
    </xf>
    <xf numFmtId="4" fontId="216" fillId="105" borderId="63" applyNumberFormat="0" applyProtection="0">
      <alignment vertical="center"/>
    </xf>
    <xf numFmtId="4" fontId="217" fillId="105" borderId="63" applyNumberFormat="0" applyProtection="0">
      <alignment vertical="center"/>
    </xf>
    <xf numFmtId="4" fontId="218" fillId="113" borderId="63" applyNumberFormat="0" applyProtection="0">
      <alignment horizontal="left" vertical="center" indent="1"/>
    </xf>
    <xf numFmtId="4" fontId="219" fillId="134" borderId="0" applyNumberFormat="0" applyProtection="0">
      <alignment horizontal="left" vertical="center" indent="1"/>
    </xf>
    <xf numFmtId="4" fontId="220" fillId="81" borderId="0" applyBorder="0" applyProtection="0">
      <alignment horizontal="left" vertical="center" indent="1"/>
    </xf>
    <xf numFmtId="4" fontId="219" fillId="134" borderId="0" applyNumberFormat="0" applyProtection="0">
      <alignment horizontal="left" vertical="center" indent="1"/>
    </xf>
    <xf numFmtId="4" fontId="220" fillId="81" borderId="0" applyBorder="0" applyProtection="0">
      <alignment horizontal="left" vertical="center" indent="1"/>
    </xf>
    <xf numFmtId="0" fontId="36" fillId="135" borderId="38"/>
    <xf numFmtId="4" fontId="160" fillId="132" borderId="60" applyNumberFormat="0" applyProtection="0">
      <alignment horizontal="right" vertical="center"/>
    </xf>
    <xf numFmtId="4" fontId="221" fillId="90" borderId="61" applyProtection="0">
      <alignment horizontal="right" vertical="center"/>
    </xf>
    <xf numFmtId="4" fontId="221" fillId="90" borderId="61" applyProtection="0">
      <alignment horizontal="right" vertical="center"/>
    </xf>
    <xf numFmtId="4" fontId="160" fillId="132" borderId="60" applyNumberFormat="0" applyProtection="0">
      <alignment horizontal="right" vertical="center"/>
    </xf>
    <xf numFmtId="4" fontId="160" fillId="132" borderId="60" applyNumberFormat="0" applyProtection="0">
      <alignment horizontal="right" vertical="center"/>
    </xf>
    <xf numFmtId="0" fontId="118" fillId="42" borderId="0" applyNumberFormat="0" applyBorder="0" applyAlignment="0" applyProtection="0"/>
    <xf numFmtId="0" fontId="222" fillId="0" borderId="0" applyNumberFormat="0" applyFill="0" applyBorder="0" applyProtection="0">
      <alignment horizontal="centerContinuous"/>
    </xf>
    <xf numFmtId="38" fontId="97" fillId="0" borderId="13"/>
    <xf numFmtId="242" fontId="9" fillId="0" borderId="0">
      <protection locked="0"/>
    </xf>
    <xf numFmtId="38" fontId="97" fillId="0" borderId="0" applyFont="0" applyFill="0" applyBorder="0" applyAlignment="0" applyProtection="0"/>
    <xf numFmtId="40" fontId="97" fillId="0" borderId="0" applyFon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5" fillId="41" borderId="0" applyNumberFormat="0" applyBorder="0" applyAlignment="0" applyProtection="0"/>
    <xf numFmtId="0" fontId="188" fillId="64" borderId="53" applyNumberFormat="0" applyAlignment="0" applyProtection="0"/>
    <xf numFmtId="0" fontId="188" fillId="64" borderId="53" applyNumberFormat="0" applyAlignment="0" applyProtection="0"/>
    <xf numFmtId="0" fontId="188" fillId="64" borderId="53" applyNumberFormat="0" applyAlignment="0" applyProtection="0"/>
    <xf numFmtId="0" fontId="212" fillId="0" borderId="0"/>
    <xf numFmtId="0" fontId="32" fillId="0" borderId="0"/>
    <xf numFmtId="0" fontId="226" fillId="0" borderId="0"/>
    <xf numFmtId="0" fontId="9" fillId="0" borderId="0"/>
    <xf numFmtId="0" fontId="32" fillId="0" borderId="0"/>
    <xf numFmtId="0" fontId="227" fillId="0" borderId="0" applyNumberFormat="0" applyFill="0" applyBorder="0" applyAlignment="0" applyProtection="0"/>
    <xf numFmtId="167" fontId="228" fillId="0" borderId="0" applyProtection="0"/>
    <xf numFmtId="3" fontId="41" fillId="0" borderId="0"/>
    <xf numFmtId="0" fontId="9" fillId="0" borderId="0" applyNumberFormat="0"/>
    <xf numFmtId="0" fontId="104" fillId="0" borderId="0" applyNumberFormat="0" applyFill="0" applyBorder="0" applyAlignment="0" applyProtection="0"/>
    <xf numFmtId="0" fontId="9" fillId="0" borderId="0"/>
    <xf numFmtId="0" fontId="9" fillId="0" borderId="0"/>
    <xf numFmtId="0" fontId="42" fillId="0" borderId="0" applyNumberFormat="0" applyBorder="0" applyProtection="0"/>
    <xf numFmtId="21" fontId="93" fillId="0" borderId="0" applyFont="0" applyFill="0" applyBorder="0" applyProtection="0">
      <alignment horizontal="left"/>
    </xf>
    <xf numFmtId="0" fontId="229"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30" fillId="0" borderId="0" applyNumberFormat="0" applyFill="0" applyBorder="0" applyAlignment="0" applyProtection="0"/>
    <xf numFmtId="0" fontId="229" fillId="0" borderId="0" applyNumberFormat="0" applyFill="0" applyBorder="0" applyAlignment="0" applyProtection="0"/>
    <xf numFmtId="0" fontId="126" fillId="0" borderId="47" applyNumberFormat="0" applyFill="0" applyAlignment="0" applyProtection="0"/>
    <xf numFmtId="0" fontId="131" fillId="0" borderId="49" applyNumberFormat="0" applyFill="0" applyAlignment="0" applyProtection="0"/>
    <xf numFmtId="0" fontId="133" fillId="0" borderId="50" applyNumberFormat="0" applyFill="0" applyAlignment="0" applyProtection="0"/>
    <xf numFmtId="0" fontId="133" fillId="0" borderId="0" applyNumberFormat="0" applyFill="0" applyBorder="0" applyAlignment="0" applyProtection="0"/>
    <xf numFmtId="2" fontId="137" fillId="0" borderId="0">
      <protection locked="0"/>
    </xf>
    <xf numFmtId="2" fontId="137" fillId="0" borderId="0">
      <protection locked="0"/>
    </xf>
    <xf numFmtId="0" fontId="196" fillId="64" borderId="32"/>
    <xf numFmtId="167" fontId="91" fillId="0" borderId="69" applyNumberFormat="0" applyFont="0" applyBorder="0" applyAlignment="0" applyProtection="0"/>
    <xf numFmtId="0" fontId="95" fillId="0" borderId="70" applyNumberFormat="0" applyFill="0" applyAlignment="0" applyProtection="0"/>
    <xf numFmtId="0" fontId="95" fillId="0" borderId="70" applyNumberFormat="0" applyFill="0" applyAlignment="0" applyProtection="0"/>
    <xf numFmtId="0" fontId="94" fillId="0" borderId="71" applyNumberFormat="0" applyFill="0" applyAlignment="0" applyProtection="0"/>
    <xf numFmtId="0" fontId="94" fillId="0" borderId="54" applyNumberFormat="0" applyFill="0" applyAlignment="0" applyProtection="0"/>
    <xf numFmtId="0" fontId="230" fillId="0" borderId="30" applyNumberFormat="0" applyFill="0" applyAlignment="0" applyProtection="0"/>
    <xf numFmtId="0" fontId="169" fillId="0" borderId="0"/>
    <xf numFmtId="243" fontId="9" fillId="0" borderId="0">
      <alignment horizontal="center"/>
    </xf>
    <xf numFmtId="244" fontId="53" fillId="0" borderId="0"/>
    <xf numFmtId="245" fontId="9" fillId="0" borderId="72"/>
    <xf numFmtId="246" fontId="103" fillId="108" borderId="0" applyBorder="0" applyProtection="0"/>
    <xf numFmtId="168" fontId="101" fillId="65" borderId="0" applyBorder="0" applyProtection="0"/>
    <xf numFmtId="168" fontId="103" fillId="108" borderId="0" applyBorder="0" applyProtection="0"/>
    <xf numFmtId="238" fontId="64" fillId="0" borderId="0">
      <protection locked="0"/>
    </xf>
    <xf numFmtId="241" fontId="64" fillId="0" borderId="0">
      <protection locked="0"/>
    </xf>
    <xf numFmtId="0" fontId="97" fillId="0" borderId="0"/>
    <xf numFmtId="0" fontId="73" fillId="104" borderId="36" applyNumberFormat="0" applyAlignment="0" applyProtection="0"/>
    <xf numFmtId="168" fontId="101" fillId="65" borderId="0" applyBorder="0" applyProtection="0"/>
    <xf numFmtId="168" fontId="103" fillId="108" borderId="0" applyBorder="0" applyProtection="0"/>
    <xf numFmtId="38" fontId="97" fillId="0" borderId="0" applyFont="0" applyFill="0" applyBorder="0" applyAlignment="0" applyProtection="0"/>
    <xf numFmtId="40" fontId="97" fillId="0" borderId="0" applyFont="0" applyFill="0" applyBorder="0" applyAlignment="0" applyProtection="0"/>
    <xf numFmtId="4" fontId="9" fillId="0" borderId="0" applyFont="0" applyFill="0" applyBorder="0" applyAlignment="0" applyProtection="0"/>
    <xf numFmtId="0" fontId="231" fillId="0" borderId="47" applyNumberFormat="0" applyFill="0" applyAlignment="0" applyProtection="0"/>
    <xf numFmtId="0" fontId="232" fillId="0" borderId="49" applyNumberFormat="0" applyFill="0" applyAlignment="0" applyProtection="0"/>
    <xf numFmtId="0" fontId="233" fillId="0" borderId="50" applyNumberFormat="0" applyFill="0" applyAlignment="0" applyProtection="0"/>
    <xf numFmtId="0" fontId="233" fillId="0" borderId="0" applyNumberFormat="0" applyFill="0" applyBorder="0" applyAlignment="0" applyProtection="0"/>
    <xf numFmtId="0" fontId="57" fillId="0" borderId="0" applyNumberFormat="0" applyFill="0" applyBorder="0" applyAlignment="0" applyProtection="0"/>
    <xf numFmtId="0" fontId="234" fillId="0" borderId="0" applyNumberFormat="0" applyFill="0" applyBorder="0" applyAlignment="0" applyProtection="0"/>
    <xf numFmtId="0" fontId="235" fillId="0" borderId="0" applyNumberFormat="0" applyFont="0" applyFill="0" applyBorder="0" applyAlignment="0" applyProtection="0">
      <alignment vertical="top"/>
    </xf>
    <xf numFmtId="0" fontId="236" fillId="0" borderId="0" applyNumberFormat="0" applyFont="0" applyFill="0" applyBorder="0" applyAlignment="0" applyProtection="0">
      <alignment vertical="top"/>
    </xf>
    <xf numFmtId="0" fontId="236" fillId="0" borderId="0" applyNumberFormat="0" applyFont="0" applyFill="0" applyBorder="0" applyAlignment="0" applyProtection="0">
      <alignment vertical="top"/>
    </xf>
    <xf numFmtId="0" fontId="235" fillId="0" borderId="0" applyNumberFormat="0" applyFont="0" applyFill="0" applyBorder="0" applyAlignment="0" applyProtection="0"/>
    <xf numFmtId="0" fontId="235" fillId="0" borderId="0" applyNumberFormat="0" applyFont="0" applyFill="0" applyBorder="0" applyAlignment="0" applyProtection="0">
      <alignment horizontal="left" vertical="top"/>
    </xf>
    <xf numFmtId="0" fontId="235" fillId="0" borderId="0" applyNumberFormat="0" applyFont="0" applyFill="0" applyBorder="0" applyAlignment="0" applyProtection="0">
      <alignment horizontal="left" vertical="top"/>
    </xf>
    <xf numFmtId="0" fontId="235" fillId="0" borderId="0" applyNumberFormat="0" applyFont="0" applyFill="0" applyBorder="0" applyAlignment="0" applyProtection="0">
      <alignment horizontal="left" vertical="top"/>
    </xf>
    <xf numFmtId="0" fontId="237" fillId="0" borderId="0" applyNumberFormat="0" applyFont="0" applyFill="0" applyBorder="0" applyAlignment="0" applyProtection="0">
      <alignment horizontal="center"/>
    </xf>
    <xf numFmtId="0" fontId="237" fillId="0" borderId="0" applyNumberFormat="0" applyFont="0" applyFill="0" applyBorder="0" applyAlignment="0" applyProtection="0">
      <alignment horizontal="center"/>
    </xf>
    <xf numFmtId="0" fontId="238" fillId="0" borderId="0" applyNumberFormat="0" applyFont="0" applyFill="0" applyBorder="0" applyAlignment="0" applyProtection="0"/>
    <xf numFmtId="0" fontId="239" fillId="0" borderId="0">
      <alignment horizontal="left" wrapText="1"/>
    </xf>
    <xf numFmtId="0" fontId="240" fillId="0" borderId="73" applyNumberFormat="0" applyFont="0" applyFill="0" applyBorder="0" applyAlignment="0" applyProtection="0">
      <alignment horizontal="center" wrapText="1"/>
    </xf>
    <xf numFmtId="247" fontId="45" fillId="0" borderId="0" applyNumberFormat="0" applyFont="0" applyFill="0" applyBorder="0" applyAlignment="0" applyProtection="0">
      <alignment horizontal="right"/>
    </xf>
    <xf numFmtId="0" fontId="240" fillId="0" borderId="0" applyNumberFormat="0" applyFont="0" applyFill="0" applyBorder="0" applyAlignment="0" applyProtection="0">
      <alignment horizontal="left" indent="1"/>
    </xf>
    <xf numFmtId="248" fontId="240" fillId="0" borderId="0" applyNumberFormat="0" applyFont="0" applyFill="0" applyBorder="0" applyAlignment="0" applyProtection="0"/>
    <xf numFmtId="0" fontId="238" fillId="0" borderId="59" applyNumberFormat="0" applyFont="0" applyFill="0" applyBorder="0" applyAlignment="0" applyProtection="0"/>
    <xf numFmtId="0" fontId="93" fillId="0" borderId="0" applyNumberFormat="0" applyFont="0" applyFill="0" applyBorder="0" applyAlignment="0" applyProtection="0">
      <alignment horizontal="left" wrapText="1" indent="1"/>
    </xf>
    <xf numFmtId="0" fontId="240" fillId="0" borderId="0" applyNumberFormat="0" applyFont="0" applyFill="0" applyBorder="0" applyAlignment="0" applyProtection="0">
      <alignment horizontal="left" indent="1"/>
    </xf>
    <xf numFmtId="0" fontId="93" fillId="0" borderId="0" applyNumberFormat="0" applyFont="0" applyFill="0" applyBorder="0" applyAlignment="0" applyProtection="0">
      <alignment horizontal="left" wrapText="1" indent="2"/>
    </xf>
    <xf numFmtId="249" fontId="93" fillId="0" borderId="0">
      <alignment horizontal="right"/>
    </xf>
    <xf numFmtId="0" fontId="241" fillId="0" borderId="0" applyProtection="0"/>
    <xf numFmtId="1" fontId="9" fillId="124" borderId="0"/>
    <xf numFmtId="0" fontId="242" fillId="0" borderId="0" applyNumberFormat="0" applyFill="0" applyBorder="0" applyAlignment="0" applyProtection="0"/>
    <xf numFmtId="0" fontId="243" fillId="0" borderId="0" applyNumberFormat="0" applyFill="0" applyBorder="0" applyAlignment="0" applyProtection="0"/>
    <xf numFmtId="168" fontId="244" fillId="0" borderId="0">
      <alignment horizontal="right"/>
    </xf>
    <xf numFmtId="0" fontId="245" fillId="0" borderId="0" applyProtection="0"/>
    <xf numFmtId="250" fontId="246" fillId="0" borderId="0" applyFont="0" applyFill="0" applyBorder="0" applyAlignment="0" applyProtection="0"/>
    <xf numFmtId="251" fontId="246" fillId="0" borderId="0" applyFont="0" applyFill="0" applyBorder="0" applyAlignment="0" applyProtection="0"/>
    <xf numFmtId="0" fontId="247" fillId="0" borderId="0" applyProtection="0"/>
    <xf numFmtId="0" fontId="248" fillId="0" borderId="0" applyProtection="0"/>
    <xf numFmtId="0" fontId="245" fillId="0" borderId="74" applyProtection="0"/>
    <xf numFmtId="0" fontId="249" fillId="0" borderId="0"/>
    <xf numFmtId="10" fontId="245" fillId="0" borderId="0" applyProtection="0"/>
    <xf numFmtId="0" fontId="245" fillId="0" borderId="0"/>
    <xf numFmtId="2" fontId="245" fillId="0" borderId="0" applyProtection="0"/>
    <xf numFmtId="252" fontId="246" fillId="0" borderId="0" applyFont="0" applyFill="0" applyBorder="0" applyAlignment="0" applyProtection="0"/>
    <xf numFmtId="253" fontId="246" fillId="0" borderId="0" applyFont="0" applyFill="0" applyBorder="0" applyAlignment="0" applyProtection="0"/>
    <xf numFmtId="0" fontId="37" fillId="0" borderId="0"/>
    <xf numFmtId="0" fontId="251" fillId="0" borderId="0"/>
    <xf numFmtId="0" fontId="252" fillId="0" borderId="0"/>
  </cellStyleXfs>
  <cellXfs count="351">
    <xf numFmtId="0" fontId="0" fillId="0" borderId="0" xfId="0"/>
    <xf numFmtId="0" fontId="6" fillId="0" borderId="2" xfId="0" applyFont="1" applyFill="1" applyBorder="1" applyAlignment="1">
      <alignment horizontal="left"/>
    </xf>
    <xf numFmtId="0" fontId="5" fillId="0" borderId="3" xfId="0" applyFont="1" applyFill="1" applyBorder="1" applyAlignment="1">
      <alignment horizontal="left"/>
    </xf>
    <xf numFmtId="0" fontId="6" fillId="0" borderId="5" xfId="0" applyFont="1" applyFill="1" applyBorder="1" applyAlignment="1">
      <alignment horizontal="left"/>
    </xf>
    <xf numFmtId="0" fontId="5" fillId="0" borderId="6" xfId="0" applyFont="1" applyFill="1" applyBorder="1" applyAlignment="1">
      <alignment horizontal="left"/>
    </xf>
    <xf numFmtId="0" fontId="5" fillId="0" borderId="1" xfId="0" applyFont="1" applyFill="1" applyBorder="1" applyAlignment="1">
      <alignment vertical="top" wrapText="1"/>
    </xf>
    <xf numFmtId="0" fontId="5" fillId="0" borderId="7" xfId="0" applyFont="1" applyFill="1" applyBorder="1" applyAlignment="1">
      <alignment vertical="top" wrapText="1"/>
    </xf>
    <xf numFmtId="0" fontId="5" fillId="0" borderId="6" xfId="0" applyFont="1" applyBorder="1"/>
    <xf numFmtId="0" fontId="6" fillId="0" borderId="7" xfId="0" applyFont="1" applyFill="1" applyBorder="1" applyAlignment="1">
      <alignment horizontal="left"/>
    </xf>
    <xf numFmtId="0" fontId="11" fillId="0" borderId="0" xfId="3"/>
    <xf numFmtId="168" fontId="11" fillId="0" borderId="0" xfId="3" applyNumberFormat="1"/>
    <xf numFmtId="0" fontId="10" fillId="0" borderId="0" xfId="3" applyFont="1" applyAlignment="1">
      <alignment horizontal="center" vertical="center"/>
    </xf>
    <xf numFmtId="0" fontId="11" fillId="0" borderId="0" xfId="3" applyBorder="1"/>
    <xf numFmtId="0" fontId="10" fillId="0" borderId="0" xfId="3" applyFont="1" applyBorder="1" applyAlignment="1">
      <alignment horizontal="center" vertical="center"/>
    </xf>
    <xf numFmtId="0" fontId="11" fillId="0" borderId="0" xfId="3" applyFill="1" applyBorder="1"/>
    <xf numFmtId="168" fontId="11" fillId="5" borderId="0" xfId="3" applyNumberFormat="1" applyFill="1" applyBorder="1"/>
    <xf numFmtId="168" fontId="11" fillId="4" borderId="0" xfId="3" applyNumberFormat="1" applyFill="1" applyBorder="1"/>
    <xf numFmtId="0" fontId="10" fillId="0" borderId="0" xfId="3" applyFont="1" applyBorder="1"/>
    <xf numFmtId="0" fontId="13" fillId="0" borderId="1" xfId="0" applyFont="1" applyBorder="1" applyAlignment="1">
      <alignment horizontal="left" vertical="top" wrapText="1"/>
    </xf>
    <xf numFmtId="0" fontId="15" fillId="0" borderId="0" xfId="0" applyFont="1"/>
    <xf numFmtId="0" fontId="5" fillId="0" borderId="0" xfId="0" applyFont="1"/>
    <xf numFmtId="0" fontId="5" fillId="0" borderId="0" xfId="0" applyFont="1" applyAlignment="1">
      <alignment horizontal="right"/>
    </xf>
    <xf numFmtId="0" fontId="16" fillId="0" borderId="0" xfId="0" applyFont="1"/>
    <xf numFmtId="0" fontId="17" fillId="0" borderId="0" xfId="0" applyFont="1"/>
    <xf numFmtId="0" fontId="18" fillId="0" borderId="0" xfId="0" applyFont="1"/>
    <xf numFmtId="0" fontId="19" fillId="0" borderId="5" xfId="0" applyFont="1" applyFill="1" applyBorder="1" applyAlignment="1">
      <alignment horizontal="left"/>
    </xf>
    <xf numFmtId="0" fontId="14" fillId="0" borderId="5" xfId="0" applyFont="1" applyFill="1" applyBorder="1" applyAlignment="1">
      <alignment horizontal="left"/>
    </xf>
    <xf numFmtId="167" fontId="13" fillId="0" borderId="1" xfId="0" applyNumberFormat="1" applyFont="1" applyFill="1" applyBorder="1" applyAlignment="1">
      <alignment horizontal="right" vertical="center"/>
    </xf>
    <xf numFmtId="167" fontId="13" fillId="0" borderId="8" xfId="0" applyNumberFormat="1" applyFont="1" applyFill="1" applyBorder="1" applyAlignment="1">
      <alignment horizontal="right" vertical="center"/>
    </xf>
    <xf numFmtId="167" fontId="13" fillId="0" borderId="7" xfId="0" applyNumberFormat="1" applyFont="1" applyFill="1" applyBorder="1" applyAlignment="1">
      <alignment horizontal="right" vertical="center"/>
    </xf>
    <xf numFmtId="0" fontId="13" fillId="0" borderId="6" xfId="0" applyFont="1" applyBorder="1" applyAlignment="1">
      <alignment horizontal="left" vertical="top" wrapText="1"/>
    </xf>
    <xf numFmtId="167" fontId="16" fillId="0" borderId="0" xfId="0" applyNumberFormat="1" applyFont="1"/>
    <xf numFmtId="170" fontId="16" fillId="0" borderId="0" xfId="1" applyNumberFormat="1" applyFont="1"/>
    <xf numFmtId="0" fontId="13" fillId="0" borderId="1"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5" xfId="0" applyFont="1" applyFill="1" applyBorder="1" applyAlignment="1">
      <alignment horizontal="right" vertical="center"/>
    </xf>
    <xf numFmtId="4" fontId="13" fillId="0" borderId="1" xfId="0" applyNumberFormat="1" applyFont="1" applyFill="1" applyBorder="1" applyAlignment="1">
      <alignment horizontal="right" vertical="center"/>
    </xf>
    <xf numFmtId="4" fontId="13" fillId="0" borderId="8" xfId="0" applyNumberFormat="1" applyFont="1" applyFill="1" applyBorder="1" applyAlignment="1">
      <alignment horizontal="right" vertical="center"/>
    </xf>
    <xf numFmtId="4" fontId="13" fillId="0" borderId="7" xfId="0" applyNumberFormat="1" applyFont="1" applyFill="1" applyBorder="1" applyAlignment="1">
      <alignment horizontal="right" vertical="center"/>
    </xf>
    <xf numFmtId="4" fontId="13" fillId="0" borderId="5" xfId="0" applyNumberFormat="1" applyFont="1" applyFill="1" applyBorder="1" applyAlignment="1">
      <alignment horizontal="right" vertical="center"/>
    </xf>
    <xf numFmtId="4" fontId="16" fillId="0" borderId="0" xfId="0" applyNumberFormat="1" applyFont="1"/>
    <xf numFmtId="0" fontId="21" fillId="0" borderId="0" xfId="0" applyFont="1" applyFill="1" applyAlignment="1">
      <alignment wrapText="1"/>
    </xf>
    <xf numFmtId="0" fontId="21" fillId="0" borderId="0" xfId="0" applyFont="1" applyAlignment="1">
      <alignment wrapText="1"/>
    </xf>
    <xf numFmtId="167" fontId="5" fillId="0" borderId="0" xfId="0" applyNumberFormat="1" applyFont="1"/>
    <xf numFmtId="0" fontId="13" fillId="0" borderId="2" xfId="0" applyFont="1" applyFill="1" applyBorder="1" applyAlignment="1">
      <alignment horizontal="right" vertical="center"/>
    </xf>
    <xf numFmtId="167" fontId="13" fillId="0" borderId="6" xfId="0" applyNumberFormat="1" applyFont="1" applyFill="1" applyBorder="1" applyAlignment="1">
      <alignment horizontal="right" vertical="center"/>
    </xf>
    <xf numFmtId="0" fontId="13" fillId="0" borderId="7" xfId="0" applyFont="1" applyBorder="1" applyAlignment="1">
      <alignment horizontal="left" vertical="top" wrapText="1"/>
    </xf>
    <xf numFmtId="0" fontId="13" fillId="0" borderId="1" xfId="0" applyFont="1" applyBorder="1" applyAlignment="1">
      <alignment horizontal="right" vertical="center"/>
    </xf>
    <xf numFmtId="0" fontId="13" fillId="0" borderId="7" xfId="0" applyFont="1" applyBorder="1" applyAlignment="1">
      <alignment horizontal="right" vertical="center"/>
    </xf>
    <xf numFmtId="0" fontId="5" fillId="0" borderId="0" xfId="0" applyFont="1" applyAlignment="1">
      <alignment horizontal="left" vertical="center" indent="3"/>
    </xf>
    <xf numFmtId="2" fontId="13" fillId="0" borderId="1" xfId="0" applyNumberFormat="1" applyFont="1" applyBorder="1" applyAlignment="1">
      <alignment horizontal="left" vertical="top" wrapText="1"/>
    </xf>
    <xf numFmtId="167" fontId="13" fillId="0" borderId="3" xfId="0" applyNumberFormat="1" applyFont="1" applyFill="1" applyBorder="1" applyAlignment="1">
      <alignment horizontal="right" vertical="center"/>
    </xf>
    <xf numFmtId="2" fontId="13" fillId="0" borderId="1" xfId="0" applyNumberFormat="1" applyFont="1" applyFill="1" applyBorder="1" applyAlignment="1">
      <alignment horizontal="left" vertical="top" wrapText="1"/>
    </xf>
    <xf numFmtId="167" fontId="5" fillId="0" borderId="0" xfId="0" applyNumberFormat="1" applyFont="1" applyAlignment="1">
      <alignment vertical="center"/>
    </xf>
    <xf numFmtId="0" fontId="5" fillId="0" borderId="0" xfId="0" applyFont="1" applyAlignment="1">
      <alignment vertical="center"/>
    </xf>
    <xf numFmtId="0" fontId="5" fillId="2" borderId="0" xfId="0" applyFont="1" applyFill="1"/>
    <xf numFmtId="0" fontId="5" fillId="0" borderId="0" xfId="0" applyFont="1" applyAlignment="1">
      <alignment horizontal="left" vertical="center"/>
    </xf>
    <xf numFmtId="2" fontId="13" fillId="0" borderId="1" xfId="0" applyNumberFormat="1" applyFont="1" applyFill="1" applyBorder="1" applyAlignment="1">
      <alignment horizontal="left" vertical="center" wrapText="1"/>
    </xf>
    <xf numFmtId="0" fontId="5" fillId="0" borderId="1" xfId="0" applyFont="1" applyBorder="1" applyAlignment="1">
      <alignment horizontal="left" vertical="center" indent="3"/>
    </xf>
    <xf numFmtId="0" fontId="5" fillId="0" borderId="1" xfId="0" quotePrefix="1" applyFont="1" applyBorder="1" applyAlignment="1">
      <alignment horizontal="left" vertical="center" indent="3"/>
    </xf>
    <xf numFmtId="0" fontId="5" fillId="0" borderId="1" xfId="0" quotePrefix="1" applyFont="1" applyBorder="1" applyAlignment="1">
      <alignment horizontal="left" vertical="center" wrapText="1" indent="3"/>
    </xf>
    <xf numFmtId="0" fontId="5" fillId="0" borderId="1" xfId="0" applyFont="1" applyFill="1" applyBorder="1" applyAlignment="1">
      <alignment horizontal="left" vertical="center" wrapText="1" indent="3"/>
    </xf>
    <xf numFmtId="167" fontId="20" fillId="6" borderId="1" xfId="0" applyNumberFormat="1" applyFont="1" applyFill="1" applyBorder="1" applyAlignment="1">
      <alignment horizontal="right" vertical="center"/>
    </xf>
    <xf numFmtId="167" fontId="20" fillId="6" borderId="7" xfId="0" applyNumberFormat="1" applyFont="1" applyFill="1" applyBorder="1" applyAlignment="1">
      <alignment horizontal="right" vertical="center"/>
    </xf>
    <xf numFmtId="167" fontId="20" fillId="6" borderId="6" xfId="0" applyNumberFormat="1" applyFont="1" applyFill="1" applyBorder="1" applyAlignment="1">
      <alignment horizontal="right" vertical="center"/>
    </xf>
    <xf numFmtId="0" fontId="5" fillId="0" borderId="0" xfId="0" applyFont="1" applyFill="1"/>
    <xf numFmtId="0" fontId="5" fillId="0" borderId="1" xfId="0" applyFont="1" applyBorder="1" applyAlignment="1">
      <alignment vertical="top" wrapText="1"/>
    </xf>
    <xf numFmtId="0" fontId="5" fillId="0" borderId="1" xfId="0" applyFont="1" applyBorder="1" applyAlignment="1">
      <alignment vertical="top"/>
    </xf>
    <xf numFmtId="0" fontId="21" fillId="0" borderId="0" xfId="0" applyFont="1" applyFill="1" applyAlignment="1">
      <alignment vertical="top" wrapText="1"/>
    </xf>
    <xf numFmtId="0" fontId="21" fillId="0" borderId="0" xfId="0" applyFont="1" applyAlignment="1">
      <alignment vertical="top" wrapText="1"/>
    </xf>
    <xf numFmtId="168" fontId="5" fillId="0" borderId="0" xfId="0" applyNumberFormat="1" applyFont="1" applyFill="1"/>
    <xf numFmtId="0" fontId="13" fillId="0" borderId="1" xfId="0" applyFont="1" applyFill="1" applyBorder="1" applyAlignment="1">
      <alignment horizontal="left" vertical="top" wrapText="1"/>
    </xf>
    <xf numFmtId="167" fontId="5" fillId="0" borderId="1" xfId="0" applyNumberFormat="1" applyFont="1" applyFill="1" applyBorder="1"/>
    <xf numFmtId="167" fontId="5" fillId="0" borderId="7" xfId="0" applyNumberFormat="1" applyFont="1" applyFill="1" applyBorder="1"/>
    <xf numFmtId="0" fontId="5" fillId="0" borderId="21" xfId="0" applyFont="1" applyBorder="1"/>
    <xf numFmtId="0" fontId="5" fillId="0" borderId="20" xfId="0" applyFont="1" applyBorder="1"/>
    <xf numFmtId="0" fontId="5" fillId="0" borderId="21" xfId="0" applyFont="1" applyBorder="1" applyAlignment="1">
      <alignment horizontal="left" vertical="center" indent="3"/>
    </xf>
    <xf numFmtId="0" fontId="5" fillId="0" borderId="20" xfId="0" applyFont="1" applyBorder="1" applyAlignment="1">
      <alignment horizontal="left" vertical="center" indent="3"/>
    </xf>
    <xf numFmtId="2" fontId="27" fillId="6" borderId="6" xfId="0" applyNumberFormat="1" applyFont="1" applyFill="1" applyBorder="1" applyAlignment="1">
      <alignment horizontal="left" vertical="center" wrapText="1"/>
    </xf>
    <xf numFmtId="167" fontId="13" fillId="0" borderId="5" xfId="0" applyNumberFormat="1" applyFont="1" applyFill="1" applyBorder="1" applyAlignment="1">
      <alignment horizontal="right" vertical="center"/>
    </xf>
    <xf numFmtId="167" fontId="7" fillId="0" borderId="1" xfId="0" applyNumberFormat="1" applyFont="1" applyFill="1" applyBorder="1" applyAlignment="1">
      <alignment horizontal="right" vertical="center"/>
    </xf>
    <xf numFmtId="167" fontId="7" fillId="0" borderId="2" xfId="0" applyNumberFormat="1" applyFont="1" applyFill="1" applyBorder="1" applyAlignment="1">
      <alignment horizontal="right" vertical="center"/>
    </xf>
    <xf numFmtId="167" fontId="7" fillId="0" borderId="7" xfId="0" applyNumberFormat="1" applyFont="1" applyFill="1" applyBorder="1" applyAlignment="1">
      <alignment horizontal="right" vertical="center"/>
    </xf>
    <xf numFmtId="167" fontId="7" fillId="0" borderId="5" xfId="0" applyNumberFormat="1" applyFont="1" applyFill="1" applyBorder="1" applyAlignment="1">
      <alignment horizontal="right" vertical="center"/>
    </xf>
    <xf numFmtId="0" fontId="14" fillId="6" borderId="1" xfId="0" applyFont="1" applyFill="1" applyBorder="1" applyAlignment="1">
      <alignment horizontal="left" vertical="center" indent="3"/>
    </xf>
    <xf numFmtId="167" fontId="20" fillId="6" borderId="2" xfId="0" applyNumberFormat="1" applyFont="1" applyFill="1" applyBorder="1" applyAlignment="1">
      <alignment horizontal="right" vertical="center"/>
    </xf>
    <xf numFmtId="167" fontId="20" fillId="6" borderId="5" xfId="0" applyNumberFormat="1" applyFont="1" applyFill="1" applyBorder="1" applyAlignment="1">
      <alignment horizontal="right" vertical="center"/>
    </xf>
    <xf numFmtId="0" fontId="13" fillId="0" borderId="1" xfId="0" applyFont="1" applyFill="1" applyBorder="1" applyAlignment="1">
      <alignment horizontal="right" vertical="center" wrapText="1"/>
    </xf>
    <xf numFmtId="0" fontId="13" fillId="0" borderId="7" xfId="0" applyFont="1" applyFill="1" applyBorder="1" applyAlignment="1">
      <alignment horizontal="right" vertical="center" wrapText="1"/>
    </xf>
    <xf numFmtId="167" fontId="13" fillId="0" borderId="2" xfId="0" applyNumberFormat="1" applyFont="1" applyFill="1" applyBorder="1" applyAlignment="1">
      <alignment horizontal="right" vertical="center"/>
    </xf>
    <xf numFmtId="168" fontId="13" fillId="0" borderId="1" xfId="0" applyNumberFormat="1" applyFont="1" applyFill="1" applyBorder="1" applyAlignment="1">
      <alignment horizontal="right" vertical="center" wrapText="1"/>
    </xf>
    <xf numFmtId="168" fontId="13" fillId="0" borderId="7" xfId="0" applyNumberFormat="1" applyFont="1" applyFill="1" applyBorder="1" applyAlignment="1">
      <alignment horizontal="right" vertical="center" wrapText="1"/>
    </xf>
    <xf numFmtId="167" fontId="13" fillId="0" borderId="1" xfId="0" applyNumberFormat="1" applyFont="1" applyBorder="1" applyAlignment="1">
      <alignment horizontal="right" vertical="center" wrapText="1"/>
    </xf>
    <xf numFmtId="167" fontId="13" fillId="0" borderId="7" xfId="0" applyNumberFormat="1" applyFont="1" applyBorder="1" applyAlignment="1">
      <alignment horizontal="right" vertical="center" wrapText="1"/>
    </xf>
    <xf numFmtId="167" fontId="20" fillId="6" borderId="7" xfId="0" applyNumberFormat="1" applyFont="1" applyFill="1" applyBorder="1" applyAlignment="1">
      <alignment horizontal="right" vertical="center" wrapText="1"/>
    </xf>
    <xf numFmtId="0" fontId="5" fillId="0" borderId="5" xfId="0" applyFont="1" applyBorder="1"/>
    <xf numFmtId="0" fontId="24" fillId="0" borderId="6" xfId="0" applyFont="1" applyBorder="1" applyAlignment="1">
      <alignment vertical="top" wrapText="1"/>
    </xf>
    <xf numFmtId="0" fontId="5" fillId="0" borderId="6" xfId="0" applyFont="1" applyFill="1" applyBorder="1" applyAlignment="1">
      <alignment horizontal="left" vertical="top" wrapText="1" indent="2"/>
    </xf>
    <xf numFmtId="0" fontId="5" fillId="0" borderId="6" xfId="0" applyFont="1" applyBorder="1" applyAlignment="1">
      <alignment vertical="top" wrapText="1"/>
    </xf>
    <xf numFmtId="0" fontId="5" fillId="0" borderId="6" xfId="0" applyFont="1" applyBorder="1" applyAlignment="1">
      <alignment vertical="top"/>
    </xf>
    <xf numFmtId="0" fontId="5" fillId="0" borderId="5" xfId="0" applyFont="1" applyBorder="1" applyAlignment="1">
      <alignment horizontal="left"/>
    </xf>
    <xf numFmtId="0" fontId="5" fillId="0" borderId="1" xfId="0" applyFont="1" applyBorder="1" applyAlignment="1">
      <alignment vertical="center" wrapText="1"/>
    </xf>
    <xf numFmtId="0" fontId="24"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indent="2"/>
    </xf>
    <xf numFmtId="2" fontId="20" fillId="6" borderId="1" xfId="0" applyNumberFormat="1" applyFont="1" applyFill="1" applyBorder="1" applyAlignment="1">
      <alignment horizontal="left" vertical="center" wrapText="1"/>
    </xf>
    <xf numFmtId="0" fontId="5" fillId="0" borderId="6" xfId="0" applyFont="1" applyFill="1" applyBorder="1" applyAlignment="1">
      <alignment vertical="center" wrapText="1"/>
    </xf>
    <xf numFmtId="3" fontId="5" fillId="0" borderId="6" xfId="0" applyNumberFormat="1" applyFont="1" applyFill="1" applyBorder="1" applyAlignment="1">
      <alignment horizontal="right" vertical="center" wrapText="1"/>
    </xf>
    <xf numFmtId="0" fontId="0" fillId="0" borderId="0" xfId="0" applyFill="1"/>
    <xf numFmtId="0" fontId="16" fillId="0" borderId="0" xfId="0" applyFont="1" applyFill="1"/>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0" xfId="0" applyAlignment="1">
      <alignment wrapText="1"/>
    </xf>
    <xf numFmtId="167" fontId="0" fillId="0" borderId="0" xfId="0" applyNumberFormat="1"/>
    <xf numFmtId="0" fontId="13" fillId="0" borderId="1" xfId="0" applyFont="1" applyBorder="1" applyAlignment="1">
      <alignment horizontal="left" vertical="top"/>
    </xf>
    <xf numFmtId="167" fontId="13" fillId="0" borderId="1" xfId="1" applyNumberFormat="1" applyFont="1" applyFill="1" applyBorder="1" applyAlignment="1">
      <alignment horizontal="right" vertical="center"/>
    </xf>
    <xf numFmtId="167" fontId="13" fillId="0" borderId="7" xfId="1" applyNumberFormat="1" applyFont="1" applyFill="1" applyBorder="1" applyAlignment="1">
      <alignment horizontal="right" vertical="center"/>
    </xf>
    <xf numFmtId="167" fontId="13" fillId="0" borderId="6" xfId="1" applyNumberFormat="1" applyFont="1" applyFill="1" applyBorder="1" applyAlignment="1">
      <alignment horizontal="right" vertical="center"/>
    </xf>
    <xf numFmtId="4" fontId="0" fillId="0" borderId="0" xfId="0" applyNumberFormat="1"/>
    <xf numFmtId="168" fontId="31" fillId="0" borderId="0" xfId="0" applyNumberFormat="1" applyFont="1"/>
    <xf numFmtId="168" fontId="31" fillId="0" borderId="0" xfId="0" applyNumberFormat="1" applyFont="1" applyFill="1"/>
    <xf numFmtId="168" fontId="0" fillId="0" borderId="0" xfId="0" applyNumberFormat="1"/>
    <xf numFmtId="168" fontId="0" fillId="0" borderId="0" xfId="0" applyNumberFormat="1" applyFill="1"/>
    <xf numFmtId="0" fontId="5" fillId="0" borderId="21" xfId="0" applyFont="1" applyBorder="1" applyAlignment="1">
      <alignment vertical="top"/>
    </xf>
    <xf numFmtId="0" fontId="5" fillId="0" borderId="20" xfId="0" applyFont="1" applyBorder="1" applyAlignment="1">
      <alignment vertical="top"/>
    </xf>
    <xf numFmtId="167" fontId="13" fillId="0" borderId="1" xfId="0" applyNumberFormat="1" applyFont="1" applyBorder="1" applyAlignment="1">
      <alignment horizontal="right" vertical="center"/>
    </xf>
    <xf numFmtId="167" fontId="13" fillId="0" borderId="1" xfId="0" applyNumberFormat="1" applyFont="1" applyFill="1" applyBorder="1" applyAlignment="1">
      <alignment horizontal="right" vertical="center" wrapText="1"/>
    </xf>
    <xf numFmtId="0" fontId="3" fillId="0" borderId="21" xfId="0" applyFont="1" applyBorder="1" applyAlignment="1">
      <alignment horizontal="left" vertical="top"/>
    </xf>
    <xf numFmtId="0" fontId="3" fillId="0" borderId="20" xfId="0" applyFont="1" applyBorder="1" applyAlignment="1">
      <alignment horizontal="left" vertical="top"/>
    </xf>
    <xf numFmtId="0" fontId="3" fillId="0" borderId="1" xfId="0" quotePrefix="1" applyFont="1" applyBorder="1" applyAlignment="1">
      <alignment horizontal="left" vertical="center" indent="3"/>
    </xf>
    <xf numFmtId="0" fontId="3" fillId="0" borderId="1" xfId="0" applyFont="1" applyBorder="1" applyAlignment="1">
      <alignment horizontal="left" vertical="center" indent="3"/>
    </xf>
    <xf numFmtId="167" fontId="13" fillId="0" borderId="6" xfId="0" applyNumberFormat="1" applyFont="1" applyBorder="1" applyAlignment="1">
      <alignment horizontal="right" vertical="center" wrapText="1"/>
    </xf>
    <xf numFmtId="167" fontId="13" fillId="0" borderId="6" xfId="0" applyNumberFormat="1" applyFont="1" applyBorder="1" applyAlignment="1">
      <alignment horizontal="right" vertical="center"/>
    </xf>
    <xf numFmtId="167" fontId="13" fillId="0" borderId="6" xfId="0" applyNumberFormat="1" applyFont="1" applyFill="1" applyBorder="1" applyAlignment="1">
      <alignment horizontal="right" vertical="center" wrapText="1"/>
    </xf>
    <xf numFmtId="167" fontId="13" fillId="0" borderId="7" xfId="0" applyNumberFormat="1" applyFont="1" applyBorder="1" applyAlignment="1">
      <alignment horizontal="right" vertical="center"/>
    </xf>
    <xf numFmtId="167" fontId="13" fillId="0" borderId="7" xfId="0" applyNumberFormat="1" applyFont="1" applyFill="1" applyBorder="1" applyAlignment="1">
      <alignment horizontal="right" vertical="center" wrapText="1"/>
    </xf>
    <xf numFmtId="0" fontId="21" fillId="0" borderId="0" xfId="0" applyFont="1" applyFill="1" applyAlignment="1">
      <alignment horizontal="left" vertical="top" wrapText="1"/>
    </xf>
    <xf numFmtId="167" fontId="13" fillId="0" borderId="11" xfId="0" applyNumberFormat="1" applyFont="1" applyFill="1" applyBorder="1" applyAlignment="1">
      <alignment horizontal="right" vertical="center"/>
    </xf>
    <xf numFmtId="167" fontId="13" fillId="0" borderId="12" xfId="0" applyNumberFormat="1" applyFont="1" applyFill="1" applyBorder="1" applyAlignment="1">
      <alignment horizontal="right" vertical="center"/>
    </xf>
    <xf numFmtId="167" fontId="13" fillId="0" borderId="0" xfId="0" applyNumberFormat="1" applyFont="1" applyFill="1" applyBorder="1" applyAlignment="1">
      <alignment horizontal="right" vertical="center"/>
    </xf>
    <xf numFmtId="167" fontId="13" fillId="0" borderId="13" xfId="0" applyNumberFormat="1" applyFont="1" applyFill="1" applyBorder="1" applyAlignment="1">
      <alignment horizontal="right" vertical="center"/>
    </xf>
    <xf numFmtId="167" fontId="13" fillId="0" borderId="15" xfId="0" applyNumberFormat="1" applyFont="1" applyFill="1" applyBorder="1" applyAlignment="1">
      <alignment horizontal="right" vertical="center"/>
    </xf>
    <xf numFmtId="167" fontId="13" fillId="0" borderId="16" xfId="0" applyNumberFormat="1" applyFont="1" applyFill="1" applyBorder="1" applyAlignment="1">
      <alignment horizontal="right" vertical="center"/>
    </xf>
    <xf numFmtId="218" fontId="0" fillId="0" borderId="0" xfId="0" applyNumberFormat="1"/>
    <xf numFmtId="3" fontId="5" fillId="0" borderId="8" xfId="0" applyNumberFormat="1" applyFont="1" applyFill="1" applyBorder="1" applyAlignment="1">
      <alignment horizontal="right" vertical="center" wrapText="1"/>
    </xf>
    <xf numFmtId="3" fontId="5" fillId="0" borderId="6" xfId="0" applyNumberFormat="1" applyFont="1" applyFill="1" applyBorder="1" applyAlignment="1">
      <alignment vertical="center" wrapText="1"/>
    </xf>
    <xf numFmtId="167" fontId="5" fillId="0" borderId="1" xfId="0" applyNumberFormat="1" applyFont="1" applyFill="1" applyBorder="1" applyAlignment="1">
      <alignment horizontal="right" vertical="center"/>
    </xf>
    <xf numFmtId="0" fontId="5" fillId="0" borderId="8" xfId="0" applyFont="1" applyFill="1" applyBorder="1" applyAlignment="1">
      <alignment vertical="top" wrapText="1"/>
    </xf>
    <xf numFmtId="0" fontId="5" fillId="0" borderId="8" xfId="0" applyFont="1" applyBorder="1" applyAlignment="1">
      <alignment vertical="top"/>
    </xf>
    <xf numFmtId="0" fontId="3" fillId="0" borderId="0" xfId="0" applyFont="1" applyFill="1" applyBorder="1"/>
    <xf numFmtId="0" fontId="4" fillId="0" borderId="0" xfId="0" applyFont="1" applyFill="1" applyBorder="1"/>
    <xf numFmtId="0" fontId="5" fillId="0" borderId="0" xfId="0" applyFont="1" applyFill="1" applyBorder="1"/>
    <xf numFmtId="167" fontId="24" fillId="0" borderId="6" xfId="0" applyNumberFormat="1" applyFont="1" applyBorder="1" applyAlignment="1">
      <alignment horizontal="right" vertical="center" wrapText="1"/>
    </xf>
    <xf numFmtId="1" fontId="0" fillId="0" borderId="0" xfId="0" applyNumberFormat="1"/>
    <xf numFmtId="168" fontId="5" fillId="0" borderId="6" xfId="0" applyNumberFormat="1" applyFont="1" applyFill="1" applyBorder="1" applyAlignment="1">
      <alignment vertical="center" wrapText="1"/>
    </xf>
    <xf numFmtId="167" fontId="5" fillId="0" borderId="6" xfId="0" applyNumberFormat="1" applyFont="1" applyFill="1" applyBorder="1" applyAlignment="1">
      <alignment vertical="center" wrapText="1"/>
    </xf>
    <xf numFmtId="167" fontId="5" fillId="0" borderId="6" xfId="0" applyNumberFormat="1" applyFont="1" applyFill="1" applyBorder="1" applyAlignment="1">
      <alignment horizontal="right" vertical="center" wrapText="1"/>
    </xf>
    <xf numFmtId="167" fontId="5" fillId="0" borderId="7" xfId="0" applyNumberFormat="1" applyFont="1" applyFill="1" applyBorder="1" applyAlignment="1">
      <alignment vertical="center" wrapText="1"/>
    </xf>
    <xf numFmtId="167" fontId="5" fillId="0" borderId="1" xfId="0" applyNumberFormat="1" applyFont="1" applyBorder="1" applyAlignment="1">
      <alignment horizontal="right" vertical="center" wrapText="1"/>
    </xf>
    <xf numFmtId="167" fontId="5" fillId="0" borderId="8" xfId="0" applyNumberFormat="1" applyFont="1" applyBorder="1" applyAlignment="1">
      <alignment horizontal="right" vertical="center" wrapText="1"/>
    </xf>
    <xf numFmtId="167" fontId="6" fillId="6" borderId="6" xfId="0" applyNumberFormat="1" applyFont="1" applyFill="1" applyBorder="1" applyAlignment="1">
      <alignment horizontal="right" vertical="center" wrapText="1"/>
    </xf>
    <xf numFmtId="167" fontId="5" fillId="0" borderId="6" xfId="0" applyNumberFormat="1" applyFont="1" applyBorder="1" applyAlignment="1">
      <alignment horizontal="right" vertical="center" wrapText="1"/>
    </xf>
    <xf numFmtId="168" fontId="250" fillId="0" borderId="0" xfId="0" applyNumberFormat="1" applyFont="1"/>
    <xf numFmtId="0" fontId="250" fillId="0" borderId="0" xfId="0" applyFont="1"/>
    <xf numFmtId="0" fontId="5" fillId="0" borderId="8" xfId="0" applyFont="1" applyFill="1" applyBorder="1" applyAlignment="1">
      <alignment vertical="center" wrapText="1"/>
    </xf>
    <xf numFmtId="167" fontId="5" fillId="0" borderId="1" xfId="0" applyNumberFormat="1" applyFont="1" applyFill="1" applyBorder="1" applyAlignment="1">
      <alignment horizontal="right" vertical="center" wrapText="1"/>
    </xf>
    <xf numFmtId="167" fontId="5" fillId="0" borderId="7" xfId="0" applyNumberFormat="1" applyFont="1" applyFill="1" applyBorder="1" applyAlignment="1">
      <alignment horizontal="right" vertical="center" wrapText="1"/>
    </xf>
    <xf numFmtId="0" fontId="5" fillId="0" borderId="7" xfId="0" applyFont="1" applyFill="1" applyBorder="1" applyAlignment="1">
      <alignment vertical="center" wrapText="1"/>
    </xf>
    <xf numFmtId="168" fontId="5" fillId="0" borderId="7" xfId="0" applyNumberFormat="1" applyFont="1" applyFill="1" applyBorder="1" applyAlignment="1">
      <alignment vertical="center" wrapText="1"/>
    </xf>
    <xf numFmtId="1" fontId="5" fillId="0" borderId="1" xfId="0" applyNumberFormat="1" applyFont="1" applyFill="1" applyBorder="1" applyAlignment="1">
      <alignment vertical="center" wrapText="1"/>
    </xf>
    <xf numFmtId="4" fontId="13" fillId="0" borderId="2" xfId="0" applyNumberFormat="1" applyFont="1" applyFill="1" applyBorder="1" applyAlignment="1">
      <alignment horizontal="right" vertical="center"/>
    </xf>
    <xf numFmtId="168" fontId="13" fillId="0" borderId="2" xfId="0" applyNumberFormat="1" applyFont="1" applyFill="1" applyBorder="1" applyAlignment="1">
      <alignment horizontal="right" vertical="center"/>
    </xf>
    <xf numFmtId="168" fontId="13" fillId="0" borderId="7" xfId="0" applyNumberFormat="1" applyFont="1" applyFill="1" applyBorder="1" applyAlignment="1">
      <alignment horizontal="right" vertical="center"/>
    </xf>
    <xf numFmtId="168" fontId="13" fillId="0" borderId="5" xfId="0" applyNumberFormat="1" applyFont="1" applyFill="1" applyBorder="1" applyAlignment="1">
      <alignment horizontal="right" vertical="center"/>
    </xf>
    <xf numFmtId="168" fontId="13" fillId="0" borderId="1" xfId="0" applyNumberFormat="1" applyFont="1" applyFill="1" applyBorder="1" applyAlignment="1">
      <alignment horizontal="right" vertical="center"/>
    </xf>
    <xf numFmtId="0" fontId="13" fillId="0" borderId="2" xfId="0" applyFont="1" applyFill="1" applyBorder="1" applyAlignment="1">
      <alignment horizontal="right" vertical="center" wrapText="1"/>
    </xf>
    <xf numFmtId="0" fontId="14" fillId="0" borderId="5" xfId="0" applyFont="1" applyBorder="1" applyAlignment="1">
      <alignment horizontal="left"/>
    </xf>
    <xf numFmtId="0" fontId="14" fillId="0" borderId="4" xfId="0" applyFont="1" applyBorder="1" applyAlignment="1">
      <alignment horizontal="left"/>
    </xf>
    <xf numFmtId="167" fontId="24" fillId="0" borderId="8" xfId="0" applyNumberFormat="1" applyFont="1" applyBorder="1" applyAlignment="1">
      <alignment horizontal="right" vertical="center" wrapText="1"/>
    </xf>
    <xf numFmtId="3" fontId="5" fillId="0" borderId="8" xfId="0" applyNumberFormat="1" applyFont="1" applyFill="1" applyBorder="1" applyAlignment="1">
      <alignment vertical="center" wrapText="1"/>
    </xf>
    <xf numFmtId="167" fontId="5" fillId="0" borderId="8" xfId="0" applyNumberFormat="1" applyFont="1" applyFill="1" applyBorder="1" applyAlignment="1">
      <alignment vertical="center" wrapText="1"/>
    </xf>
    <xf numFmtId="167" fontId="5" fillId="0" borderId="8" xfId="0" applyNumberFormat="1" applyFont="1" applyFill="1" applyBorder="1" applyAlignment="1">
      <alignment horizontal="right" vertical="center" wrapText="1"/>
    </xf>
    <xf numFmtId="168" fontId="5" fillId="0" borderId="8" xfId="0" applyNumberFormat="1" applyFont="1" applyFill="1" applyBorder="1" applyAlignment="1">
      <alignment vertical="center" wrapText="1"/>
    </xf>
    <xf numFmtId="167" fontId="6" fillId="6" borderId="8" xfId="0" applyNumberFormat="1" applyFont="1" applyFill="1" applyBorder="1" applyAlignment="1">
      <alignment horizontal="right" vertical="center" wrapText="1"/>
    </xf>
    <xf numFmtId="3" fontId="0" fillId="0" borderId="0" xfId="0" applyNumberFormat="1"/>
    <xf numFmtId="168" fontId="13" fillId="0" borderId="2" xfId="0" applyNumberFormat="1" applyFont="1" applyFill="1" applyBorder="1" applyAlignment="1">
      <alignment horizontal="right" vertical="center" wrapText="1"/>
    </xf>
    <xf numFmtId="0" fontId="13" fillId="0" borderId="4" xfId="0" applyFont="1" applyFill="1" applyBorder="1" applyAlignment="1">
      <alignment horizontal="right" vertical="center"/>
    </xf>
    <xf numFmtId="167" fontId="7" fillId="0" borderId="4" xfId="0" applyNumberFormat="1" applyFont="1" applyFill="1" applyBorder="1" applyAlignment="1">
      <alignment horizontal="right" vertical="center"/>
    </xf>
    <xf numFmtId="168" fontId="13" fillId="0" borderId="4" xfId="0" applyNumberFormat="1" applyFont="1" applyFill="1" applyBorder="1" applyAlignment="1">
      <alignment horizontal="right" vertical="center"/>
    </xf>
    <xf numFmtId="167" fontId="13" fillId="0" borderId="4" xfId="0" applyNumberFormat="1" applyFont="1" applyFill="1" applyBorder="1" applyAlignment="1">
      <alignment horizontal="right" vertical="center"/>
    </xf>
    <xf numFmtId="167" fontId="20" fillId="6" borderId="4" xfId="0" applyNumberFormat="1" applyFont="1" applyFill="1" applyBorder="1" applyAlignment="1">
      <alignment horizontal="right" vertical="center"/>
    </xf>
    <xf numFmtId="0" fontId="13" fillId="0" borderId="8" xfId="0" applyFont="1" applyFill="1" applyBorder="1" applyAlignment="1">
      <alignment horizontal="right" vertical="center" wrapText="1"/>
    </xf>
    <xf numFmtId="168" fontId="13" fillId="0" borderId="8" xfId="0" applyNumberFormat="1" applyFont="1" applyFill="1" applyBorder="1" applyAlignment="1">
      <alignment horizontal="right" vertical="center" wrapText="1"/>
    </xf>
    <xf numFmtId="0" fontId="13" fillId="0" borderId="7" xfId="0" applyFont="1" applyFill="1" applyBorder="1" applyAlignment="1">
      <alignment horizontal="left" vertical="top" wrapText="1"/>
    </xf>
    <xf numFmtId="1" fontId="13" fillId="0" borderId="7" xfId="0" applyNumberFormat="1" applyFont="1" applyFill="1" applyBorder="1" applyAlignment="1">
      <alignment horizontal="right" vertical="center" wrapText="1"/>
    </xf>
    <xf numFmtId="1" fontId="13" fillId="0" borderId="1" xfId="0" applyNumberFormat="1" applyFont="1" applyFill="1" applyBorder="1" applyAlignment="1">
      <alignment horizontal="right" vertical="center"/>
    </xf>
    <xf numFmtId="0" fontId="13" fillId="0" borderId="6" xfId="0" applyFont="1" applyFill="1" applyBorder="1" applyAlignment="1">
      <alignment horizontal="right" vertical="center" wrapText="1"/>
    </xf>
    <xf numFmtId="168" fontId="5" fillId="0" borderId="1" xfId="0" applyNumberFormat="1" applyFont="1" applyFill="1" applyBorder="1"/>
    <xf numFmtId="168" fontId="5" fillId="0" borderId="7" xfId="0" applyNumberFormat="1" applyFont="1" applyFill="1" applyBorder="1"/>
    <xf numFmtId="167" fontId="5" fillId="0" borderId="7" xfId="0" applyNumberFormat="1" applyFont="1" applyFill="1" applyBorder="1" applyAlignment="1">
      <alignment horizontal="right" vertical="center"/>
    </xf>
    <xf numFmtId="167" fontId="22" fillId="0" borderId="11" xfId="0" applyNumberFormat="1" applyFont="1" applyFill="1" applyBorder="1" applyAlignment="1">
      <alignment horizontal="left" vertical="center"/>
    </xf>
    <xf numFmtId="167" fontId="17" fillId="0" borderId="0" xfId="0" applyNumberFormat="1" applyFont="1"/>
    <xf numFmtId="167" fontId="21" fillId="0" borderId="0" xfId="0" applyNumberFormat="1" applyFont="1" applyFill="1" applyAlignment="1">
      <alignment wrapText="1"/>
    </xf>
    <xf numFmtId="1" fontId="13" fillId="0" borderId="2" xfId="0" applyNumberFormat="1" applyFont="1" applyFill="1" applyBorder="1" applyAlignment="1">
      <alignment horizontal="right" vertical="center"/>
    </xf>
    <xf numFmtId="167" fontId="22" fillId="0" borderId="0" xfId="0" applyNumberFormat="1" applyFont="1" applyFill="1" applyBorder="1" applyAlignment="1">
      <alignment horizontal="left" vertical="center"/>
    </xf>
    <xf numFmtId="0" fontId="14" fillId="0" borderId="75" xfId="0" applyFont="1" applyFill="1" applyBorder="1" applyAlignment="1">
      <alignment horizontal="left"/>
    </xf>
    <xf numFmtId="0" fontId="5" fillId="0" borderId="76" xfId="0" applyFont="1" applyFill="1" applyBorder="1" applyAlignment="1">
      <alignment horizontal="left"/>
    </xf>
    <xf numFmtId="0" fontId="14" fillId="0" borderId="77" xfId="0" applyFont="1" applyFill="1" applyBorder="1" applyAlignment="1">
      <alignment horizontal="left"/>
    </xf>
    <xf numFmtId="0" fontId="5" fillId="0" borderId="77" xfId="0" applyFont="1" applyFill="1" applyBorder="1" applyAlignment="1">
      <alignment horizontal="left"/>
    </xf>
    <xf numFmtId="0" fontId="5" fillId="0" borderId="78" xfId="0" applyFont="1" applyFill="1" applyBorder="1" applyAlignment="1">
      <alignment vertical="top" wrapText="1"/>
    </xf>
    <xf numFmtId="0" fontId="5" fillId="0" borderId="79" xfId="0" applyFont="1" applyFill="1" applyBorder="1" applyAlignment="1">
      <alignment vertical="top" wrapText="1"/>
    </xf>
    <xf numFmtId="0" fontId="5" fillId="0" borderId="80" xfId="0" applyFont="1" applyFill="1" applyBorder="1" applyAlignment="1">
      <alignment vertical="top" wrapText="1"/>
    </xf>
    <xf numFmtId="0" fontId="5" fillId="0" borderId="81" xfId="0" applyFont="1" applyFill="1" applyBorder="1" applyAlignment="1">
      <alignment vertical="top" wrapText="1"/>
    </xf>
    <xf numFmtId="167" fontId="13" fillId="0" borderId="82" xfId="0" applyNumberFormat="1" applyFont="1" applyFill="1" applyBorder="1" applyAlignment="1">
      <alignment horizontal="right" vertical="center"/>
    </xf>
    <xf numFmtId="167" fontId="13" fillId="0" borderId="83" xfId="0" applyNumberFormat="1" applyFont="1" applyFill="1" applyBorder="1" applyAlignment="1">
      <alignment horizontal="right" vertical="center"/>
    </xf>
    <xf numFmtId="167" fontId="13" fillId="0" borderId="19" xfId="0" applyNumberFormat="1" applyFont="1" applyFill="1" applyBorder="1" applyAlignment="1">
      <alignment horizontal="right" vertical="center"/>
    </xf>
    <xf numFmtId="167" fontId="13" fillId="0" borderId="14" xfId="0" applyNumberFormat="1" applyFont="1" applyFill="1" applyBorder="1" applyAlignment="1">
      <alignment horizontal="right" vertical="center"/>
    </xf>
    <xf numFmtId="168" fontId="13" fillId="0" borderId="4" xfId="0" applyNumberFormat="1" applyFont="1" applyFill="1" applyBorder="1" applyAlignment="1">
      <alignment horizontal="right" vertical="center" wrapText="1"/>
    </xf>
    <xf numFmtId="167" fontId="13" fillId="0" borderId="2" xfId="0" applyNumberFormat="1" applyFont="1" applyFill="1" applyBorder="1" applyAlignment="1">
      <alignment horizontal="right" vertical="center" wrapText="1"/>
    </xf>
    <xf numFmtId="0" fontId="5" fillId="0" borderId="0" xfId="0" applyFont="1" applyBorder="1" applyAlignment="1">
      <alignment horizontal="right"/>
    </xf>
    <xf numFmtId="0" fontId="16" fillId="0" borderId="0" xfId="0" applyFont="1" applyBorder="1"/>
    <xf numFmtId="0" fontId="5" fillId="0" borderId="0" xfId="0" applyFont="1" applyBorder="1"/>
    <xf numFmtId="0" fontId="5" fillId="0" borderId="84" xfId="0" applyFont="1" applyBorder="1" applyAlignment="1">
      <alignment horizontal="left" vertical="center"/>
    </xf>
    <xf numFmtId="0" fontId="5" fillId="0" borderId="85" xfId="0" applyFont="1" applyBorder="1" applyAlignment="1">
      <alignment horizontal="left" vertical="center"/>
    </xf>
    <xf numFmtId="0" fontId="13" fillId="0" borderId="86" xfId="0" applyFont="1" applyBorder="1" applyAlignment="1">
      <alignment horizontal="left" vertical="top" wrapText="1"/>
    </xf>
    <xf numFmtId="0" fontId="13" fillId="0" borderId="87" xfId="0" applyFont="1" applyBorder="1" applyAlignment="1">
      <alignment horizontal="left" vertical="top" wrapText="1"/>
    </xf>
    <xf numFmtId="0" fontId="13" fillId="0" borderId="87" xfId="0" applyFont="1" applyBorder="1"/>
    <xf numFmtId="2" fontId="27" fillId="6" borderId="87" xfId="0" applyNumberFormat="1" applyFont="1" applyFill="1" applyBorder="1" applyAlignment="1">
      <alignment horizontal="left" vertical="top" wrapText="1"/>
    </xf>
    <xf numFmtId="0" fontId="13" fillId="0" borderId="87" xfId="0" applyFont="1" applyFill="1" applyBorder="1" applyAlignment="1">
      <alignment horizontal="left" vertical="top" wrapText="1"/>
    </xf>
    <xf numFmtId="0" fontId="13" fillId="0" borderId="87" xfId="0" applyFont="1" applyBorder="1" applyAlignment="1">
      <alignment horizontal="left" vertical="center" wrapText="1"/>
    </xf>
    <xf numFmtId="0" fontId="13" fillId="0" borderId="87" xfId="0" applyFont="1" applyBorder="1" applyAlignment="1">
      <alignment horizontal="left" vertical="center" wrapText="1" indent="1"/>
    </xf>
    <xf numFmtId="2" fontId="13" fillId="0" borderId="87" xfId="0" applyNumberFormat="1" applyFont="1" applyFill="1" applyBorder="1" applyAlignment="1">
      <alignment horizontal="left" vertical="center" wrapText="1"/>
    </xf>
    <xf numFmtId="0" fontId="13" fillId="0" borderId="88" xfId="0" applyFont="1" applyBorder="1" applyAlignment="1">
      <alignment horizontal="left" vertical="center" wrapText="1"/>
    </xf>
    <xf numFmtId="167" fontId="13" fillId="0" borderId="21" xfId="0" applyNumberFormat="1" applyFont="1" applyFill="1" applyBorder="1" applyAlignment="1">
      <alignment horizontal="right" vertical="center"/>
    </xf>
    <xf numFmtId="167" fontId="13" fillId="0" borderId="10" xfId="0" applyNumberFormat="1" applyFont="1" applyFill="1" applyBorder="1" applyAlignment="1">
      <alignment horizontal="right" vertical="center"/>
    </xf>
    <xf numFmtId="167" fontId="13" fillId="0" borderId="17" xfId="0" applyNumberFormat="1" applyFont="1" applyFill="1" applyBorder="1" applyAlignment="1">
      <alignment horizontal="right" vertical="center"/>
    </xf>
    <xf numFmtId="167" fontId="13" fillId="0" borderId="89" xfId="0" applyNumberFormat="1" applyFont="1" applyFill="1" applyBorder="1" applyAlignment="1">
      <alignment horizontal="right" vertical="center"/>
    </xf>
    <xf numFmtId="167" fontId="22" fillId="0" borderId="90" xfId="0" applyNumberFormat="1" applyFont="1" applyFill="1" applyBorder="1" applyAlignment="1">
      <alignment horizontal="left" vertical="center"/>
    </xf>
    <xf numFmtId="167" fontId="13" fillId="0" borderId="91" xfId="0" applyNumberFormat="1" applyFont="1" applyFill="1" applyBorder="1" applyAlignment="1">
      <alignment horizontal="right" vertical="center"/>
    </xf>
    <xf numFmtId="167" fontId="22" fillId="0" borderId="91" xfId="0" applyNumberFormat="1" applyFont="1" applyFill="1" applyBorder="1" applyAlignment="1">
      <alignment horizontal="left" vertical="center"/>
    </xf>
    <xf numFmtId="0" fontId="5" fillId="0" borderId="92" xfId="0" applyFont="1" applyFill="1" applyBorder="1"/>
    <xf numFmtId="0" fontId="5" fillId="0" borderId="13" xfId="0" applyFont="1" applyFill="1" applyBorder="1"/>
    <xf numFmtId="167" fontId="13" fillId="0" borderId="59" xfId="0" applyNumberFormat="1" applyFont="1" applyFill="1" applyBorder="1" applyAlignment="1">
      <alignment horizontal="right" vertical="center"/>
    </xf>
    <xf numFmtId="167" fontId="22" fillId="0" borderId="59" xfId="0" applyNumberFormat="1" applyFont="1" applyFill="1" applyBorder="1" applyAlignment="1">
      <alignment horizontal="left" vertical="center"/>
    </xf>
    <xf numFmtId="0" fontId="5" fillId="0" borderId="93" xfId="0" applyFont="1" applyFill="1" applyBorder="1"/>
    <xf numFmtId="167" fontId="13" fillId="0" borderId="94" xfId="0" applyNumberFormat="1" applyFont="1" applyFill="1" applyBorder="1" applyAlignment="1">
      <alignment horizontal="right" vertical="center" wrapText="1"/>
    </xf>
    <xf numFmtId="167" fontId="13" fillId="0" borderId="95" xfId="0" applyNumberFormat="1" applyFont="1" applyFill="1" applyBorder="1" applyAlignment="1">
      <alignment horizontal="right" vertical="center" wrapText="1"/>
    </xf>
    <xf numFmtId="167" fontId="13" fillId="0" borderId="80" xfId="0" applyNumberFormat="1" applyFont="1" applyFill="1" applyBorder="1" applyAlignment="1">
      <alignment horizontal="center" vertical="center" wrapText="1"/>
    </xf>
    <xf numFmtId="167" fontId="13" fillId="0" borderId="79" xfId="0" applyNumberFormat="1" applyFont="1" applyFill="1" applyBorder="1" applyAlignment="1">
      <alignment horizontal="center" vertical="center" wrapText="1"/>
    </xf>
    <xf numFmtId="0" fontId="13" fillId="0" borderId="6" xfId="0" applyFont="1" applyFill="1" applyBorder="1" applyAlignment="1">
      <alignment horizontal="left" vertical="top" wrapText="1"/>
    </xf>
    <xf numFmtId="168" fontId="13" fillId="0" borderId="6" xfId="0" applyNumberFormat="1" applyFont="1" applyFill="1" applyBorder="1" applyAlignment="1">
      <alignment horizontal="right" vertical="center" wrapText="1"/>
    </xf>
    <xf numFmtId="0" fontId="13" fillId="0" borderId="6" xfId="0" applyFont="1" applyBorder="1" applyAlignment="1">
      <alignment horizontal="right" vertical="center"/>
    </xf>
    <xf numFmtId="1" fontId="13" fillId="0" borderId="6" xfId="0" applyNumberFormat="1" applyFont="1" applyFill="1" applyBorder="1" applyAlignment="1">
      <alignment horizontal="right" vertical="center" wrapText="1"/>
    </xf>
    <xf numFmtId="167" fontId="13" fillId="0" borderId="96" xfId="0" applyNumberFormat="1" applyFont="1" applyFill="1" applyBorder="1" applyAlignment="1">
      <alignment horizontal="right" vertical="center" wrapText="1"/>
    </xf>
    <xf numFmtId="167" fontId="13" fillId="0" borderId="97" xfId="0" applyNumberFormat="1" applyFont="1" applyFill="1" applyBorder="1" applyAlignment="1">
      <alignment horizontal="center" vertical="center" wrapText="1"/>
    </xf>
    <xf numFmtId="0" fontId="5" fillId="0" borderId="98" xfId="0" applyFont="1" applyBorder="1" applyAlignment="1">
      <alignment horizontal="left" vertical="center" indent="3"/>
    </xf>
    <xf numFmtId="0" fontId="5" fillId="0" borderId="99" xfId="0" applyFont="1" applyBorder="1"/>
    <xf numFmtId="0" fontId="5" fillId="0" borderId="8" xfId="0" quotePrefix="1" applyFont="1" applyBorder="1" applyAlignment="1">
      <alignment horizontal="left" vertical="center" indent="3"/>
    </xf>
    <xf numFmtId="0" fontId="5" fillId="0" borderId="8" xfId="0" applyFont="1" applyBorder="1" applyAlignment="1">
      <alignment horizontal="left" vertical="center" indent="3"/>
    </xf>
    <xf numFmtId="0" fontId="13" fillId="0" borderId="7" xfId="0" applyFont="1" applyBorder="1"/>
    <xf numFmtId="0" fontId="14" fillId="6" borderId="8" xfId="0" applyFont="1" applyFill="1" applyBorder="1" applyAlignment="1">
      <alignment horizontal="left" vertical="center" indent="3"/>
    </xf>
    <xf numFmtId="2" fontId="20" fillId="6" borderId="7" xfId="0" applyNumberFormat="1" applyFont="1" applyFill="1" applyBorder="1" applyAlignment="1">
      <alignment horizontal="left" vertical="top" wrapText="1"/>
    </xf>
    <xf numFmtId="0" fontId="13" fillId="0" borderId="7" xfId="0" applyFont="1" applyBorder="1" applyAlignment="1">
      <alignment horizontal="left" vertical="center" wrapText="1"/>
    </xf>
    <xf numFmtId="0" fontId="13" fillId="0" borderId="7" xfId="0" applyFont="1" applyBorder="1" applyAlignment="1">
      <alignment horizontal="left" vertical="center" wrapText="1" indent="1"/>
    </xf>
    <xf numFmtId="0" fontId="13" fillId="0" borderId="7" xfId="0" applyFont="1" applyFill="1" applyBorder="1" applyAlignment="1">
      <alignment horizontal="left" vertical="center" wrapText="1"/>
    </xf>
    <xf numFmtId="0" fontId="5" fillId="0" borderId="8" xfId="0" quotePrefix="1" applyFont="1" applyFill="1" applyBorder="1" applyAlignment="1">
      <alignment horizontal="left" vertical="center" indent="3"/>
    </xf>
    <xf numFmtId="0" fontId="5" fillId="0" borderId="8" xfId="0" applyFont="1" applyFill="1" applyBorder="1" applyAlignment="1">
      <alignment horizontal="left" vertical="center" indent="3"/>
    </xf>
    <xf numFmtId="0" fontId="5" fillId="0" borderId="78" xfId="0" applyFont="1" applyBorder="1" applyAlignment="1">
      <alignment horizontal="left" vertical="center" indent="3"/>
    </xf>
    <xf numFmtId="0" fontId="5" fillId="0" borderId="79" xfId="0" applyFont="1" applyBorder="1" applyAlignment="1">
      <alignment vertical="center"/>
    </xf>
    <xf numFmtId="167" fontId="13" fillId="0" borderId="19" xfId="0" applyNumberFormat="1" applyFont="1" applyBorder="1" applyAlignment="1">
      <alignment horizontal="right" vertical="center" wrapText="1"/>
    </xf>
    <xf numFmtId="167" fontId="13" fillId="0" borderId="20" xfId="0" applyNumberFormat="1" applyFont="1" applyBorder="1" applyAlignment="1">
      <alignment horizontal="right" vertical="center" wrapText="1"/>
    </xf>
    <xf numFmtId="167" fontId="13" fillId="0" borderId="83" xfId="0" applyNumberFormat="1" applyFont="1" applyBorder="1" applyAlignment="1">
      <alignment horizontal="right" vertical="center" wrapText="1"/>
    </xf>
    <xf numFmtId="167" fontId="13" fillId="0" borderId="20" xfId="0" applyNumberFormat="1" applyFont="1" applyFill="1" applyBorder="1" applyAlignment="1">
      <alignment horizontal="right" vertical="center"/>
    </xf>
    <xf numFmtId="0" fontId="6" fillId="0" borderId="75" xfId="0" applyFont="1" applyFill="1" applyBorder="1" applyAlignment="1">
      <alignment horizontal="left"/>
    </xf>
    <xf numFmtId="0" fontId="6" fillId="0" borderId="100" xfId="0" applyFont="1" applyFill="1" applyBorder="1" applyAlignment="1">
      <alignment horizontal="left"/>
    </xf>
    <xf numFmtId="0" fontId="6" fillId="0" borderId="95" xfId="0" applyFont="1" applyFill="1" applyBorder="1" applyAlignment="1">
      <alignment horizontal="left"/>
    </xf>
    <xf numFmtId="0" fontId="6" fillId="0" borderId="77" xfId="0" applyFont="1" applyFill="1" applyBorder="1" applyAlignment="1">
      <alignment horizontal="left"/>
    </xf>
    <xf numFmtId="0" fontId="19" fillId="0" borderId="76" xfId="0" applyFont="1" applyFill="1" applyBorder="1" applyAlignment="1">
      <alignment horizontal="left"/>
    </xf>
    <xf numFmtId="0" fontId="5" fillId="0" borderId="0" xfId="0" applyFont="1" applyFill="1" applyBorder="1" applyAlignment="1">
      <alignment horizontal="left" vertical="center"/>
    </xf>
    <xf numFmtId="167" fontId="20" fillId="6" borderId="21" xfId="0" applyNumberFormat="1" applyFont="1" applyFill="1" applyBorder="1" applyAlignment="1">
      <alignment horizontal="right" vertical="center"/>
    </xf>
    <xf numFmtId="167" fontId="20" fillId="6" borderId="89" xfId="0" applyNumberFormat="1" applyFont="1" applyFill="1" applyBorder="1" applyAlignment="1">
      <alignment horizontal="right" vertical="center"/>
    </xf>
    <xf numFmtId="167" fontId="20" fillId="6" borderId="18" xfId="0" applyNumberFormat="1" applyFont="1" applyFill="1" applyBorder="1" applyAlignment="1">
      <alignment horizontal="right" vertical="center"/>
    </xf>
    <xf numFmtId="167" fontId="20" fillId="6" borderId="12" xfId="0" applyNumberFormat="1" applyFont="1" applyFill="1" applyBorder="1" applyAlignment="1">
      <alignment horizontal="right" vertical="center"/>
    </xf>
    <xf numFmtId="167" fontId="22" fillId="0" borderId="101" xfId="0" applyNumberFormat="1" applyFont="1" applyFill="1" applyBorder="1" applyAlignment="1">
      <alignment horizontal="left" vertical="center"/>
    </xf>
    <xf numFmtId="168" fontId="13" fillId="0" borderId="6" xfId="0" applyNumberFormat="1" applyFont="1" applyFill="1" applyBorder="1" applyAlignment="1">
      <alignment horizontal="right" vertical="center"/>
    </xf>
    <xf numFmtId="167" fontId="20" fillId="6" borderId="10" xfId="0" applyNumberFormat="1" applyFont="1" applyFill="1" applyBorder="1" applyAlignment="1">
      <alignment horizontal="right" vertical="center"/>
    </xf>
    <xf numFmtId="0" fontId="5" fillId="0" borderId="102" xfId="0" applyFont="1" applyBorder="1" applyAlignment="1">
      <alignment horizontal="left" vertical="center"/>
    </xf>
    <xf numFmtId="0" fontId="5" fillId="0" borderId="87" xfId="0" applyFont="1" applyBorder="1" applyAlignment="1">
      <alignment horizontal="left" vertical="center"/>
    </xf>
    <xf numFmtId="2" fontId="13" fillId="0" borderId="87" xfId="0" applyNumberFormat="1" applyFont="1" applyBorder="1" applyAlignment="1">
      <alignment horizontal="left" vertical="center" wrapText="1"/>
    </xf>
    <xf numFmtId="2" fontId="13" fillId="0" borderId="87" xfId="0" applyNumberFormat="1" applyFont="1" applyBorder="1" applyAlignment="1">
      <alignment horizontal="left" vertical="center" wrapText="1" indent="1"/>
    </xf>
    <xf numFmtId="2" fontId="13" fillId="0" borderId="87" xfId="0" applyNumberFormat="1" applyFont="1" applyFill="1" applyBorder="1" applyAlignment="1">
      <alignment horizontal="left" vertical="center" wrapText="1" indent="1"/>
    </xf>
    <xf numFmtId="2" fontId="27" fillId="6" borderId="87" xfId="0" applyNumberFormat="1" applyFont="1" applyFill="1" applyBorder="1" applyAlignment="1">
      <alignment horizontal="left" vertical="center" wrapText="1"/>
    </xf>
    <xf numFmtId="167" fontId="5" fillId="0" borderId="20" xfId="0" applyNumberFormat="1" applyFont="1" applyFill="1" applyBorder="1" applyAlignment="1">
      <alignment vertical="top" wrapText="1"/>
    </xf>
    <xf numFmtId="167" fontId="5" fillId="0" borderId="83" xfId="0" applyNumberFormat="1" applyFont="1" applyFill="1" applyBorder="1" applyAlignment="1">
      <alignment vertical="top" wrapText="1"/>
    </xf>
    <xf numFmtId="167" fontId="5" fillId="0" borderId="19" xfId="0" applyNumberFormat="1" applyFont="1" applyFill="1" applyBorder="1" applyAlignment="1">
      <alignment vertical="top" wrapText="1"/>
    </xf>
    <xf numFmtId="167" fontId="5" fillId="0" borderId="16" xfId="0" applyNumberFormat="1" applyFont="1" applyFill="1" applyBorder="1" applyAlignment="1">
      <alignment vertical="top" wrapText="1"/>
    </xf>
    <xf numFmtId="167" fontId="5" fillId="0" borderId="14" xfId="0" applyNumberFormat="1" applyFont="1" applyFill="1" applyBorder="1" applyAlignment="1">
      <alignment vertical="top" wrapText="1"/>
    </xf>
    <xf numFmtId="0" fontId="6" fillId="0" borderId="76" xfId="0" applyFont="1" applyFill="1" applyBorder="1" applyAlignment="1">
      <alignment horizontal="left"/>
    </xf>
    <xf numFmtId="0" fontId="5" fillId="0" borderId="103" xfId="0" applyFont="1" applyBorder="1" applyAlignment="1">
      <alignment horizontal="left" vertical="center" indent="3"/>
    </xf>
    <xf numFmtId="0" fontId="5" fillId="0" borderId="97" xfId="0" applyFont="1" applyFill="1" applyBorder="1" applyAlignment="1">
      <alignment vertical="top" wrapText="1"/>
    </xf>
    <xf numFmtId="0" fontId="5" fillId="0" borderId="104" xfId="0" applyFont="1" applyBorder="1"/>
    <xf numFmtId="0" fontId="5" fillId="0" borderId="82" xfId="0" quotePrefix="1" applyFont="1" applyBorder="1" applyAlignment="1">
      <alignment horizontal="left" vertical="center" indent="3"/>
    </xf>
    <xf numFmtId="2" fontId="13" fillId="0" borderId="7" xfId="0" applyNumberFormat="1" applyFont="1" applyBorder="1" applyAlignment="1">
      <alignment horizontal="left" vertical="center" wrapText="1"/>
    </xf>
    <xf numFmtId="0" fontId="5" fillId="0" borderId="8" xfId="0" applyFont="1" applyBorder="1" applyAlignment="1">
      <alignment horizontal="left" vertical="center" wrapText="1" indent="3"/>
    </xf>
    <xf numFmtId="2" fontId="13" fillId="0" borderId="7" xfId="0" applyNumberFormat="1" applyFont="1" applyFill="1" applyBorder="1" applyAlignment="1">
      <alignment horizontal="left" vertical="center" wrapText="1"/>
    </xf>
    <xf numFmtId="0" fontId="5" fillId="0" borderId="8" xfId="0" quotePrefix="1" applyFont="1" applyBorder="1" applyAlignment="1">
      <alignment horizontal="left" vertical="center" wrapText="1" indent="3"/>
    </xf>
    <xf numFmtId="2" fontId="13" fillId="0" borderId="7" xfId="0" applyNumberFormat="1" applyFont="1" applyFill="1" applyBorder="1" applyAlignment="1">
      <alignment horizontal="left" vertical="center" wrapText="1" indent="1"/>
    </xf>
    <xf numFmtId="0" fontId="14" fillId="6" borderId="8" xfId="0" applyFont="1" applyFill="1" applyBorder="1" applyAlignment="1">
      <alignment horizontal="left" vertical="center" wrapText="1" indent="3"/>
    </xf>
    <xf numFmtId="2" fontId="20" fillId="6" borderId="7" xfId="0" applyNumberFormat="1" applyFont="1" applyFill="1" applyBorder="1" applyAlignment="1">
      <alignment horizontal="left" vertical="center" wrapText="1"/>
    </xf>
    <xf numFmtId="0" fontId="5" fillId="0" borderId="7" xfId="0" applyFont="1" applyBorder="1" applyAlignment="1">
      <alignment vertical="center"/>
    </xf>
    <xf numFmtId="0" fontId="5" fillId="0" borderId="78" xfId="0" applyFont="1" applyFill="1" applyBorder="1" applyAlignment="1">
      <alignment horizontal="left" vertical="center" indent="3"/>
    </xf>
    <xf numFmtId="167" fontId="5" fillId="0" borderId="82" xfId="0" applyNumberFormat="1" applyFont="1" applyFill="1" applyBorder="1" applyAlignment="1">
      <alignment vertical="top" wrapText="1"/>
    </xf>
    <xf numFmtId="167" fontId="13" fillId="0" borderId="105" xfId="0" applyNumberFormat="1" applyFont="1" applyFill="1" applyBorder="1" applyAlignment="1">
      <alignment horizontal="right" vertical="center"/>
    </xf>
    <xf numFmtId="167" fontId="13" fillId="0" borderId="106" xfId="0" applyNumberFormat="1" applyFont="1" applyFill="1" applyBorder="1" applyAlignment="1">
      <alignment horizontal="right" vertical="center"/>
    </xf>
    <xf numFmtId="167" fontId="13" fillId="6" borderId="8" xfId="0" applyNumberFormat="1" applyFont="1" applyFill="1" applyBorder="1" applyAlignment="1">
      <alignment horizontal="right" vertical="center"/>
    </xf>
    <xf numFmtId="167" fontId="13" fillId="0" borderId="78" xfId="0" applyNumberFormat="1" applyFont="1" applyFill="1" applyBorder="1" applyAlignment="1">
      <alignment horizontal="right" vertical="center"/>
    </xf>
    <xf numFmtId="0" fontId="14" fillId="0" borderId="4" xfId="0" applyFont="1" applyFill="1" applyBorder="1" applyAlignment="1">
      <alignment horizontal="left"/>
    </xf>
    <xf numFmtId="0" fontId="13" fillId="0" borderId="83" xfId="0" applyFont="1" applyBorder="1" applyAlignment="1">
      <alignment horizontal="left" vertical="top" wrapText="1"/>
    </xf>
    <xf numFmtId="168" fontId="13" fillId="0" borderId="8" xfId="0" applyNumberFormat="1" applyFont="1" applyFill="1" applyBorder="1" applyAlignment="1">
      <alignment horizontal="right" vertical="center"/>
    </xf>
    <xf numFmtId="167" fontId="3" fillId="0" borderId="0" xfId="0" applyNumberFormat="1" applyFont="1" applyFill="1" applyBorder="1"/>
    <xf numFmtId="0" fontId="5" fillId="0" borderId="107" xfId="0" quotePrefix="1" applyFont="1" applyBorder="1" applyAlignment="1">
      <alignment horizontal="left" vertical="center" indent="3"/>
    </xf>
    <xf numFmtId="2" fontId="13" fillId="0" borderId="95" xfId="0" applyNumberFormat="1" applyFont="1" applyBorder="1" applyAlignment="1">
      <alignment horizontal="left" vertical="center" wrapText="1"/>
    </xf>
    <xf numFmtId="0" fontId="5" fillId="0" borderId="79" xfId="0" applyFont="1" applyFill="1" applyBorder="1" applyAlignment="1">
      <alignment vertical="center"/>
    </xf>
    <xf numFmtId="167" fontId="13" fillId="0" borderId="101" xfId="0" applyNumberFormat="1" applyFont="1" applyFill="1" applyBorder="1" applyAlignment="1">
      <alignment horizontal="right" vertical="center"/>
    </xf>
    <xf numFmtId="0" fontId="5" fillId="2" borderId="101" xfId="0" applyFont="1" applyFill="1" applyBorder="1"/>
    <xf numFmtId="0" fontId="5" fillId="2" borderId="0" xfId="0" applyFont="1" applyFill="1" applyBorder="1"/>
    <xf numFmtId="0" fontId="5" fillId="2" borderId="13" xfId="0" applyFont="1" applyFill="1" applyBorder="1"/>
    <xf numFmtId="2" fontId="13" fillId="0" borderId="3" xfId="0" applyNumberFormat="1" applyFont="1" applyFill="1" applyBorder="1" applyAlignment="1">
      <alignment horizontal="left" vertical="center" wrapText="1"/>
    </xf>
    <xf numFmtId="0" fontId="5" fillId="0" borderId="3" xfId="0" applyFont="1" applyBorder="1" applyAlignment="1">
      <alignment horizontal="left" vertical="center"/>
    </xf>
    <xf numFmtId="0" fontId="13" fillId="0" borderId="3" xfId="0" applyFont="1" applyBorder="1" applyAlignment="1">
      <alignment horizontal="left" vertical="center" wrapText="1"/>
    </xf>
    <xf numFmtId="167" fontId="13" fillId="0" borderId="90" xfId="0" applyNumberFormat="1" applyFont="1" applyFill="1" applyBorder="1" applyAlignment="1">
      <alignment horizontal="right" vertical="center"/>
    </xf>
    <xf numFmtId="167" fontId="13" fillId="0" borderId="92" xfId="0" applyNumberFormat="1" applyFont="1" applyFill="1" applyBorder="1" applyAlignment="1">
      <alignment horizontal="right" vertical="center"/>
    </xf>
    <xf numFmtId="167" fontId="5" fillId="0" borderId="13" xfId="0" applyNumberFormat="1" applyFont="1" applyFill="1" applyBorder="1"/>
    <xf numFmtId="0" fontId="5" fillId="2" borderId="108" xfId="0" applyFont="1" applyFill="1" applyBorder="1"/>
    <xf numFmtId="0" fontId="5" fillId="2" borderId="59" xfId="0" applyFont="1" applyFill="1" applyBorder="1"/>
    <xf numFmtId="0" fontId="5" fillId="2" borderId="93" xfId="0" applyFont="1" applyFill="1" applyBorder="1"/>
    <xf numFmtId="0" fontId="13" fillId="0" borderId="87" xfId="0" applyFont="1" applyFill="1" applyBorder="1" applyAlignment="1">
      <alignment horizontal="left" vertical="center" wrapText="1"/>
    </xf>
    <xf numFmtId="0" fontId="13" fillId="0" borderId="88" xfId="0" applyFont="1" applyFill="1" applyBorder="1" applyAlignment="1">
      <alignment horizontal="left" vertical="center" wrapText="1"/>
    </xf>
    <xf numFmtId="0" fontId="253" fillId="0" borderId="0" xfId="1407" applyNumberFormat="1" applyFont="1" applyFill="1" applyBorder="1" applyAlignment="1"/>
    <xf numFmtId="0" fontId="252" fillId="0" borderId="0" xfId="1407"/>
    <xf numFmtId="169" fontId="253" fillId="0" borderId="0" xfId="1407" applyNumberFormat="1" applyFont="1" applyFill="1" applyBorder="1" applyAlignment="1"/>
    <xf numFmtId="0" fontId="253" fillId="3" borderId="9" xfId="1407" applyNumberFormat="1" applyFont="1" applyFill="1" applyBorder="1" applyAlignment="1"/>
    <xf numFmtId="167" fontId="253" fillId="0" borderId="9" xfId="1407" applyNumberFormat="1" applyFont="1" applyFill="1" applyBorder="1" applyAlignment="1"/>
    <xf numFmtId="0" fontId="15" fillId="0" borderId="0" xfId="0" applyFont="1" applyBorder="1"/>
    <xf numFmtId="0" fontId="17" fillId="0" borderId="0" xfId="0" applyFont="1" applyBorder="1"/>
    <xf numFmtId="0" fontId="5" fillId="0" borderId="59" xfId="0" applyFont="1" applyBorder="1"/>
    <xf numFmtId="0" fontId="3" fillId="0" borderId="59" xfId="0" applyFont="1" applyFill="1" applyBorder="1"/>
    <xf numFmtId="0" fontId="24" fillId="0" borderId="0" xfId="0" applyFont="1" applyBorder="1"/>
    <xf numFmtId="0" fontId="5" fillId="0" borderId="59" xfId="0" applyFont="1" applyBorder="1" applyAlignment="1">
      <alignment horizontal="left" vertical="center" indent="3"/>
    </xf>
    <xf numFmtId="0" fontId="5" fillId="0" borderId="59" xfId="0" applyFont="1" applyFill="1" applyBorder="1"/>
  </cellXfs>
  <cellStyles count="1408">
    <cellStyle name=" 1" xfId="5"/>
    <cellStyle name="_x000a_JournalTemplate=C:\COMFO\CTALK\JOURSTD.TPL_x000a_LbStateAddress=3 3 0 251 1 89 2 311_x000a_LbStateJou" xfId="6"/>
    <cellStyle name="_x000d__x000a_JournalTemplate=C:\COMFO\CTALK\JOURSTD.TPL_x000d__x000a_LbStateAddress=3 3 0 251 1 89 2 311_x000d__x000a_LbStateJou" xfId="7"/>
    <cellStyle name="_13.tab_aizd_atm" xfId="8"/>
    <cellStyle name="_Aizdevumi_atmaksas_progn_fakts_Silvtab" xfId="9"/>
    <cellStyle name="_BOP table" xfId="10"/>
    <cellStyle name="_PkBoP_h" xfId="11"/>
    <cellStyle name="_VBI4_300609_Aizdevumu un atmaksu saraksts" xfId="12"/>
    <cellStyle name="0mitP" xfId="13"/>
    <cellStyle name="0ohneP" xfId="14"/>
    <cellStyle name="1 indent" xfId="15"/>
    <cellStyle name="1. izcēlums" xfId="16"/>
    <cellStyle name="10mitP" xfId="17"/>
    <cellStyle name="12mitP" xfId="18"/>
    <cellStyle name="12ohneP" xfId="19"/>
    <cellStyle name="13mitP" xfId="20"/>
    <cellStyle name="1mitP" xfId="21"/>
    <cellStyle name="1ohneP" xfId="22"/>
    <cellStyle name="2 indents" xfId="23"/>
    <cellStyle name="2. izcēlums" xfId="24"/>
    <cellStyle name="20 % - Accent1" xfId="25"/>
    <cellStyle name="20 % - Accent2" xfId="26"/>
    <cellStyle name="20 % - Accent3" xfId="27"/>
    <cellStyle name="20 % - Accent4" xfId="28"/>
    <cellStyle name="20 % - Accent5" xfId="29"/>
    <cellStyle name="20 % - Accent6" xfId="30"/>
    <cellStyle name="20% - Accent1 2" xfId="31"/>
    <cellStyle name="20% - Accent1 2 2" xfId="32"/>
    <cellStyle name="20% - Accent1 3" xfId="33"/>
    <cellStyle name="20% - Accent1 3 2" xfId="34"/>
    <cellStyle name="20% - Accent1 3 3" xfId="35"/>
    <cellStyle name="20% - Accent1 4" xfId="36"/>
    <cellStyle name="20% - Accent2 2" xfId="37"/>
    <cellStyle name="20% - Accent2 2 2" xfId="38"/>
    <cellStyle name="20% - Accent2 3" xfId="39"/>
    <cellStyle name="20% - Accent2 3 2" xfId="40"/>
    <cellStyle name="20% - Accent2 3 3" xfId="41"/>
    <cellStyle name="20% - Accent2 4" xfId="42"/>
    <cellStyle name="20% - Accent3 2" xfId="43"/>
    <cellStyle name="20% - Accent3 2 2" xfId="44"/>
    <cellStyle name="20% - Accent3 3" xfId="45"/>
    <cellStyle name="20% - Accent3 3 2" xfId="46"/>
    <cellStyle name="20% - Accent3 3 3" xfId="47"/>
    <cellStyle name="20% - Accent3 4" xfId="48"/>
    <cellStyle name="20% - Accent4 2" xfId="49"/>
    <cellStyle name="20% - Accent4 2 2" xfId="50"/>
    <cellStyle name="20% - Accent4 3" xfId="51"/>
    <cellStyle name="20% - Accent4 3 2" xfId="52"/>
    <cellStyle name="20% - Accent4 3 3" xfId="53"/>
    <cellStyle name="20% - Accent4 4" xfId="54"/>
    <cellStyle name="20% - Accent5 2" xfId="55"/>
    <cellStyle name="20% - Accent5 2 2" xfId="56"/>
    <cellStyle name="20% - Accent5 3" xfId="57"/>
    <cellStyle name="20% - Accent5 3 2" xfId="58"/>
    <cellStyle name="20% - Accent5 3 3" xfId="59"/>
    <cellStyle name="20% - Accent5 4" xfId="60"/>
    <cellStyle name="20% - Accent6 2" xfId="61"/>
    <cellStyle name="20% - Accent6 2 2" xfId="62"/>
    <cellStyle name="20% - Accent6 3" xfId="63"/>
    <cellStyle name="20% - Accent6 3 2" xfId="64"/>
    <cellStyle name="20% - Accent6 3 3" xfId="65"/>
    <cellStyle name="20% - Accent6 4" xfId="66"/>
    <cellStyle name="20% no 1. izcēluma" xfId="67"/>
    <cellStyle name="20% no 2. izcēluma" xfId="68"/>
    <cellStyle name="20% no 3. izcēluma" xfId="69"/>
    <cellStyle name="20% no 4. izcēluma" xfId="70"/>
    <cellStyle name="20% no 5. izcēluma" xfId="71"/>
    <cellStyle name="20% no 6. izcēluma" xfId="72"/>
    <cellStyle name="2mitP" xfId="73"/>
    <cellStyle name="2ohneP" xfId="74"/>
    <cellStyle name="3 indents" xfId="75"/>
    <cellStyle name="3. izcēlums " xfId="76"/>
    <cellStyle name="3mitP" xfId="77"/>
    <cellStyle name="3ohneP" xfId="78"/>
    <cellStyle name="4 indents" xfId="79"/>
    <cellStyle name="4. izcēlums" xfId="80"/>
    <cellStyle name="40 % - Accent1" xfId="81"/>
    <cellStyle name="40 % - Accent2" xfId="82"/>
    <cellStyle name="40 % - Accent3" xfId="83"/>
    <cellStyle name="40 % - Accent4" xfId="84"/>
    <cellStyle name="40 % - Accent5" xfId="85"/>
    <cellStyle name="40 % - Accent6" xfId="86"/>
    <cellStyle name="40% - Accent1 2" xfId="87"/>
    <cellStyle name="40% - Accent1 2 2" xfId="88"/>
    <cellStyle name="40% - Accent1 3" xfId="89"/>
    <cellStyle name="40% - Accent1 3 2" xfId="90"/>
    <cellStyle name="40% - Accent1 3 3" xfId="91"/>
    <cellStyle name="40% - Accent1 4" xfId="92"/>
    <cellStyle name="40% - Accent2 2" xfId="93"/>
    <cellStyle name="40% - Accent2 2 2" xfId="94"/>
    <cellStyle name="40% - Accent2 3" xfId="95"/>
    <cellStyle name="40% - Accent2 3 2" xfId="96"/>
    <cellStyle name="40% - Accent2 3 3" xfId="97"/>
    <cellStyle name="40% - Accent2 4" xfId="98"/>
    <cellStyle name="40% - Accent3 2" xfId="99"/>
    <cellStyle name="40% - Accent3 2 2" xfId="100"/>
    <cellStyle name="40% - Accent3 3" xfId="101"/>
    <cellStyle name="40% - Accent3 3 2" xfId="102"/>
    <cellStyle name="40% - Accent3 3 3" xfId="103"/>
    <cellStyle name="40% - Accent3 4" xfId="104"/>
    <cellStyle name="40% - Accent4 2" xfId="105"/>
    <cellStyle name="40% - Accent4 2 2" xfId="106"/>
    <cellStyle name="40% - Accent4 3" xfId="107"/>
    <cellStyle name="40% - Accent4 3 2" xfId="108"/>
    <cellStyle name="40% - Accent4 3 3" xfId="109"/>
    <cellStyle name="40% - Accent4 4" xfId="110"/>
    <cellStyle name="40% - Accent5 2" xfId="111"/>
    <cellStyle name="40% - Accent5 2 2" xfId="112"/>
    <cellStyle name="40% - Accent5 3" xfId="113"/>
    <cellStyle name="40% - Accent5 3 2" xfId="114"/>
    <cellStyle name="40% - Accent5 3 3" xfId="115"/>
    <cellStyle name="40% - Accent5 4" xfId="116"/>
    <cellStyle name="40% - Accent6 2" xfId="117"/>
    <cellStyle name="40% - Accent6 2 2" xfId="118"/>
    <cellStyle name="40% - Accent6 3" xfId="119"/>
    <cellStyle name="40% - Accent6 3 2" xfId="120"/>
    <cellStyle name="40% - Accent6 3 3" xfId="121"/>
    <cellStyle name="40% - Accent6 4" xfId="122"/>
    <cellStyle name="40% no 1. izcēluma" xfId="123"/>
    <cellStyle name="40% no 2. izcēluma" xfId="124"/>
    <cellStyle name="40% no 3. izcēluma" xfId="125"/>
    <cellStyle name="40% no 4. izcēluma" xfId="126"/>
    <cellStyle name="40% no 5. izcēluma" xfId="127"/>
    <cellStyle name="40% no 6. izcēluma" xfId="128"/>
    <cellStyle name="4mitP" xfId="129"/>
    <cellStyle name="4ohneP" xfId="130"/>
    <cellStyle name="5 indents" xfId="131"/>
    <cellStyle name="5. izcēlums" xfId="132"/>
    <cellStyle name="6. izcēlums" xfId="133"/>
    <cellStyle name="60 % - Accent1" xfId="134"/>
    <cellStyle name="60 % - Accent2" xfId="135"/>
    <cellStyle name="60 % - Accent3" xfId="136"/>
    <cellStyle name="60 % - Accent4" xfId="137"/>
    <cellStyle name="60 % - Accent5" xfId="138"/>
    <cellStyle name="60 % - Accent6" xfId="139"/>
    <cellStyle name="60% - Accent1 2" xfId="140"/>
    <cellStyle name="60% - Accent1 2 2" xfId="141"/>
    <cellStyle name="60% - Accent1 3" xfId="142"/>
    <cellStyle name="60% - Accent1 3 2" xfId="143"/>
    <cellStyle name="60% - Accent1 3 3" xfId="144"/>
    <cellStyle name="60% - Accent1 4" xfId="145"/>
    <cellStyle name="60% - Accent2 2" xfId="146"/>
    <cellStyle name="60% - Accent2 2 2" xfId="147"/>
    <cellStyle name="60% - Accent2 3" xfId="148"/>
    <cellStyle name="60% - Accent2 3 2" xfId="149"/>
    <cellStyle name="60% - Accent2 3 3" xfId="150"/>
    <cellStyle name="60% - Accent2 4" xfId="151"/>
    <cellStyle name="60% - Accent3 2" xfId="152"/>
    <cellStyle name="60% - Accent3 2 2" xfId="153"/>
    <cellStyle name="60% - Accent3 3" xfId="154"/>
    <cellStyle name="60% - Accent3 3 2" xfId="155"/>
    <cellStyle name="60% - Accent3 3 3" xfId="156"/>
    <cellStyle name="60% - Accent3 4" xfId="157"/>
    <cellStyle name="60% - Accent4 2" xfId="158"/>
    <cellStyle name="60% - Accent4 2 2" xfId="159"/>
    <cellStyle name="60% - Accent4 3" xfId="160"/>
    <cellStyle name="60% - Accent4 3 2" xfId="161"/>
    <cellStyle name="60% - Accent4 3 3" xfId="162"/>
    <cellStyle name="60% - Accent4 4" xfId="163"/>
    <cellStyle name="60% - Accent5 2" xfId="164"/>
    <cellStyle name="60% - Accent5 2 2" xfId="165"/>
    <cellStyle name="60% - Accent5 3" xfId="166"/>
    <cellStyle name="60% - Accent5 3 2" xfId="167"/>
    <cellStyle name="60% - Accent5 3 3" xfId="168"/>
    <cellStyle name="60% - Accent5 4" xfId="169"/>
    <cellStyle name="60% - Accent6 2" xfId="170"/>
    <cellStyle name="60% - Accent6 2 2" xfId="171"/>
    <cellStyle name="60% - Accent6 3" xfId="172"/>
    <cellStyle name="60% - Accent6 3 2" xfId="173"/>
    <cellStyle name="60% - Accent6 3 3" xfId="174"/>
    <cellStyle name="60% - Accent6 4" xfId="175"/>
    <cellStyle name="60% no 1. izcēluma" xfId="176"/>
    <cellStyle name="60% no 2. izcēluma" xfId="177"/>
    <cellStyle name="60% no 3. izcēluma" xfId="178"/>
    <cellStyle name="60% no 4. izcēluma" xfId="179"/>
    <cellStyle name="60% no 5. izcēluma" xfId="180"/>
    <cellStyle name="60% no 6. izcēluma" xfId="181"/>
    <cellStyle name="6mitP" xfId="182"/>
    <cellStyle name="6ohneP" xfId="183"/>
    <cellStyle name="7mitP" xfId="184"/>
    <cellStyle name="9mitP" xfId="185"/>
    <cellStyle name="9ohneP" xfId="186"/>
    <cellStyle name="Accent1 - 20%" xfId="187"/>
    <cellStyle name="Accent1 - 20% 2" xfId="188"/>
    <cellStyle name="Accent1 - 20% 3" xfId="189"/>
    <cellStyle name="Accent1 - 20% 4" xfId="190"/>
    <cellStyle name="Accent1 - 40%" xfId="191"/>
    <cellStyle name="Accent1 - 40% 2" xfId="192"/>
    <cellStyle name="Accent1 - 40% 3" xfId="193"/>
    <cellStyle name="Accent1 - 40% 4" xfId="194"/>
    <cellStyle name="Accent1 - 60%" xfId="195"/>
    <cellStyle name="Accent1 - 60% 2" xfId="196"/>
    <cellStyle name="Accent1 - 60% 3" xfId="197"/>
    <cellStyle name="Accent1 - 60% 4" xfId="198"/>
    <cellStyle name="Accent1 10" xfId="199"/>
    <cellStyle name="Accent1 11" xfId="200"/>
    <cellStyle name="Accent1 12" xfId="201"/>
    <cellStyle name="Accent1 2" xfId="202"/>
    <cellStyle name="Accent1 2 2" xfId="203"/>
    <cellStyle name="Accent1 3" xfId="204"/>
    <cellStyle name="Accent1 3 2" xfId="205"/>
    <cellStyle name="Accent1 3 3" xfId="206"/>
    <cellStyle name="Accent1 4" xfId="207"/>
    <cellStyle name="Accent1 4 2" xfId="208"/>
    <cellStyle name="Accent1 5" xfId="209"/>
    <cellStyle name="Accent1 5 2" xfId="210"/>
    <cellStyle name="Accent1 6" xfId="211"/>
    <cellStyle name="Accent1 7" xfId="212"/>
    <cellStyle name="Accent1 8" xfId="213"/>
    <cellStyle name="Accent1 9" xfId="214"/>
    <cellStyle name="Accent2 - 20%" xfId="215"/>
    <cellStyle name="Accent2 - 20% 2" xfId="216"/>
    <cellStyle name="Accent2 - 20% 3" xfId="217"/>
    <cellStyle name="Accent2 - 20% 4" xfId="218"/>
    <cellStyle name="Accent2 - 40%" xfId="219"/>
    <cellStyle name="Accent2 - 40% 2" xfId="220"/>
    <cellStyle name="Accent2 - 40% 3" xfId="221"/>
    <cellStyle name="Accent2 - 40% 4" xfId="222"/>
    <cellStyle name="Accent2 - 60%" xfId="223"/>
    <cellStyle name="Accent2 - 60% 2" xfId="224"/>
    <cellStyle name="Accent2 - 60% 3" xfId="225"/>
    <cellStyle name="Accent2 - 60% 4" xfId="226"/>
    <cellStyle name="Accent2 10" xfId="227"/>
    <cellStyle name="Accent2 11" xfId="228"/>
    <cellStyle name="Accent2 12" xfId="229"/>
    <cellStyle name="Accent2 2" xfId="230"/>
    <cellStyle name="Accent2 2 2" xfId="231"/>
    <cellStyle name="Accent2 3" xfId="232"/>
    <cellStyle name="Accent2 3 2" xfId="233"/>
    <cellStyle name="Accent2 3 3" xfId="234"/>
    <cellStyle name="Accent2 4" xfId="235"/>
    <cellStyle name="Accent2 4 2" xfId="236"/>
    <cellStyle name="Accent2 5" xfId="237"/>
    <cellStyle name="Accent2 5 2" xfId="238"/>
    <cellStyle name="Accent2 6" xfId="239"/>
    <cellStyle name="Accent2 7" xfId="240"/>
    <cellStyle name="Accent2 8" xfId="241"/>
    <cellStyle name="Accent2 9" xfId="242"/>
    <cellStyle name="Accent3 - 20%" xfId="243"/>
    <cellStyle name="Accent3 - 20% 2" xfId="244"/>
    <cellStyle name="Accent3 - 20% 3" xfId="245"/>
    <cellStyle name="Accent3 - 20% 4" xfId="246"/>
    <cellStyle name="Accent3 - 40%" xfId="247"/>
    <cellStyle name="Accent3 - 40% 2" xfId="248"/>
    <cellStyle name="Accent3 - 40% 3" xfId="249"/>
    <cellStyle name="Accent3 - 40% 4" xfId="250"/>
    <cellStyle name="Accent3 - 60%" xfId="251"/>
    <cellStyle name="Accent3 - 60% 2" xfId="252"/>
    <cellStyle name="Accent3 - 60% 3" xfId="253"/>
    <cellStyle name="Accent3 - 60% 4" xfId="254"/>
    <cellStyle name="Accent3 10" xfId="255"/>
    <cellStyle name="Accent3 11" xfId="256"/>
    <cellStyle name="Accent3 12" xfId="257"/>
    <cellStyle name="Accent3 2" xfId="258"/>
    <cellStyle name="Accent3 2 2" xfId="259"/>
    <cellStyle name="Accent3 3" xfId="260"/>
    <cellStyle name="Accent3 3 2" xfId="261"/>
    <cellStyle name="Accent3 3 3" xfId="262"/>
    <cellStyle name="Accent3 4" xfId="263"/>
    <cellStyle name="Accent3 4 2" xfId="264"/>
    <cellStyle name="Accent3 5" xfId="265"/>
    <cellStyle name="Accent3 5 2" xfId="266"/>
    <cellStyle name="Accent3 6" xfId="267"/>
    <cellStyle name="Accent3 7" xfId="268"/>
    <cellStyle name="Accent3 8" xfId="269"/>
    <cellStyle name="Accent3 9" xfId="270"/>
    <cellStyle name="Accent4 - 20%" xfId="271"/>
    <cellStyle name="Accent4 - 20% 2" xfId="272"/>
    <cellStyle name="Accent4 - 20% 3" xfId="273"/>
    <cellStyle name="Accent4 - 20% 4" xfId="274"/>
    <cellStyle name="Accent4 - 40%" xfId="275"/>
    <cellStyle name="Accent4 - 40% 2" xfId="276"/>
    <cellStyle name="Accent4 - 40% 3" xfId="277"/>
    <cellStyle name="Accent4 - 40% 4" xfId="278"/>
    <cellStyle name="Accent4 - 60%" xfId="279"/>
    <cellStyle name="Accent4 - 60% 2" xfId="280"/>
    <cellStyle name="Accent4 - 60% 3" xfId="281"/>
    <cellStyle name="Accent4 - 60% 4" xfId="282"/>
    <cellStyle name="Accent4 10" xfId="283"/>
    <cellStyle name="Accent4 11" xfId="284"/>
    <cellStyle name="Accent4 12" xfId="285"/>
    <cellStyle name="Accent4 2" xfId="286"/>
    <cellStyle name="Accent4 2 2" xfId="287"/>
    <cellStyle name="Accent4 3" xfId="288"/>
    <cellStyle name="Accent4 3 2" xfId="289"/>
    <cellStyle name="Accent4 3 3" xfId="290"/>
    <cellStyle name="Accent4 4" xfId="291"/>
    <cellStyle name="Accent4 4 2" xfId="292"/>
    <cellStyle name="Accent4 5" xfId="293"/>
    <cellStyle name="Accent4 5 2" xfId="294"/>
    <cellStyle name="Accent4 6" xfId="295"/>
    <cellStyle name="Accent4 7" xfId="296"/>
    <cellStyle name="Accent4 8" xfId="297"/>
    <cellStyle name="Accent4 9" xfId="298"/>
    <cellStyle name="Accent5 - 20%" xfId="299"/>
    <cellStyle name="Accent5 - 20% 2" xfId="300"/>
    <cellStyle name="Accent5 - 20% 3" xfId="301"/>
    <cellStyle name="Accent5 - 20% 4" xfId="302"/>
    <cellStyle name="Accent5 - 40%" xfId="303"/>
    <cellStyle name="Accent5 - 40% 2" xfId="304"/>
    <cellStyle name="Accent5 - 40% 3" xfId="305"/>
    <cellStyle name="Accent5 - 60%" xfId="306"/>
    <cellStyle name="Accent5 - 60% 2" xfId="307"/>
    <cellStyle name="Accent5 - 60% 3" xfId="308"/>
    <cellStyle name="Accent5 - 60% 4" xfId="309"/>
    <cellStyle name="Accent5 10" xfId="310"/>
    <cellStyle name="Accent5 11" xfId="311"/>
    <cellStyle name="Accent5 12" xfId="312"/>
    <cellStyle name="Accent5 2" xfId="313"/>
    <cellStyle name="Accent5 2 2" xfId="314"/>
    <cellStyle name="Accent5 3" xfId="315"/>
    <cellStyle name="Accent5 3 2" xfId="316"/>
    <cellStyle name="Accent5 3 3" xfId="317"/>
    <cellStyle name="Accent5 4" xfId="318"/>
    <cellStyle name="Accent5 4 2" xfId="319"/>
    <cellStyle name="Accent5 5" xfId="320"/>
    <cellStyle name="Accent5 5 2" xfId="321"/>
    <cellStyle name="Accent5 6" xfId="322"/>
    <cellStyle name="Accent5 7" xfId="323"/>
    <cellStyle name="Accent5 8" xfId="324"/>
    <cellStyle name="Accent5 9" xfId="325"/>
    <cellStyle name="Accent6 - 20%" xfId="326"/>
    <cellStyle name="Accent6 - 20% 2" xfId="327"/>
    <cellStyle name="Accent6 - 20% 3" xfId="328"/>
    <cellStyle name="Accent6 - 40%" xfId="329"/>
    <cellStyle name="Accent6 - 40% 2" xfId="330"/>
    <cellStyle name="Accent6 - 40% 3" xfId="331"/>
    <cellStyle name="Accent6 - 40% 4" xfId="332"/>
    <cellStyle name="Accent6 - 60%" xfId="333"/>
    <cellStyle name="Accent6 - 60% 2" xfId="334"/>
    <cellStyle name="Accent6 - 60% 3" xfId="335"/>
    <cellStyle name="Accent6 - 60% 4" xfId="336"/>
    <cellStyle name="Accent6 10" xfId="337"/>
    <cellStyle name="Accent6 11" xfId="338"/>
    <cellStyle name="Accent6 12" xfId="339"/>
    <cellStyle name="Accent6 2" xfId="340"/>
    <cellStyle name="Accent6 2 2" xfId="341"/>
    <cellStyle name="Accent6 3" xfId="342"/>
    <cellStyle name="Accent6 3 2" xfId="343"/>
    <cellStyle name="Accent6 3 3" xfId="344"/>
    <cellStyle name="Accent6 4" xfId="345"/>
    <cellStyle name="Accent6 4 2" xfId="346"/>
    <cellStyle name="Accent6 5" xfId="347"/>
    <cellStyle name="Accent6 5 2" xfId="348"/>
    <cellStyle name="Accent6 6" xfId="349"/>
    <cellStyle name="Accent6 7" xfId="350"/>
    <cellStyle name="Accent6 8" xfId="351"/>
    <cellStyle name="Accent6 9" xfId="352"/>
    <cellStyle name="Aprēķināšana" xfId="353"/>
    <cellStyle name="arial" xfId="354"/>
    <cellStyle name="Array" xfId="355"/>
    <cellStyle name="Array Enter" xfId="356"/>
    <cellStyle name="Array_Book3" xfId="357"/>
    <cellStyle name="AUI_Nauda" xfId="358"/>
    <cellStyle name="AutoFormat Options" xfId="359"/>
    <cellStyle name="Avertissement" xfId="360"/>
    <cellStyle name="Bad 2" xfId="361"/>
    <cellStyle name="Bad 3" xfId="362"/>
    <cellStyle name="Bad 3 2" xfId="363"/>
    <cellStyle name="Bad 3 3" xfId="364"/>
    <cellStyle name="Bad 4" xfId="365"/>
    <cellStyle name="Brīdinājuma teksts" xfId="366"/>
    <cellStyle name="Ç¥ÁØ_¿ù°£¿ä¾àº¸°í" xfId="367"/>
    <cellStyle name="Cabe‡alho 1" xfId="368"/>
    <cellStyle name="Cabe‡alho 2" xfId="369"/>
    <cellStyle name="Cabecera 1" xfId="370"/>
    <cellStyle name="Cabecera 2" xfId="371"/>
    <cellStyle name="Calcul" xfId="372"/>
    <cellStyle name="Calcul 2" xfId="373"/>
    <cellStyle name="Calcul 3" xfId="374"/>
    <cellStyle name="Calculation 2" xfId="375"/>
    <cellStyle name="Calculation 2 2" xfId="376"/>
    <cellStyle name="Calculation 2 3" xfId="377"/>
    <cellStyle name="Calculation 3" xfId="378"/>
    <cellStyle name="Calculation 3 2" xfId="379"/>
    <cellStyle name="Calculation 3 3" xfId="380"/>
    <cellStyle name="Calculation 4" xfId="381"/>
    <cellStyle name="Celkem" xfId="382"/>
    <cellStyle name="Cellule liée" xfId="383"/>
    <cellStyle name="Check" xfId="384"/>
    <cellStyle name="Check Cell 2" xfId="385"/>
    <cellStyle name="Check Cell 3" xfId="386"/>
    <cellStyle name="Check Cell 3 2" xfId="387"/>
    <cellStyle name="Check Cell 3 3" xfId="388"/>
    <cellStyle name="Check Cell 4" xfId="389"/>
    <cellStyle name="CHF" xfId="390"/>
    <cellStyle name="Clive" xfId="391"/>
    <cellStyle name="clsAltData" xfId="392"/>
    <cellStyle name="clsAltMRVData" xfId="393"/>
    <cellStyle name="clsBlank" xfId="394"/>
    <cellStyle name="clsColumnHeader" xfId="395"/>
    <cellStyle name="clsData" xfId="396"/>
    <cellStyle name="clsDefault" xfId="397"/>
    <cellStyle name="clsFooter" xfId="398"/>
    <cellStyle name="clsIndexTableData" xfId="399"/>
    <cellStyle name="clsIndexTableHdr" xfId="400"/>
    <cellStyle name="clsIndexTableTitle" xfId="401"/>
    <cellStyle name="clsMRVData" xfId="402"/>
    <cellStyle name="clsReportFooter" xfId="403"/>
    <cellStyle name="clsReportHeader" xfId="404"/>
    <cellStyle name="clsRowHeader" xfId="405"/>
    <cellStyle name="clsScale" xfId="406"/>
    <cellStyle name="clsSection" xfId="407"/>
    <cellStyle name="Comma  - Style1" xfId="408"/>
    <cellStyle name="Comma  - Style2" xfId="409"/>
    <cellStyle name="Comma  - Style3" xfId="410"/>
    <cellStyle name="Comma  - Style4" xfId="411"/>
    <cellStyle name="Comma  - Style5" xfId="412"/>
    <cellStyle name="Comma  - Style6" xfId="413"/>
    <cellStyle name="Comma  - Style7" xfId="414"/>
    <cellStyle name="Comma  - Style8" xfId="415"/>
    <cellStyle name="Comma 10" xfId="416"/>
    <cellStyle name="Comma 10 2" xfId="417"/>
    <cellStyle name="Comma 10 2 2" xfId="418"/>
    <cellStyle name="Comma 10 3" xfId="419"/>
    <cellStyle name="Comma 10 3 2" xfId="420"/>
    <cellStyle name="Comma 10 4" xfId="421"/>
    <cellStyle name="Comma 10 4 2" xfId="422"/>
    <cellStyle name="Comma 10 5" xfId="423"/>
    <cellStyle name="Comma 10 5 2" xfId="424"/>
    <cellStyle name="Comma 10 6" xfId="425"/>
    <cellStyle name="Comma 11" xfId="426"/>
    <cellStyle name="Comma 11 2" xfId="427"/>
    <cellStyle name="Comma 11 2 2" xfId="428"/>
    <cellStyle name="Comma 11 3" xfId="429"/>
    <cellStyle name="Comma 11 3 2" xfId="430"/>
    <cellStyle name="Comma 11 4" xfId="431"/>
    <cellStyle name="Comma 11 4 2" xfId="432"/>
    <cellStyle name="Comma 11 5" xfId="433"/>
    <cellStyle name="Comma 11 5 2" xfId="434"/>
    <cellStyle name="Comma 11 6" xfId="435"/>
    <cellStyle name="Comma 12" xfId="436"/>
    <cellStyle name="Comma 12 2" xfId="437"/>
    <cellStyle name="Comma 12 2 2" xfId="438"/>
    <cellStyle name="Comma 12 3" xfId="439"/>
    <cellStyle name="Comma 12 3 2" xfId="440"/>
    <cellStyle name="Comma 12 4" xfId="441"/>
    <cellStyle name="Comma 12 4 2" xfId="442"/>
    <cellStyle name="Comma 12 5" xfId="443"/>
    <cellStyle name="Comma 12 5 2" xfId="444"/>
    <cellStyle name="Comma 12 6" xfId="445"/>
    <cellStyle name="Comma 13" xfId="446"/>
    <cellStyle name="Comma 13 2" xfId="447"/>
    <cellStyle name="Comma 13 2 2" xfId="448"/>
    <cellStyle name="Comma 13 3" xfId="449"/>
    <cellStyle name="Comma 13 3 2" xfId="450"/>
    <cellStyle name="Comma 13 4" xfId="451"/>
    <cellStyle name="Comma 13 4 2" xfId="452"/>
    <cellStyle name="Comma 13 5" xfId="453"/>
    <cellStyle name="Comma 13 5 2" xfId="454"/>
    <cellStyle name="Comma 13 6" xfId="455"/>
    <cellStyle name="Comma 14" xfId="456"/>
    <cellStyle name="Comma 14 2" xfId="457"/>
    <cellStyle name="Comma 14 2 2" xfId="458"/>
    <cellStyle name="Comma 14 3" xfId="459"/>
    <cellStyle name="Comma 14 3 2" xfId="460"/>
    <cellStyle name="Comma 14 4" xfId="461"/>
    <cellStyle name="Comma 14 4 2" xfId="462"/>
    <cellStyle name="Comma 14 5" xfId="463"/>
    <cellStyle name="Comma 14 5 2" xfId="464"/>
    <cellStyle name="Comma 14 6" xfId="465"/>
    <cellStyle name="Comma 15" xfId="466"/>
    <cellStyle name="Comma 15 2" xfId="467"/>
    <cellStyle name="Comma 15 2 2" xfId="468"/>
    <cellStyle name="Comma 15 3" xfId="469"/>
    <cellStyle name="Comma 15 3 2" xfId="470"/>
    <cellStyle name="Comma 15 4" xfId="471"/>
    <cellStyle name="Comma 15 4 2" xfId="472"/>
    <cellStyle name="Comma 15 5" xfId="473"/>
    <cellStyle name="Comma 15 5 2" xfId="474"/>
    <cellStyle name="Comma 15 6" xfId="475"/>
    <cellStyle name="Comma 16" xfId="476"/>
    <cellStyle name="Comma 16 2" xfId="477"/>
    <cellStyle name="Comma 16 2 2" xfId="478"/>
    <cellStyle name="Comma 16 3" xfId="479"/>
    <cellStyle name="Comma 16 3 2" xfId="480"/>
    <cellStyle name="Comma 16 4" xfId="481"/>
    <cellStyle name="Comma 16 4 2" xfId="482"/>
    <cellStyle name="Comma 16 5" xfId="483"/>
    <cellStyle name="Comma 16 5 2" xfId="484"/>
    <cellStyle name="Comma 16 6" xfId="485"/>
    <cellStyle name="Comma 17" xfId="486"/>
    <cellStyle name="Comma 18" xfId="487"/>
    <cellStyle name="Comma 18 2" xfId="488"/>
    <cellStyle name="Comma 19" xfId="489"/>
    <cellStyle name="Comma 19 2" xfId="490"/>
    <cellStyle name="Comma 2" xfId="491"/>
    <cellStyle name="Comma 2 2" xfId="492"/>
    <cellStyle name="Comma 2 3" xfId="493"/>
    <cellStyle name="Comma 2 4" xfId="494"/>
    <cellStyle name="Comma 20" xfId="495"/>
    <cellStyle name="Comma 20 2" xfId="496"/>
    <cellStyle name="Comma 21" xfId="497"/>
    <cellStyle name="Comma 21 2" xfId="498"/>
    <cellStyle name="Comma 22" xfId="499"/>
    <cellStyle name="Comma 22 2" xfId="500"/>
    <cellStyle name="Comma 23" xfId="501"/>
    <cellStyle name="Comma 23 2" xfId="502"/>
    <cellStyle name="Comma 24" xfId="503"/>
    <cellStyle name="Comma 25" xfId="504"/>
    <cellStyle name="Comma 3" xfId="505"/>
    <cellStyle name="Comma 4" xfId="506"/>
    <cellStyle name="Comma 4 2" xfId="507"/>
    <cellStyle name="Comma 4 2 2" xfId="508"/>
    <cellStyle name="Comma 4 3" xfId="509"/>
    <cellStyle name="Comma 4 3 2" xfId="510"/>
    <cellStyle name="Comma 4 4" xfId="511"/>
    <cellStyle name="Comma 4 4 2" xfId="512"/>
    <cellStyle name="Comma 4 5" xfId="513"/>
    <cellStyle name="Comma 4 5 2" xfId="514"/>
    <cellStyle name="Comma 4 6" xfId="515"/>
    <cellStyle name="Comma 5" xfId="516"/>
    <cellStyle name="Comma 5 2" xfId="517"/>
    <cellStyle name="Comma 5 2 2" xfId="518"/>
    <cellStyle name="Comma 5 3" xfId="519"/>
    <cellStyle name="Comma 5 3 2" xfId="520"/>
    <cellStyle name="Comma 5 4" xfId="521"/>
    <cellStyle name="Comma 5 4 2" xfId="522"/>
    <cellStyle name="Comma 5 5" xfId="523"/>
    <cellStyle name="Comma 5 5 2" xfId="524"/>
    <cellStyle name="Comma 5 6" xfId="525"/>
    <cellStyle name="Comma 6" xfId="526"/>
    <cellStyle name="Comma 6 2" xfId="527"/>
    <cellStyle name="Comma 6 2 2" xfId="528"/>
    <cellStyle name="Comma 6 3" xfId="529"/>
    <cellStyle name="Comma 6 3 2" xfId="530"/>
    <cellStyle name="Comma 6 4" xfId="531"/>
    <cellStyle name="Comma 6 4 2" xfId="532"/>
    <cellStyle name="Comma 6 5" xfId="533"/>
    <cellStyle name="Comma 6 5 2" xfId="534"/>
    <cellStyle name="Comma 6 6" xfId="535"/>
    <cellStyle name="Comma 7" xfId="536"/>
    <cellStyle name="Comma 7 2" xfId="537"/>
    <cellStyle name="Comma 7 2 2" xfId="538"/>
    <cellStyle name="Comma 7 3" xfId="539"/>
    <cellStyle name="Comma 7 3 2" xfId="540"/>
    <cellStyle name="Comma 7 4" xfId="541"/>
    <cellStyle name="Comma 7 4 2" xfId="542"/>
    <cellStyle name="Comma 7 5" xfId="543"/>
    <cellStyle name="Comma 7 5 2" xfId="544"/>
    <cellStyle name="Comma 7 6" xfId="545"/>
    <cellStyle name="Comma 8" xfId="546"/>
    <cellStyle name="Comma 8 2" xfId="547"/>
    <cellStyle name="Comma 8 2 2" xfId="548"/>
    <cellStyle name="Comma 8 3" xfId="549"/>
    <cellStyle name="Comma 8 3 2" xfId="550"/>
    <cellStyle name="Comma 8 4" xfId="551"/>
    <cellStyle name="Comma 8 4 2" xfId="552"/>
    <cellStyle name="Comma 8 5" xfId="553"/>
    <cellStyle name="Comma 8 5 2" xfId="554"/>
    <cellStyle name="Comma 8 6" xfId="555"/>
    <cellStyle name="Comma 9" xfId="556"/>
    <cellStyle name="Comma 9 2" xfId="557"/>
    <cellStyle name="Comma 9 2 2" xfId="558"/>
    <cellStyle name="Comma 9 3" xfId="559"/>
    <cellStyle name="Comma 9 3 2" xfId="560"/>
    <cellStyle name="Comma 9 4" xfId="561"/>
    <cellStyle name="Comma 9 4 2" xfId="562"/>
    <cellStyle name="Comma 9 5" xfId="563"/>
    <cellStyle name="Comma 9 5 2" xfId="564"/>
    <cellStyle name="Comma 9 6" xfId="565"/>
    <cellStyle name="Comma(3)" xfId="566"/>
    <cellStyle name="Comma0" xfId="567"/>
    <cellStyle name="Comma0 - Style3" xfId="568"/>
    <cellStyle name="Comma0_BG Money (current)" xfId="569"/>
    <cellStyle name="Commentaire" xfId="570"/>
    <cellStyle name="Commentaire 2" xfId="571"/>
    <cellStyle name="Commentaire 3" xfId="572"/>
    <cellStyle name="Curren - Style3" xfId="573"/>
    <cellStyle name="Curren - Style4" xfId="574"/>
    <cellStyle name="Currency0" xfId="575"/>
    <cellStyle name="Data" xfId="576"/>
    <cellStyle name="Data 2" xfId="577"/>
    <cellStyle name="Date" xfId="578"/>
    <cellStyle name="Datum" xfId="579"/>
    <cellStyle name="day of week" xfId="580"/>
    <cellStyle name="DEM" xfId="581"/>
    <cellStyle name="Emphasis 1" xfId="582"/>
    <cellStyle name="Emphasis 1 2" xfId="583"/>
    <cellStyle name="Emphasis 1 3" xfId="584"/>
    <cellStyle name="Emphasis 2" xfId="585"/>
    <cellStyle name="Emphasis 2 2" xfId="586"/>
    <cellStyle name="Emphasis 2 3" xfId="587"/>
    <cellStyle name="Emphasis 3" xfId="588"/>
    <cellStyle name="Emphasis 3 2" xfId="589"/>
    <cellStyle name="Emphasis 3 3" xfId="590"/>
    <cellStyle name="Entrée" xfId="591"/>
    <cellStyle name="Entrée 2" xfId="592"/>
    <cellStyle name="Entrée 3" xfId="593"/>
    <cellStyle name="eptembre" xfId="594"/>
    <cellStyle name="eptembre 2" xfId="595"/>
    <cellStyle name="estimation" xfId="596"/>
    <cellStyle name="Euro" xfId="597"/>
    <cellStyle name="Euro 2" xfId="598"/>
    <cellStyle name="Excel.Chart" xfId="599"/>
    <cellStyle name="exo" xfId="600"/>
    <cellStyle name="exo 2" xfId="601"/>
    <cellStyle name="exo 3" xfId="602"/>
    <cellStyle name="Explanatory Text 2" xfId="603"/>
    <cellStyle name="Explanatory Text 2 2" xfId="604"/>
    <cellStyle name="Explanatory Text 3" xfId="605"/>
    <cellStyle name="Explanatory Text 3 2" xfId="606"/>
    <cellStyle name="Explanatory Text 3 3" xfId="607"/>
    <cellStyle name="Explanatory Text 4" xfId="608"/>
    <cellStyle name="Explanatory Text 5" xfId="609"/>
    <cellStyle name="Ezres [0]_10mell99" xfId="610"/>
    <cellStyle name="Ezres_10mell99" xfId="611"/>
    <cellStyle name="f‰H‹Ëf‰h,ÿt$è¸Wÿÿé&gt;Ëÿÿ÷Ç" xfId="612"/>
    <cellStyle name="f‰H_x0010_‹Ëf‰h,ÿt$_x0018_è¸Wÿÿé&gt;Ëÿÿ÷Ç_x0001_" xfId="613"/>
    <cellStyle name="F2" xfId="614"/>
    <cellStyle name="F3" xfId="615"/>
    <cellStyle name="F4" xfId="616"/>
    <cellStyle name="F5" xfId="617"/>
    <cellStyle name="F6" xfId="618"/>
    <cellStyle name="F7" xfId="619"/>
    <cellStyle name="F8" xfId="620"/>
    <cellStyle name="facha" xfId="621"/>
    <cellStyle name="Fecha" xfId="622"/>
    <cellStyle name="Fijo" xfId="623"/>
    <cellStyle name="Finanční0" xfId="624"/>
    <cellStyle name="Finanèní0" xfId="625"/>
    <cellStyle name="Fixed" xfId="626"/>
    <cellStyle name="fixed0 - Style4" xfId="627"/>
    <cellStyle name="Fixed2 - Style2" xfId="628"/>
    <cellStyle name="Fixo" xfId="629"/>
    <cellStyle name="Forecast" xfId="630"/>
    <cellStyle name="formula1" xfId="631"/>
    <cellStyle name="formula2" xfId="632"/>
    <cellStyle name="formula3" xfId="633"/>
    <cellStyle name="Fuss" xfId="634"/>
    <cellStyle name="Fuss 2" xfId="635"/>
    <cellStyle name="Fuss 3" xfId="636"/>
    <cellStyle name="Good 2" xfId="637"/>
    <cellStyle name="Good 3" xfId="638"/>
    <cellStyle name="Good 3 2" xfId="639"/>
    <cellStyle name="Good 3 3" xfId="640"/>
    <cellStyle name="Good 4" xfId="641"/>
    <cellStyle name="Grey" xfId="642"/>
    <cellStyle name="hard_num" xfId="643"/>
    <cellStyle name="Head1" xfId="644"/>
    <cellStyle name="Header style" xfId="645"/>
    <cellStyle name="Header1" xfId="646"/>
    <cellStyle name="Header2" xfId="647"/>
    <cellStyle name="Header2 2" xfId="648"/>
    <cellStyle name="Heading 1 2" xfId="649"/>
    <cellStyle name="Heading 1 3" xfId="650"/>
    <cellStyle name="Heading 1 3 2" xfId="651"/>
    <cellStyle name="Heading 1 3 3" xfId="652"/>
    <cellStyle name="Heading 1 4" xfId="653"/>
    <cellStyle name="Heading 1 5" xfId="654"/>
    <cellStyle name="Heading 2 2" xfId="655"/>
    <cellStyle name="Heading 2 3" xfId="656"/>
    <cellStyle name="Heading 2 3 2" xfId="657"/>
    <cellStyle name="Heading 2 3 3" xfId="658"/>
    <cellStyle name="Heading 2 4" xfId="659"/>
    <cellStyle name="Heading 2 5" xfId="660"/>
    <cellStyle name="Heading 3 2" xfId="661"/>
    <cellStyle name="Heading 3 3" xfId="662"/>
    <cellStyle name="Heading 3 3 2" xfId="663"/>
    <cellStyle name="Heading 3 3 3" xfId="664"/>
    <cellStyle name="Heading 3 4" xfId="665"/>
    <cellStyle name="Heading 4 2" xfId="666"/>
    <cellStyle name="Heading 4 3" xfId="667"/>
    <cellStyle name="Heading 4 3 2" xfId="668"/>
    <cellStyle name="Heading 4 3 3" xfId="669"/>
    <cellStyle name="Heading 4 4" xfId="670"/>
    <cellStyle name="Heading1" xfId="671"/>
    <cellStyle name="Heading2" xfId="672"/>
    <cellStyle name="Hiperhivatkozás" xfId="673"/>
    <cellStyle name="Hipervínculo" xfId="674"/>
    <cellStyle name="Hipervínculo visitado" xfId="675"/>
    <cellStyle name="Hipervínculo_10-01-03 2003 2003 NUEVOS RON -NUEVOS INTERESES" xfId="676"/>
    <cellStyle name="Historical" xfId="677"/>
    <cellStyle name="Hyperlink" xfId="678"/>
    <cellStyle name="Hyperlink 2" xfId="679"/>
    <cellStyle name="Hyperlink seguido_NFGC_SPE_1995_2003" xfId="680"/>
    <cellStyle name="Îáû÷íûé_Table16" xfId="681"/>
    <cellStyle name="Ievade" xfId="682"/>
    <cellStyle name="imf-one decimal" xfId="683"/>
    <cellStyle name="imf-zero decimal" xfId="684"/>
    <cellStyle name="Indent0" xfId="685"/>
    <cellStyle name="Indent1" xfId="686"/>
    <cellStyle name="Indent2" xfId="687"/>
    <cellStyle name="Indent3" xfId="688"/>
    <cellStyle name="Indent4" xfId="689"/>
    <cellStyle name="Indent5" xfId="690"/>
    <cellStyle name="info" xfId="691"/>
    <cellStyle name="Input [yellow]" xfId="692"/>
    <cellStyle name="Input 10" xfId="693"/>
    <cellStyle name="Input 11" xfId="694"/>
    <cellStyle name="Input 12" xfId="695"/>
    <cellStyle name="Input 13" xfId="696"/>
    <cellStyle name="Input 2" xfId="697"/>
    <cellStyle name="Input 2 2" xfId="698"/>
    <cellStyle name="Input 2 3" xfId="699"/>
    <cellStyle name="Input 3" xfId="700"/>
    <cellStyle name="Input 3 2" xfId="701"/>
    <cellStyle name="Input 3 3" xfId="702"/>
    <cellStyle name="Input 4" xfId="703"/>
    <cellStyle name="Input 4 2" xfId="704"/>
    <cellStyle name="Input 5" xfId="705"/>
    <cellStyle name="Input 5 2" xfId="706"/>
    <cellStyle name="Input 6" xfId="707"/>
    <cellStyle name="Input 7" xfId="708"/>
    <cellStyle name="Input 8" xfId="709"/>
    <cellStyle name="Input 9" xfId="710"/>
    <cellStyle name="Insatisfaisant" xfId="711"/>
    <cellStyle name="İzlenen Köprü" xfId="712"/>
    <cellStyle name="Izvade" xfId="713"/>
    <cellStyle name="jo[" xfId="714"/>
    <cellStyle name="JPY" xfId="715"/>
    <cellStyle name="Koefic." xfId="716"/>
    <cellStyle name="Koefic. 2" xfId="717"/>
    <cellStyle name="Koefic. 3" xfId="718"/>
    <cellStyle name="Köprü" xfId="719"/>
    <cellStyle name="Kopsumma" xfId="720"/>
    <cellStyle name="Label" xfId="721"/>
    <cellStyle name="Labs" xfId="722"/>
    <cellStyle name="link_ext" xfId="723"/>
    <cellStyle name="Linked Cell 2" xfId="724"/>
    <cellStyle name="Linked Cell 3" xfId="725"/>
    <cellStyle name="Linked Cell 3 2" xfId="726"/>
    <cellStyle name="Linked Cell 3 3" xfId="727"/>
    <cellStyle name="Linked Cell 4" xfId="728"/>
    <cellStyle name="MacroCode" xfId="729"/>
    <cellStyle name="Már látott hiperhivatkozás" xfId="730"/>
    <cellStyle name="Měna0" xfId="731"/>
    <cellStyle name="měny_DEFLÁTORY  3q 1998" xfId="732"/>
    <cellStyle name="Millares [0]_11.1.3. bis" xfId="733"/>
    <cellStyle name="Millares_11.1.3. bis" xfId="734"/>
    <cellStyle name="Milliers [0]_Classeur1" xfId="735"/>
    <cellStyle name="Milliers_ADJ 278" xfId="736"/>
    <cellStyle name="Mìna0" xfId="737"/>
    <cellStyle name="mitP" xfId="738"/>
    <cellStyle name="Moeda [0]_A" xfId="739"/>
    <cellStyle name="Moeda_A" xfId="740"/>
    <cellStyle name="Moeda0" xfId="741"/>
    <cellStyle name="Moneda [0]_11.1.3. bis" xfId="742"/>
    <cellStyle name="Moneda_11.1.3. bis" xfId="743"/>
    <cellStyle name="Monétaire [0]_ARRIE00" xfId="744"/>
    <cellStyle name="Monétaire_ARRIE00" xfId="745"/>
    <cellStyle name="Monetario" xfId="746"/>
    <cellStyle name="Monetario0" xfId="747"/>
    <cellStyle name="Money" xfId="748"/>
    <cellStyle name="MTW" xfId="749"/>
    <cellStyle name="Navadno_Slo" xfId="750"/>
    <cellStyle name="Nedefinován" xfId="751"/>
    <cellStyle name="Neitrāls" xfId="752"/>
    <cellStyle name="Neutral 2" xfId="753"/>
    <cellStyle name="Neutral 3" xfId="754"/>
    <cellStyle name="Neutral 3 2" xfId="755"/>
    <cellStyle name="Neutral 3 3" xfId="756"/>
    <cellStyle name="Neutral 4" xfId="757"/>
    <cellStyle name="Neutre" xfId="758"/>
    <cellStyle name="No-definido" xfId="759"/>
    <cellStyle name="Non défini" xfId="760"/>
    <cellStyle name="Normaali_CENTRAL" xfId="761"/>
    <cellStyle name="Normal" xfId="0" builtinId="0"/>
    <cellStyle name="Normal - Modelo1" xfId="762"/>
    <cellStyle name="Normal - Style1" xfId="763"/>
    <cellStyle name="Normal - Style2" xfId="764"/>
    <cellStyle name="Normal - Style3" xfId="765"/>
    <cellStyle name="Normal - Style4" xfId="766"/>
    <cellStyle name="Normal - Style5" xfId="767"/>
    <cellStyle name="Normal - Style6" xfId="768"/>
    <cellStyle name="Normal - Style7" xfId="769"/>
    <cellStyle name="Normal - Style8" xfId="770"/>
    <cellStyle name="Normal 10" xfId="771"/>
    <cellStyle name="Normal 10 2" xfId="772"/>
    <cellStyle name="Normal 10 3" xfId="773"/>
    <cellStyle name="Normal 10 4" xfId="774"/>
    <cellStyle name="Normal 11" xfId="775"/>
    <cellStyle name="Normal 11 2" xfId="776"/>
    <cellStyle name="Normal 11 3" xfId="777"/>
    <cellStyle name="Normal 11 4" xfId="778"/>
    <cellStyle name="Normal 12" xfId="779"/>
    <cellStyle name="Normal 13" xfId="780"/>
    <cellStyle name="Normal 14" xfId="781"/>
    <cellStyle name="Normal 14 2" xfId="782"/>
    <cellStyle name="Normal 15" xfId="783"/>
    <cellStyle name="Normal 15 2" xfId="784"/>
    <cellStyle name="Normal 15 2 2" xfId="785"/>
    <cellStyle name="Normal 16" xfId="786"/>
    <cellStyle name="Normal 16 2" xfId="787"/>
    <cellStyle name="Normal 17" xfId="788"/>
    <cellStyle name="Normal 17 2" xfId="789"/>
    <cellStyle name="Normal 17 3" xfId="790"/>
    <cellStyle name="Normal 18" xfId="791"/>
    <cellStyle name="Normal 18 2" xfId="792"/>
    <cellStyle name="Normal 19" xfId="793"/>
    <cellStyle name="Normal 19 2" xfId="794"/>
    <cellStyle name="Normal 19 3" xfId="795"/>
    <cellStyle name="Normal 2" xfId="2"/>
    <cellStyle name="Normal 2 2" xfId="4"/>
    <cellStyle name="Normal 2 2 2" xfId="796"/>
    <cellStyle name="Normal 2 2 3" xfId="797"/>
    <cellStyle name="Normal 2 2 4" xfId="798"/>
    <cellStyle name="Normal 2 2 5" xfId="799"/>
    <cellStyle name="Normal 2 3" xfId="800"/>
    <cellStyle name="Normal 2 3 2" xfId="801"/>
    <cellStyle name="Normal 2 3 3" xfId="802"/>
    <cellStyle name="Normal 2 4" xfId="803"/>
    <cellStyle name="Normal 2 5" xfId="804"/>
    <cellStyle name="Normal 2 6" xfId="805"/>
    <cellStyle name="Normal 2 7" xfId="806"/>
    <cellStyle name="Normal 2_Book1 (2)" xfId="807"/>
    <cellStyle name="Normal 20" xfId="808"/>
    <cellStyle name="Normal 21" xfId="809"/>
    <cellStyle name="Normal 21 2" xfId="810"/>
    <cellStyle name="Normal 21 2 2" xfId="811"/>
    <cellStyle name="Normal 21 3" xfId="812"/>
    <cellStyle name="Normal 22" xfId="813"/>
    <cellStyle name="Normal 22 2" xfId="814"/>
    <cellStyle name="Normal 22 3" xfId="815"/>
    <cellStyle name="Normal 22 4" xfId="816"/>
    <cellStyle name="Normal 23" xfId="817"/>
    <cellStyle name="Normal 23 2" xfId="818"/>
    <cellStyle name="Normal 23 2 2" xfId="819"/>
    <cellStyle name="Normal 23 3" xfId="820"/>
    <cellStyle name="Normal 24" xfId="821"/>
    <cellStyle name="Normal 25" xfId="822"/>
    <cellStyle name="Normal 26" xfId="823"/>
    <cellStyle name="Normal 27" xfId="824"/>
    <cellStyle name="Normal 28" xfId="825"/>
    <cellStyle name="Normal 29" xfId="826"/>
    <cellStyle name="Normal 3" xfId="3"/>
    <cellStyle name="Normal 3 2" xfId="827"/>
    <cellStyle name="Normal 3 2 2" xfId="828"/>
    <cellStyle name="Normal 3 2 3" xfId="829"/>
    <cellStyle name="Normal 3 3" xfId="830"/>
    <cellStyle name="Normal 3 4" xfId="831"/>
    <cellStyle name="Normal 3 5" xfId="832"/>
    <cellStyle name="Normal 3 6" xfId="833"/>
    <cellStyle name="Normal 3 7" xfId="834"/>
    <cellStyle name="Normal 3 8" xfId="835"/>
    <cellStyle name="Normal 30" xfId="836"/>
    <cellStyle name="Normal 31" xfId="837"/>
    <cellStyle name="Normal 31 2" xfId="838"/>
    <cellStyle name="Normal 32" xfId="839"/>
    <cellStyle name="Normal 33" xfId="840"/>
    <cellStyle name="Normal 34" xfId="841"/>
    <cellStyle name="Normal 34 2" xfId="842"/>
    <cellStyle name="Normal 35" xfId="843"/>
    <cellStyle name="Normal 36" xfId="844"/>
    <cellStyle name="Normal 36 2" xfId="845"/>
    <cellStyle name="Normal 36 3" xfId="846"/>
    <cellStyle name="Normal 37" xfId="847"/>
    <cellStyle name="Normal 37 2" xfId="848"/>
    <cellStyle name="Normal 38" xfId="849"/>
    <cellStyle name="Normal 38 2" xfId="850"/>
    <cellStyle name="Normal 39" xfId="851"/>
    <cellStyle name="Normal 39 2" xfId="852"/>
    <cellStyle name="Normal 4" xfId="853"/>
    <cellStyle name="Normal 4 2" xfId="854"/>
    <cellStyle name="Normal 4 2 2" xfId="855"/>
    <cellStyle name="Normal 4 3" xfId="856"/>
    <cellStyle name="Normal 4 3 2" xfId="857"/>
    <cellStyle name="Normal 4 4" xfId="858"/>
    <cellStyle name="Normal 40" xfId="859"/>
    <cellStyle name="Normal 41" xfId="860"/>
    <cellStyle name="Normal 42" xfId="861"/>
    <cellStyle name="Normal 43" xfId="862"/>
    <cellStyle name="Normal 44" xfId="863"/>
    <cellStyle name="Normal 45" xfId="864"/>
    <cellStyle name="Normal 46" xfId="865"/>
    <cellStyle name="Normal 47" xfId="866"/>
    <cellStyle name="Normal 48" xfId="867"/>
    <cellStyle name="Normal 49" xfId="868"/>
    <cellStyle name="Normal 5" xfId="869"/>
    <cellStyle name="Normal 5 2" xfId="870"/>
    <cellStyle name="Normal 5 2 2" xfId="871"/>
    <cellStyle name="Normal 5 2 3" xfId="872"/>
    <cellStyle name="Normal 5 3" xfId="873"/>
    <cellStyle name="Normal 5 3 2" xfId="874"/>
    <cellStyle name="Normal 5 4" xfId="875"/>
    <cellStyle name="Normal 5 5" xfId="876"/>
    <cellStyle name="Normal 50" xfId="877"/>
    <cellStyle name="Normal 51" xfId="878"/>
    <cellStyle name="Normal 52" xfId="879"/>
    <cellStyle name="Normal 53" xfId="880"/>
    <cellStyle name="Normal 54" xfId="881"/>
    <cellStyle name="Normal 55" xfId="882"/>
    <cellStyle name="Normal 56" xfId="883"/>
    <cellStyle name="Normal 57" xfId="1406"/>
    <cellStyle name="Normal 58" xfId="1407"/>
    <cellStyle name="Normal 6" xfId="884"/>
    <cellStyle name="Normal 6 2" xfId="885"/>
    <cellStyle name="Normal 6 3" xfId="886"/>
    <cellStyle name="Normal 7" xfId="887"/>
    <cellStyle name="Normal 7 2" xfId="888"/>
    <cellStyle name="Normal 7 3" xfId="889"/>
    <cellStyle name="Normal 7 4" xfId="890"/>
    <cellStyle name="Normal 8" xfId="891"/>
    <cellStyle name="Normal 8 2" xfId="892"/>
    <cellStyle name="Normal 8 2 2" xfId="893"/>
    <cellStyle name="Normal 9" xfId="894"/>
    <cellStyle name="Normal 9 2" xfId="895"/>
    <cellStyle name="Normal 9 3" xfId="896"/>
    <cellStyle name="Normal Table" xfId="897"/>
    <cellStyle name="Normál_10mell99" xfId="898"/>
    <cellStyle name="normálne_HDP-OD~1" xfId="899"/>
    <cellStyle name="normální_agricult_1" xfId="900"/>
    <cellStyle name="Nosaukums" xfId="901"/>
    <cellStyle name="Note 2" xfId="902"/>
    <cellStyle name="Note 2 2" xfId="903"/>
    <cellStyle name="Note 2 3" xfId="904"/>
    <cellStyle name="Note 2 4" xfId="905"/>
    <cellStyle name="Note 3" xfId="906"/>
    <cellStyle name="Note 3 2" xfId="907"/>
    <cellStyle name="Note 3 3" xfId="908"/>
    <cellStyle name="Note 4" xfId="909"/>
    <cellStyle name="Notes" xfId="910"/>
    <cellStyle name="numbers" xfId="911"/>
    <cellStyle name="Numbers(2)" xfId="912"/>
    <cellStyle name="Obično_ENG.30.04.2004" xfId="913"/>
    <cellStyle name="ohneP" xfId="914"/>
    <cellStyle name="Output 2" xfId="915"/>
    <cellStyle name="Output 2 2" xfId="916"/>
    <cellStyle name="Output 2 3" xfId="917"/>
    <cellStyle name="Output 3" xfId="918"/>
    <cellStyle name="Output 3 2" xfId="919"/>
    <cellStyle name="Output 3 3" xfId="920"/>
    <cellStyle name="Output 4" xfId="921"/>
    <cellStyle name="ParaBirimi [0]_2004_iller" xfId="922"/>
    <cellStyle name="ParaBirimi_2004_iller" xfId="923"/>
    <cellStyle name="Parastais 13" xfId="924"/>
    <cellStyle name="Parastais 2" xfId="925"/>
    <cellStyle name="Parastais 2 2" xfId="926"/>
    <cellStyle name="Parastais 2 2 2" xfId="927"/>
    <cellStyle name="Parastais 2 3" xfId="928"/>
    <cellStyle name="Parastais 2 3 2" xfId="929"/>
    <cellStyle name="Parastais 2 4" xfId="930"/>
    <cellStyle name="Parastais 2_FMRik_260209_marts_sad1II.variants" xfId="931"/>
    <cellStyle name="Parastais 3" xfId="932"/>
    <cellStyle name="Parastais 4" xfId="933"/>
    <cellStyle name="Parastais 5" xfId="934"/>
    <cellStyle name="Parastais 6" xfId="935"/>
    <cellStyle name="Parastais_3_pielik__Veidl_3" xfId="936"/>
    <cellStyle name="Parasts 3" xfId="937"/>
    <cellStyle name="Parasts 4" xfId="938"/>
    <cellStyle name="Paskaidrojošs teksts" xfId="940"/>
    <cellStyle name="Pārbaudes šūna" xfId="939"/>
    <cellStyle name="Pénznem [0]_10mell99" xfId="941"/>
    <cellStyle name="Pénznem_10mell99" xfId="942"/>
    <cellStyle name="Percen - Style1" xfId="943"/>
    <cellStyle name="Percent" xfId="1" builtinId="5"/>
    <cellStyle name="Percent [2]" xfId="944"/>
    <cellStyle name="Percent 10" xfId="945"/>
    <cellStyle name="Percent 11" xfId="946"/>
    <cellStyle name="Percent 12" xfId="947"/>
    <cellStyle name="Percent 13" xfId="948"/>
    <cellStyle name="Percent 14" xfId="949"/>
    <cellStyle name="Percent 15" xfId="950"/>
    <cellStyle name="Percent 16" xfId="951"/>
    <cellStyle name="Percent 17" xfId="952"/>
    <cellStyle name="Percent 18" xfId="953"/>
    <cellStyle name="Percent 2" xfId="954"/>
    <cellStyle name="Percent 2 2" xfId="955"/>
    <cellStyle name="Percent 2 2 2" xfId="956"/>
    <cellStyle name="Percent 2 2 3" xfId="957"/>
    <cellStyle name="Percent 2 3" xfId="958"/>
    <cellStyle name="Percent 2 4" xfId="959"/>
    <cellStyle name="Percent 2 5" xfId="960"/>
    <cellStyle name="Percent 2 6" xfId="961"/>
    <cellStyle name="Percent 2 7" xfId="962"/>
    <cellStyle name="Percent 3" xfId="963"/>
    <cellStyle name="Percent 3 2" xfId="964"/>
    <cellStyle name="Percent 4" xfId="965"/>
    <cellStyle name="Percent 4 2" xfId="966"/>
    <cellStyle name="Percent 5" xfId="967"/>
    <cellStyle name="Percent 5 2" xfId="968"/>
    <cellStyle name="Percent 6" xfId="969"/>
    <cellStyle name="Percent 7" xfId="970"/>
    <cellStyle name="Percent 8" xfId="971"/>
    <cellStyle name="Percent 8 2" xfId="972"/>
    <cellStyle name="Percent 9" xfId="973"/>
    <cellStyle name="percentage difference" xfId="974"/>
    <cellStyle name="percentage difference one decimal" xfId="975"/>
    <cellStyle name="percentage difference zero decimal" xfId="976"/>
    <cellStyle name="Percentual" xfId="977"/>
    <cellStyle name="Pevný" xfId="978"/>
    <cellStyle name="Pie??m." xfId="979"/>
    <cellStyle name="Pie??m. 2" xfId="980"/>
    <cellStyle name="Pie??m. 2 2" xfId="981"/>
    <cellStyle name="Pie??m. 3" xfId="982"/>
    <cellStyle name="Pie??m. 4" xfId="983"/>
    <cellStyle name="Piezīme" xfId="984"/>
    <cellStyle name="Ponto" xfId="985"/>
    <cellStyle name="Porcentagem_SEP1196" xfId="986"/>
    <cellStyle name="Porcentaje" xfId="987"/>
    <cellStyle name="Presentation" xfId="988"/>
    <cellStyle name="prev" xfId="989"/>
    <cellStyle name="PSChar" xfId="990"/>
    <cellStyle name="PSDate" xfId="991"/>
    <cellStyle name="PSDec" xfId="992"/>
    <cellStyle name="PSHeading" xfId="993"/>
    <cellStyle name="PSInt" xfId="994"/>
    <cellStyle name="PSSpacer" xfId="995"/>
    <cellStyle name="Publication" xfId="996"/>
    <cellStyle name="Punto" xfId="997"/>
    <cellStyle name="Punto0" xfId="998"/>
    <cellStyle name="Red Text" xfId="999"/>
    <cellStyle name="reduced" xfId="1000"/>
    <cellStyle name="residual" xfId="1001"/>
    <cellStyle name="Richard" xfId="1002"/>
    <cellStyle name="Saistītā šūna" xfId="1003"/>
    <cellStyle name="SAPBEXaggData" xfId="1004"/>
    <cellStyle name="SAPBEXaggData 2" xfId="1005"/>
    <cellStyle name="SAPBEXaggData 2 2" xfId="1006"/>
    <cellStyle name="SAPBEXaggData 3" xfId="1007"/>
    <cellStyle name="SAPBEXaggData 3 2" xfId="1008"/>
    <cellStyle name="SAPBEXaggData 4" xfId="1009"/>
    <cellStyle name="SAPBEXaggData 5" xfId="1010"/>
    <cellStyle name="SAPBEXaggData 6" xfId="1011"/>
    <cellStyle name="SAPBEXaggDataEmph" xfId="1012"/>
    <cellStyle name="SAPBEXaggDataEmph 2" xfId="1013"/>
    <cellStyle name="SAPBEXaggDataEmph 3" xfId="1014"/>
    <cellStyle name="SAPBEXaggDataEmph 4" xfId="1015"/>
    <cellStyle name="SAPBEXaggDataEmph 4 2" xfId="1016"/>
    <cellStyle name="SAPBEXaggDataEmph 4 3" xfId="1017"/>
    <cellStyle name="SAPBEXaggDataEmph 5" xfId="1018"/>
    <cellStyle name="SAPBEXaggDataEmph 6" xfId="1019"/>
    <cellStyle name="SAPBEXaggItem" xfId="1020"/>
    <cellStyle name="SAPBEXaggItem 2" xfId="1021"/>
    <cellStyle name="SAPBEXaggItem 2 2" xfId="1022"/>
    <cellStyle name="SAPBEXaggItem 3" xfId="1023"/>
    <cellStyle name="SAPBEXaggItem 3 2" xfId="1024"/>
    <cellStyle name="SAPBEXaggItem 4" xfId="1025"/>
    <cellStyle name="SAPBEXaggItem 4 2" xfId="1026"/>
    <cellStyle name="SAPBEXaggItem 4 3" xfId="1027"/>
    <cellStyle name="SAPBEXaggItem 5" xfId="1028"/>
    <cellStyle name="SAPBEXaggItem 6" xfId="1029"/>
    <cellStyle name="SAPBEXaggItem 7" xfId="1030"/>
    <cellStyle name="SAPBEXaggItemX" xfId="1031"/>
    <cellStyle name="SAPBEXaggItemX 2" xfId="1032"/>
    <cellStyle name="SAPBEXaggItemX 3" xfId="1033"/>
    <cellStyle name="SAPBEXaggItemX 4" xfId="1034"/>
    <cellStyle name="SAPBEXaggItemX 4 2" xfId="1035"/>
    <cellStyle name="SAPBEXaggItemX 4 3" xfId="1036"/>
    <cellStyle name="SAPBEXaggItemX 5" xfId="1037"/>
    <cellStyle name="SAPBEXaggItemX 6" xfId="1038"/>
    <cellStyle name="SAPBEXchaText" xfId="1039"/>
    <cellStyle name="SAPBEXchaText 2" xfId="1040"/>
    <cellStyle name="SAPBEXchaText 2 2" xfId="1041"/>
    <cellStyle name="SAPBEXchaText 3" xfId="1042"/>
    <cellStyle name="SAPBEXchaText 3 2" xfId="1043"/>
    <cellStyle name="SAPBEXchaText 4" xfId="1044"/>
    <cellStyle name="SAPBEXchaText 5" xfId="1045"/>
    <cellStyle name="SAPBEXexcBad" xfId="1046"/>
    <cellStyle name="SAPBEXexcBad7" xfId="1047"/>
    <cellStyle name="SAPBEXexcBad7 2" xfId="1048"/>
    <cellStyle name="SAPBEXexcBad7 3" xfId="1049"/>
    <cellStyle name="SAPBEXexcBad7 4" xfId="1050"/>
    <cellStyle name="SAPBEXexcBad7 5" xfId="1051"/>
    <cellStyle name="SAPBEXexcBad8" xfId="1052"/>
    <cellStyle name="SAPBEXexcBad8 2" xfId="1053"/>
    <cellStyle name="SAPBEXexcBad8 3" xfId="1054"/>
    <cellStyle name="SAPBEXexcBad8 4" xfId="1055"/>
    <cellStyle name="SAPBEXexcBad8 5" xfId="1056"/>
    <cellStyle name="SAPBEXexcBad9" xfId="1057"/>
    <cellStyle name="SAPBEXexcBad9 2" xfId="1058"/>
    <cellStyle name="SAPBEXexcBad9 3" xfId="1059"/>
    <cellStyle name="SAPBEXexcBad9 4" xfId="1060"/>
    <cellStyle name="SAPBEXexcBad9 5" xfId="1061"/>
    <cellStyle name="SAPBEXexcCritical" xfId="1062"/>
    <cellStyle name="SAPBEXexcCritical4" xfId="1063"/>
    <cellStyle name="SAPBEXexcCritical4 2" xfId="1064"/>
    <cellStyle name="SAPBEXexcCritical4 3" xfId="1065"/>
    <cellStyle name="SAPBEXexcCritical4 4" xfId="1066"/>
    <cellStyle name="SAPBEXexcCritical4 5" xfId="1067"/>
    <cellStyle name="SAPBEXexcCritical5" xfId="1068"/>
    <cellStyle name="SAPBEXexcCritical5 2" xfId="1069"/>
    <cellStyle name="SAPBEXexcCritical5 3" xfId="1070"/>
    <cellStyle name="SAPBEXexcCritical5 4" xfId="1071"/>
    <cellStyle name="SAPBEXexcCritical5 5" xfId="1072"/>
    <cellStyle name="SAPBEXexcCritical6" xfId="1073"/>
    <cellStyle name="SAPBEXexcCritical6 2" xfId="1074"/>
    <cellStyle name="SAPBEXexcCritical6 3" xfId="1075"/>
    <cellStyle name="SAPBEXexcCritical6 4" xfId="1076"/>
    <cellStyle name="SAPBEXexcCritical6 5" xfId="1077"/>
    <cellStyle name="SAPBEXexcGood" xfId="1078"/>
    <cellStyle name="SAPBEXexcGood1" xfId="1079"/>
    <cellStyle name="SAPBEXexcGood1 2" xfId="1080"/>
    <cellStyle name="SAPBEXexcGood1 3" xfId="1081"/>
    <cellStyle name="SAPBEXexcGood1 4" xfId="1082"/>
    <cellStyle name="SAPBEXexcGood1 5" xfId="1083"/>
    <cellStyle name="SAPBEXexcGood2" xfId="1084"/>
    <cellStyle name="SAPBEXexcGood2 2" xfId="1085"/>
    <cellStyle name="SAPBEXexcGood2 3" xfId="1086"/>
    <cellStyle name="SAPBEXexcGood2 4" xfId="1087"/>
    <cellStyle name="SAPBEXexcGood2 5" xfId="1088"/>
    <cellStyle name="SAPBEXexcGood3" xfId="1089"/>
    <cellStyle name="SAPBEXexcGood3 2" xfId="1090"/>
    <cellStyle name="SAPBEXexcGood3 3" xfId="1091"/>
    <cellStyle name="SAPBEXexcGood3 4" xfId="1092"/>
    <cellStyle name="SAPBEXexcGood3 5" xfId="1093"/>
    <cellStyle name="SAPBEXexcVeryBad" xfId="1094"/>
    <cellStyle name="SAPBEXfilterDrill" xfId="1095"/>
    <cellStyle name="SAPBEXfilterDrill 2" xfId="1096"/>
    <cellStyle name="SAPBEXfilterDrill 3" xfId="1097"/>
    <cellStyle name="SAPBEXfilterItem" xfId="1098"/>
    <cellStyle name="SAPBEXfilterItem 2" xfId="1099"/>
    <cellStyle name="SAPBEXfilterItem 3" xfId="1100"/>
    <cellStyle name="SAPBEXfilterText" xfId="1101"/>
    <cellStyle name="SAPBEXfilterText 2" xfId="1102"/>
    <cellStyle name="SAPBEXfilterText 2 2" xfId="1103"/>
    <cellStyle name="SAPBEXfilterText 3" xfId="1104"/>
    <cellStyle name="SAPBEXfilterText 4" xfId="1105"/>
    <cellStyle name="SAPBEXformats" xfId="1106"/>
    <cellStyle name="SAPBEXformats 2" xfId="1107"/>
    <cellStyle name="SAPBEXformats 2 2" xfId="1108"/>
    <cellStyle name="SAPBEXformats 3" xfId="1109"/>
    <cellStyle name="SAPBEXformats 3 2" xfId="1110"/>
    <cellStyle name="SAPBEXformats 4" xfId="1111"/>
    <cellStyle name="SAPBEXformats 5" xfId="1112"/>
    <cellStyle name="SAPBEXformats 6" xfId="1113"/>
    <cellStyle name="SAPBEXheaderData" xfId="1114"/>
    <cellStyle name="SAPBEXheaderItem" xfId="1115"/>
    <cellStyle name="SAPBEXheaderItem 2" xfId="1116"/>
    <cellStyle name="SAPBEXheaderItem 2 2" xfId="1117"/>
    <cellStyle name="SAPBEXheaderItem 3" xfId="1118"/>
    <cellStyle name="SAPBEXheaderText" xfId="1119"/>
    <cellStyle name="SAPBEXheaderText 2" xfId="1120"/>
    <cellStyle name="SAPBEXheaderText 2 2" xfId="1121"/>
    <cellStyle name="SAPBEXheaderText 3" xfId="1122"/>
    <cellStyle name="SAPBEXheaderText 4" xfId="1123"/>
    <cellStyle name="SAPBEXHLevel0" xfId="1124"/>
    <cellStyle name="SAPBEXHLevel0 2" xfId="1125"/>
    <cellStyle name="SAPBEXHLevel0 3" xfId="1126"/>
    <cellStyle name="SAPBEXHLevel0 3 2" xfId="1127"/>
    <cellStyle name="SAPBEXHLevel0 4" xfId="1128"/>
    <cellStyle name="SAPBEXHLevel0 4 2" xfId="1129"/>
    <cellStyle name="SAPBEXHLevel0 4 3" xfId="1130"/>
    <cellStyle name="SAPBEXHLevel0 5" xfId="1131"/>
    <cellStyle name="SAPBEXHLevel0 6" xfId="1132"/>
    <cellStyle name="SAPBEXHLevel0 7" xfId="1133"/>
    <cellStyle name="SAPBEXHLevel0 8" xfId="1134"/>
    <cellStyle name="SAPBEXHLevel0X" xfId="1135"/>
    <cellStyle name="SAPBEXHLevel0X 2" xfId="1136"/>
    <cellStyle name="SAPBEXHLevel0X 2 2" xfId="1137"/>
    <cellStyle name="SAPBEXHLevel0X 3" xfId="1138"/>
    <cellStyle name="SAPBEXHLevel0X 4" xfId="1139"/>
    <cellStyle name="SAPBEXHLevel0X 4 2" xfId="1140"/>
    <cellStyle name="SAPBEXHLevel0X 4 3" xfId="1141"/>
    <cellStyle name="SAPBEXHLevel0X 5" xfId="1142"/>
    <cellStyle name="SAPBEXHLevel0X 6" xfId="1143"/>
    <cellStyle name="SAPBEXHLevel0X 7" xfId="1144"/>
    <cellStyle name="SAPBEXHLevel1" xfId="1145"/>
    <cellStyle name="SAPBEXHLevel1 2" xfId="1146"/>
    <cellStyle name="SAPBEXHLevel1 2 2" xfId="1147"/>
    <cellStyle name="SAPBEXHLevel1 3" xfId="1148"/>
    <cellStyle name="SAPBEXHLevel1 3 2" xfId="1149"/>
    <cellStyle name="SAPBEXHLevel1 4" xfId="1150"/>
    <cellStyle name="SAPBEXHLevel1 4 2" xfId="1151"/>
    <cellStyle name="SAPBEXHLevel1 4 3" xfId="1152"/>
    <cellStyle name="SAPBEXHLevel1 5" xfId="1153"/>
    <cellStyle name="SAPBEXHLevel1 6" xfId="1154"/>
    <cellStyle name="SAPBEXHLevel1 7" xfId="1155"/>
    <cellStyle name="SAPBEXHLevel1 8" xfId="1156"/>
    <cellStyle name="SAPBEXHLevel1X" xfId="1157"/>
    <cellStyle name="SAPBEXHLevel1X 2" xfId="1158"/>
    <cellStyle name="SAPBEXHLevel1X 2 2" xfId="1159"/>
    <cellStyle name="SAPBEXHLevel1X 3" xfId="1160"/>
    <cellStyle name="SAPBEXHLevel1X 4" xfId="1161"/>
    <cellStyle name="SAPBEXHLevel1X 4 2" xfId="1162"/>
    <cellStyle name="SAPBEXHLevel1X 4 3" xfId="1163"/>
    <cellStyle name="SAPBEXHLevel1X 5" xfId="1164"/>
    <cellStyle name="SAPBEXHLevel1X 6" xfId="1165"/>
    <cellStyle name="SAPBEXHLevel1X 7" xfId="1166"/>
    <cellStyle name="SAPBEXHLevel2" xfId="1167"/>
    <cellStyle name="SAPBEXHLevel2 2" xfId="1168"/>
    <cellStyle name="SAPBEXHLevel2 3" xfId="1169"/>
    <cellStyle name="SAPBEXHLevel2 3 2" xfId="1170"/>
    <cellStyle name="SAPBEXHLevel2 4" xfId="1171"/>
    <cellStyle name="SAPBEXHLevel2 4 2" xfId="1172"/>
    <cellStyle name="SAPBEXHLevel2 4 3" xfId="1173"/>
    <cellStyle name="SAPBEXHLevel2 5" xfId="1174"/>
    <cellStyle name="SAPBEXHLevel2 6" xfId="1175"/>
    <cellStyle name="SAPBEXHLevel2 7" xfId="1176"/>
    <cellStyle name="SAPBEXHLevel2 8" xfId="1177"/>
    <cellStyle name="SAPBEXHLevel2X" xfId="1178"/>
    <cellStyle name="SAPBEXHLevel2X 2" xfId="1179"/>
    <cellStyle name="SAPBEXHLevel2X 2 2" xfId="1180"/>
    <cellStyle name="SAPBEXHLevel2X 3" xfId="1181"/>
    <cellStyle name="SAPBEXHLevel2X 4" xfId="1182"/>
    <cellStyle name="SAPBEXHLevel2X 4 2" xfId="1183"/>
    <cellStyle name="SAPBEXHLevel2X 4 3" xfId="1184"/>
    <cellStyle name="SAPBEXHLevel2X 5" xfId="1185"/>
    <cellStyle name="SAPBEXHLevel2X 6" xfId="1186"/>
    <cellStyle name="SAPBEXHLevel2X 7" xfId="1187"/>
    <cellStyle name="SAPBEXHLevel3" xfId="1188"/>
    <cellStyle name="SAPBEXHLevel3 2" xfId="1189"/>
    <cellStyle name="SAPBEXHLevel3 2 2" xfId="1190"/>
    <cellStyle name="SAPBEXHLevel3 3" xfId="1191"/>
    <cellStyle name="SAPBEXHLevel3 3 2" xfId="1192"/>
    <cellStyle name="SAPBEXHLevel3 4" xfId="1193"/>
    <cellStyle name="SAPBEXHLevel3 4 2" xfId="1194"/>
    <cellStyle name="SAPBEXHLevel3 4 3" xfId="1195"/>
    <cellStyle name="SAPBEXHLevel3 5" xfId="1196"/>
    <cellStyle name="SAPBEXHLevel3 6" xfId="1197"/>
    <cellStyle name="SAPBEXHLevel3 7" xfId="1198"/>
    <cellStyle name="SAPBEXHLevel3 8" xfId="1199"/>
    <cellStyle name="SAPBEXHLevel3X" xfId="1200"/>
    <cellStyle name="SAPBEXHLevel3X 2" xfId="1201"/>
    <cellStyle name="SAPBEXHLevel3X 2 2" xfId="1202"/>
    <cellStyle name="SAPBEXHLevel3X 3" xfId="1203"/>
    <cellStyle name="SAPBEXHLevel3X 4" xfId="1204"/>
    <cellStyle name="SAPBEXHLevel3X 4 2" xfId="1205"/>
    <cellStyle name="SAPBEXHLevel3X 4 3" xfId="1206"/>
    <cellStyle name="SAPBEXHLevel3X 5" xfId="1207"/>
    <cellStyle name="SAPBEXHLevel3X 6" xfId="1208"/>
    <cellStyle name="SAPBEXHLevel3X 7" xfId="1209"/>
    <cellStyle name="SAPBEXinputData" xfId="1210"/>
    <cellStyle name="SAPBEXinputData 2" xfId="1211"/>
    <cellStyle name="SAPBEXinputData 2 2" xfId="1212"/>
    <cellStyle name="SAPBEXinputData 3" xfId="1213"/>
    <cellStyle name="SAPBEXinputData 4" xfId="1214"/>
    <cellStyle name="SAPBEXItemHeader" xfId="1215"/>
    <cellStyle name="SAPBEXItemHeader 2" xfId="1216"/>
    <cellStyle name="SAPBEXItemHeader 3" xfId="1217"/>
    <cellStyle name="SAPBEXresData" xfId="1218"/>
    <cellStyle name="SAPBEXresData 2" xfId="1219"/>
    <cellStyle name="SAPBEXresData 3" xfId="1220"/>
    <cellStyle name="SAPBEXresData 4" xfId="1221"/>
    <cellStyle name="SAPBEXresData 4 2" xfId="1222"/>
    <cellStyle name="SAPBEXresData 4 3" xfId="1223"/>
    <cellStyle name="SAPBEXresData 5" xfId="1224"/>
    <cellStyle name="SAPBEXresData 6" xfId="1225"/>
    <cellStyle name="SAPBEXresDataEmph" xfId="1226"/>
    <cellStyle name="SAPBEXresDataEmph 2" xfId="1227"/>
    <cellStyle name="SAPBEXresDataEmph 3" xfId="1228"/>
    <cellStyle name="SAPBEXresDataEmph 4" xfId="1229"/>
    <cellStyle name="SAPBEXresDataEmph 4 2" xfId="1230"/>
    <cellStyle name="SAPBEXresDataEmph 4 3" xfId="1231"/>
    <cellStyle name="SAPBEXresDataEmph 5" xfId="1232"/>
    <cellStyle name="SAPBEXresDataEmph 6" xfId="1233"/>
    <cellStyle name="SAPBEXresItem" xfId="1234"/>
    <cellStyle name="SAPBEXresItem 2" xfId="1235"/>
    <cellStyle name="SAPBEXresItem 3" xfId="1236"/>
    <cellStyle name="SAPBEXresItem 4" xfId="1237"/>
    <cellStyle name="SAPBEXresItem 4 2" xfId="1238"/>
    <cellStyle name="SAPBEXresItem 4 3" xfId="1239"/>
    <cellStyle name="SAPBEXresItem 5" xfId="1240"/>
    <cellStyle name="SAPBEXresItem 6" xfId="1241"/>
    <cellStyle name="SAPBEXresItemX" xfId="1242"/>
    <cellStyle name="SAPBEXresItemX 2" xfId="1243"/>
    <cellStyle name="SAPBEXresItemX 3" xfId="1244"/>
    <cellStyle name="SAPBEXresItemX 4" xfId="1245"/>
    <cellStyle name="SAPBEXresItemX 4 2" xfId="1246"/>
    <cellStyle name="SAPBEXresItemX 4 3" xfId="1247"/>
    <cellStyle name="SAPBEXresItemX 5" xfId="1248"/>
    <cellStyle name="SAPBEXresItemX 6" xfId="1249"/>
    <cellStyle name="SAPBEXstdData" xfId="1250"/>
    <cellStyle name="SAPBEXstdData 2" xfId="1251"/>
    <cellStyle name="SAPBEXstdData 2 2" xfId="1252"/>
    <cellStyle name="SAPBEXstdData 2 3" xfId="1253"/>
    <cellStyle name="SAPBEXstdData 2 4" xfId="1254"/>
    <cellStyle name="SAPBEXstdData 2 5" xfId="1255"/>
    <cellStyle name="SAPBEXstdData 3" xfId="1256"/>
    <cellStyle name="SAPBEXstdData 3 2" xfId="1257"/>
    <cellStyle name="SAPBEXstdData 4" xfId="1258"/>
    <cellStyle name="SAPBEXstdData 4 2" xfId="1259"/>
    <cellStyle name="SAPBEXstdData 5" xfId="1260"/>
    <cellStyle name="SAPBEXstdData_2009 g _150609" xfId="1261"/>
    <cellStyle name="SAPBEXstdDataEmph" xfId="1262"/>
    <cellStyle name="SAPBEXstdDataEmph 2" xfId="1263"/>
    <cellStyle name="SAPBEXstdDataEmph 3" xfId="1264"/>
    <cellStyle name="SAPBEXstdDataEmph 4" xfId="1265"/>
    <cellStyle name="SAPBEXstdDataEmph 5" xfId="1266"/>
    <cellStyle name="SAPBEXstdItem" xfId="1267"/>
    <cellStyle name="SAPBEXstdItem 2" xfId="1268"/>
    <cellStyle name="SAPBEXstdItem 2 2" xfId="1269"/>
    <cellStyle name="SAPBEXstdItem 3" xfId="1270"/>
    <cellStyle name="SAPBEXstdItem 3 2" xfId="1271"/>
    <cellStyle name="SAPBEXstdItem 4" xfId="1272"/>
    <cellStyle name="SAPBEXstdItem 4 2" xfId="1273"/>
    <cellStyle name="SAPBEXstdItem 5" xfId="1274"/>
    <cellStyle name="SAPBEXstdItem 5 2" xfId="1275"/>
    <cellStyle name="SAPBEXstdItem 6" xfId="1276"/>
    <cellStyle name="SAPBEXstdItem_FMLikp03_081208_15_aprrez" xfId="1277"/>
    <cellStyle name="SAPBEXstdItemX" xfId="1278"/>
    <cellStyle name="SAPBEXstdItemX 2" xfId="1279"/>
    <cellStyle name="SAPBEXstdItemX 3" xfId="1280"/>
    <cellStyle name="SAPBEXstdItemX 4" xfId="1281"/>
    <cellStyle name="SAPBEXstdItemX 4 2" xfId="1282"/>
    <cellStyle name="SAPBEXstdItemX 4 3" xfId="1283"/>
    <cellStyle name="SAPBEXstdItemX 5" xfId="1284"/>
    <cellStyle name="SAPBEXstdItemX 6" xfId="1285"/>
    <cellStyle name="SAPBEXsubData" xfId="1286"/>
    <cellStyle name="SAPBEXsubDataEmph" xfId="1287"/>
    <cellStyle name="SAPBEXsubItem" xfId="1288"/>
    <cellStyle name="SAPBEXtitle" xfId="1289"/>
    <cellStyle name="SAPBEXtitle 2" xfId="1290"/>
    <cellStyle name="SAPBEXtitle 2 2" xfId="1291"/>
    <cellStyle name="SAPBEXtitle 3" xfId="1292"/>
    <cellStyle name="SAPBEXunassignedItem" xfId="1293"/>
    <cellStyle name="SAPBEXundefined" xfId="1294"/>
    <cellStyle name="SAPBEXundefined 2" xfId="1295"/>
    <cellStyle name="SAPBEXundefined 3" xfId="1296"/>
    <cellStyle name="SAPBEXundefined 4" xfId="1297"/>
    <cellStyle name="SAPBEXundefined 5" xfId="1298"/>
    <cellStyle name="Satisfaisant" xfId="1299"/>
    <cellStyle name="Sce_Title" xfId="1300"/>
    <cellStyle name="Sep. milhar [2]" xfId="1301"/>
    <cellStyle name="Separador de m" xfId="1302"/>
    <cellStyle name="Separador de milhares [0]_A" xfId="1303"/>
    <cellStyle name="Separador de milhares_A" xfId="1304"/>
    <cellStyle name="Sheet Title" xfId="1305"/>
    <cellStyle name="Sheet Title 2" xfId="1306"/>
    <cellStyle name="Sheet Title 3" xfId="1307"/>
    <cellStyle name="Slikts" xfId="1308"/>
    <cellStyle name="Sortie" xfId="1309"/>
    <cellStyle name="Sortie 2" xfId="1310"/>
    <cellStyle name="Sortie 3" xfId="1311"/>
    <cellStyle name="Standard_Tabelle1" xfId="1312"/>
    <cellStyle name="Stils 1" xfId="1313"/>
    <cellStyle name="STYL1 - Style1" xfId="1314"/>
    <cellStyle name="Style 1" xfId="1315"/>
    <cellStyle name="Style 1 2" xfId="1316"/>
    <cellStyle name="Sub-title" xfId="1317"/>
    <cellStyle name="sum" xfId="1318"/>
    <cellStyle name="summary" xfId="1319"/>
    <cellStyle name="Text" xfId="1320"/>
    <cellStyle name="Texte explicatif" xfId="1321"/>
    <cellStyle name="þ_x001d_ð‡_x000c_éþ÷_x000c_âþU_x0001__x001f__x000f_&quot;_x0007__x0001__x0001_" xfId="1322"/>
    <cellStyle name="þ_x001d_ð‡_x000c_éþ÷_x000c_âþU_x0001__x001f__x000f_&quot;_x000f__x0001__x0001_" xfId="1323"/>
    <cellStyle name="þð‡éþ÷âþU&quot;" xfId="1324"/>
    <cellStyle name="Time" xfId="1325"/>
    <cellStyle name="Title 2" xfId="1326"/>
    <cellStyle name="Title 2 2" xfId="1327"/>
    <cellStyle name="Title 3" xfId="1328"/>
    <cellStyle name="Title 3 2" xfId="1329"/>
    <cellStyle name="Title 3 3" xfId="1330"/>
    <cellStyle name="Title 4" xfId="1331"/>
    <cellStyle name="Titre" xfId="1332"/>
    <cellStyle name="Titre 1" xfId="1333"/>
    <cellStyle name="Titre 2" xfId="1334"/>
    <cellStyle name="Titre 3" xfId="1335"/>
    <cellStyle name="Titre 4" xfId="1336"/>
    <cellStyle name="Titulo1" xfId="1337"/>
    <cellStyle name="Titulo2" xfId="1338"/>
    <cellStyle name="TopGrey" xfId="1339"/>
    <cellStyle name="Total 2" xfId="1340"/>
    <cellStyle name="Total 3" xfId="1341"/>
    <cellStyle name="Total 3 2" xfId="1342"/>
    <cellStyle name="Total 3 3" xfId="1343"/>
    <cellStyle name="Total 4" xfId="1344"/>
    <cellStyle name="Total 5" xfId="1345"/>
    <cellStyle name="Undefiniert" xfId="1346"/>
    <cellStyle name="USD" xfId="1347"/>
    <cellStyle name="USD Paren" xfId="1348"/>
    <cellStyle name="USD_Black Box 10 UNLOCKED" xfId="1349"/>
    <cellStyle name="V?st." xfId="1350"/>
    <cellStyle name="V?st. 2" xfId="1351"/>
    <cellStyle name="V?st. 3" xfId="1352"/>
    <cellStyle name="V¡rgula" xfId="1353"/>
    <cellStyle name="V¡rgula0" xfId="1354"/>
    <cellStyle name="vaca" xfId="1355"/>
    <cellStyle name="Vérification" xfId="1356"/>
    <cellStyle name="Vēst." xfId="1357"/>
    <cellStyle name="Vēst. 2" xfId="1358"/>
    <cellStyle name="Virgül [0]_08-01" xfId="1359"/>
    <cellStyle name="Virgül_08-01" xfId="1360"/>
    <cellStyle name="Vírgula" xfId="1361"/>
    <cellStyle name="Virsraksts 1" xfId="1362"/>
    <cellStyle name="Virsraksts 2" xfId="1363"/>
    <cellStyle name="Virsraksts 3" xfId="1364"/>
    <cellStyle name="Virsraksts 4" xfId="1365"/>
    <cellStyle name="Warning Text 2" xfId="1366"/>
    <cellStyle name="Warning Text 3" xfId="1367"/>
    <cellStyle name="WebAnchor1" xfId="1368"/>
    <cellStyle name="WebAnchor2" xfId="1369"/>
    <cellStyle name="WebAnchor3" xfId="1370"/>
    <cellStyle name="WebAnchor4" xfId="1371"/>
    <cellStyle name="WebAnchor5" xfId="1372"/>
    <cellStyle name="WebAnchor6" xfId="1373"/>
    <cellStyle name="WebAnchor7" xfId="1374"/>
    <cellStyle name="WebBold" xfId="1375"/>
    <cellStyle name="WebDate" xfId="1376"/>
    <cellStyle name="WebExclude" xfId="1377"/>
    <cellStyle name="WebFN" xfId="1378"/>
    <cellStyle name="WebFN1" xfId="1379"/>
    <cellStyle name="WebFN2" xfId="1380"/>
    <cellStyle name="WebFN3" xfId="1381"/>
    <cellStyle name="WebFN4" xfId="1382"/>
    <cellStyle name="WebHR" xfId="1383"/>
    <cellStyle name="WebIndent1" xfId="1384"/>
    <cellStyle name="WebIndent1wFN3" xfId="1385"/>
    <cellStyle name="WebIndent2" xfId="1386"/>
    <cellStyle name="WebNoBR" xfId="1387"/>
    <cellStyle name="year" xfId="1388"/>
    <cellStyle name="Years" xfId="1389"/>
    <cellStyle name="Záhlaví 1" xfId="1390"/>
    <cellStyle name="Záhlaví 2" xfId="1391"/>
    <cellStyle name="zero" xfId="1392"/>
    <cellStyle name="ДАТА" xfId="1393"/>
    <cellStyle name="Денежный [0]_arrears" xfId="1394"/>
    <cellStyle name="Денежный_arrears" xfId="1395"/>
    <cellStyle name="ЗАГОЛОВОК1" xfId="1396"/>
    <cellStyle name="ЗАГОЛОВОК2" xfId="1397"/>
    <cellStyle name="ИТОГОВЫЙ" xfId="1398"/>
    <cellStyle name="Обычный_1-Б (6)_1" xfId="1399"/>
    <cellStyle name="ПРОЦЕНТНЫЙ_BOPENGC" xfId="1400"/>
    <cellStyle name="ТЕКСТ" xfId="1401"/>
    <cellStyle name="ФИКСИРОВАННЫЙ" xfId="1402"/>
    <cellStyle name="Финансовый [0]_arrears" xfId="1403"/>
    <cellStyle name="Финансовый_arrears" xfId="1404"/>
    <cellStyle name="標準_TonREAL" xfId="1405"/>
  </cellStyles>
  <dxfs count="0"/>
  <tableStyles count="0" defaultTableStyle="TableStyleMedium2" defaultPivotStyle="PivotStyleLight16"/>
  <colors>
    <mruColors>
      <color rgb="FFF5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99847220589964"/>
          <c:y val="5.0925925925925923E-2"/>
          <c:w val="0.84318063227171225"/>
          <c:h val="0.58351195683872847"/>
        </c:manualLayout>
      </c:layout>
      <c:barChart>
        <c:barDir val="col"/>
        <c:grouping val="clustered"/>
        <c:varyColors val="0"/>
        <c:ser>
          <c:idx val="0"/>
          <c:order val="0"/>
          <c:tx>
            <c:strRef>
              <c:f>Grafiki!$A$3:$B$3</c:f>
              <c:strCache>
                <c:ptCount val="2"/>
                <c:pt idx="0">
                  <c:v>Bilances nosacījums</c:v>
                </c:pt>
                <c:pt idx="1">
                  <c:v>gada novirze</c:v>
                </c:pt>
              </c:strCache>
            </c:strRef>
          </c:tx>
          <c:spPr>
            <a:solidFill>
              <a:schemeClr val="accent5">
                <a:lumMod val="75000"/>
              </a:schemeClr>
            </a:solidFill>
            <a:ln>
              <a:noFill/>
            </a:ln>
            <a:effectLst/>
          </c:spPr>
          <c:invertIfNegative val="0"/>
          <c:cat>
            <c:numRef>
              <c:f>Grafiki!$C$2:$F$2</c:f>
              <c:numCache>
                <c:formatCode>General</c:formatCode>
                <c:ptCount val="4"/>
                <c:pt idx="0">
                  <c:v>2013</c:v>
                </c:pt>
                <c:pt idx="1">
                  <c:v>2014</c:v>
                </c:pt>
                <c:pt idx="2">
                  <c:v>2015</c:v>
                </c:pt>
                <c:pt idx="3">
                  <c:v>2016</c:v>
                </c:pt>
              </c:numCache>
            </c:numRef>
          </c:cat>
          <c:val>
            <c:numRef>
              <c:f>Grafiki!$C$3:$F$3</c:f>
              <c:numCache>
                <c:formatCode>0.000</c:formatCode>
                <c:ptCount val="4"/>
                <c:pt idx="0">
                  <c:v>0.60720122738868587</c:v>
                </c:pt>
                <c:pt idx="1">
                  <c:v>0.13051191654489097</c:v>
                </c:pt>
                <c:pt idx="2">
                  <c:v>-0.26170097482097648</c:v>
                </c:pt>
                <c:pt idx="3">
                  <c:v>0.8344478006637559</c:v>
                </c:pt>
              </c:numCache>
            </c:numRef>
          </c:val>
          <c:extLst xmlns:c16r2="http://schemas.microsoft.com/office/drawing/2015/06/chart">
            <c:ext xmlns:c16="http://schemas.microsoft.com/office/drawing/2014/chart" uri="{C3380CC4-5D6E-409C-BE32-E72D297353CC}">
              <c16:uniqueId val="{00000000-5CB4-4087-93B4-BFB9E2127EB6}"/>
            </c:ext>
          </c:extLst>
        </c:ser>
        <c:ser>
          <c:idx val="2"/>
          <c:order val="2"/>
          <c:tx>
            <c:strRef>
              <c:f>Grafiki!$A$5:$B$5</c:f>
              <c:strCache>
                <c:ptCount val="2"/>
                <c:pt idx="0">
                  <c:v>Izdevumu nosacījums</c:v>
                </c:pt>
                <c:pt idx="1">
                  <c:v>gada novirze</c:v>
                </c:pt>
              </c:strCache>
            </c:strRef>
          </c:tx>
          <c:spPr>
            <a:solidFill>
              <a:schemeClr val="accent3"/>
            </a:solidFill>
            <a:ln>
              <a:noFill/>
            </a:ln>
            <a:effectLst/>
          </c:spPr>
          <c:invertIfNegative val="0"/>
          <c:cat>
            <c:numRef>
              <c:f>Grafiki!$C$2:$F$2</c:f>
              <c:numCache>
                <c:formatCode>General</c:formatCode>
                <c:ptCount val="4"/>
                <c:pt idx="0">
                  <c:v>2013</c:v>
                </c:pt>
                <c:pt idx="1">
                  <c:v>2014</c:v>
                </c:pt>
                <c:pt idx="2">
                  <c:v>2015</c:v>
                </c:pt>
                <c:pt idx="3">
                  <c:v>2016</c:v>
                </c:pt>
              </c:numCache>
            </c:numRef>
          </c:cat>
          <c:val>
            <c:numRef>
              <c:f>Grafiki!$C$5:$F$5</c:f>
              <c:numCache>
                <c:formatCode>0.000</c:formatCode>
                <c:ptCount val="4"/>
                <c:pt idx="0">
                  <c:v>-0.43191208165477923</c:v>
                </c:pt>
                <c:pt idx="1">
                  <c:v>0.77549675737376111</c:v>
                </c:pt>
                <c:pt idx="2">
                  <c:v>0.16484088594885621</c:v>
                </c:pt>
                <c:pt idx="3">
                  <c:v>-1.3932987862535016</c:v>
                </c:pt>
              </c:numCache>
            </c:numRef>
          </c:val>
          <c:extLst xmlns:c16r2="http://schemas.microsoft.com/office/drawing/2015/06/chart">
            <c:ext xmlns:c16="http://schemas.microsoft.com/office/drawing/2014/chart" uri="{C3380CC4-5D6E-409C-BE32-E72D297353CC}">
              <c16:uniqueId val="{00000001-5CB4-4087-93B4-BFB9E2127EB6}"/>
            </c:ext>
          </c:extLst>
        </c:ser>
        <c:dLbls>
          <c:showLegendKey val="0"/>
          <c:showVal val="0"/>
          <c:showCatName val="0"/>
          <c:showSerName val="0"/>
          <c:showPercent val="0"/>
          <c:showBubbleSize val="0"/>
        </c:dLbls>
        <c:gapWidth val="219"/>
        <c:overlap val="-27"/>
        <c:axId val="403793936"/>
        <c:axId val="403794328"/>
      </c:barChart>
      <c:lineChart>
        <c:grouping val="standard"/>
        <c:varyColors val="0"/>
        <c:ser>
          <c:idx val="1"/>
          <c:order val="1"/>
          <c:tx>
            <c:strRef>
              <c:f>Grafiki!$A$4:$B$4</c:f>
              <c:strCache>
                <c:ptCount val="2"/>
                <c:pt idx="0">
                  <c:v>Bilances nosacījums</c:v>
                </c:pt>
                <c:pt idx="1">
                  <c:v>uzkrātā novirze</c:v>
                </c:pt>
              </c:strCache>
            </c:strRef>
          </c:tx>
          <c:spPr>
            <a:ln w="28575" cap="rnd">
              <a:solidFill>
                <a:schemeClr val="accent5">
                  <a:lumMod val="75000"/>
                </a:schemeClr>
              </a:solidFill>
              <a:prstDash val="sysDash"/>
              <a:round/>
            </a:ln>
            <a:effectLst/>
          </c:spPr>
          <c:marker>
            <c:symbol val="none"/>
          </c:marker>
          <c:cat>
            <c:numRef>
              <c:f>Grafiki!$C$2:$F$2</c:f>
              <c:numCache>
                <c:formatCode>General</c:formatCode>
                <c:ptCount val="4"/>
                <c:pt idx="0">
                  <c:v>2013</c:v>
                </c:pt>
                <c:pt idx="1">
                  <c:v>2014</c:v>
                </c:pt>
                <c:pt idx="2">
                  <c:v>2015</c:v>
                </c:pt>
                <c:pt idx="3">
                  <c:v>2016</c:v>
                </c:pt>
              </c:numCache>
            </c:numRef>
          </c:cat>
          <c:val>
            <c:numRef>
              <c:f>Grafiki!$C$4:$F$4</c:f>
              <c:numCache>
                <c:formatCode>0.000</c:formatCode>
                <c:ptCount val="4"/>
                <c:pt idx="0">
                  <c:v>0.60720122738868587</c:v>
                </c:pt>
                <c:pt idx="1">
                  <c:v>0.71601001052295499</c:v>
                </c:pt>
                <c:pt idx="2">
                  <c:v>0.43265047148854885</c:v>
                </c:pt>
                <c:pt idx="3">
                  <c:v>1.2558059533589636</c:v>
                </c:pt>
              </c:numCache>
            </c:numRef>
          </c:val>
          <c:smooth val="0"/>
          <c:extLst xmlns:c16r2="http://schemas.microsoft.com/office/drawing/2015/06/chart">
            <c:ext xmlns:c16="http://schemas.microsoft.com/office/drawing/2014/chart" uri="{C3380CC4-5D6E-409C-BE32-E72D297353CC}">
              <c16:uniqueId val="{00000002-5CB4-4087-93B4-BFB9E2127EB6}"/>
            </c:ext>
          </c:extLst>
        </c:ser>
        <c:ser>
          <c:idx val="3"/>
          <c:order val="3"/>
          <c:tx>
            <c:strRef>
              <c:f>Grafiki!$A$6:$B$6</c:f>
              <c:strCache>
                <c:ptCount val="2"/>
                <c:pt idx="0">
                  <c:v>Izdevumu nosacījums</c:v>
                </c:pt>
                <c:pt idx="1">
                  <c:v>uzkrātā novirze</c:v>
                </c:pt>
              </c:strCache>
            </c:strRef>
          </c:tx>
          <c:spPr>
            <a:ln w="28575" cap="rnd">
              <a:solidFill>
                <a:schemeClr val="bg1">
                  <a:lumMod val="65000"/>
                </a:schemeClr>
              </a:solidFill>
              <a:prstDash val="sysDash"/>
              <a:round/>
            </a:ln>
            <a:effectLst/>
          </c:spPr>
          <c:marker>
            <c:symbol val="none"/>
          </c:marker>
          <c:cat>
            <c:numRef>
              <c:f>Grafiki!$C$2:$F$2</c:f>
              <c:numCache>
                <c:formatCode>General</c:formatCode>
                <c:ptCount val="4"/>
                <c:pt idx="0">
                  <c:v>2013</c:v>
                </c:pt>
                <c:pt idx="1">
                  <c:v>2014</c:v>
                </c:pt>
                <c:pt idx="2">
                  <c:v>2015</c:v>
                </c:pt>
                <c:pt idx="3">
                  <c:v>2016</c:v>
                </c:pt>
              </c:numCache>
            </c:numRef>
          </c:cat>
          <c:val>
            <c:numRef>
              <c:f>Grafiki!$C$6:$F$6</c:f>
              <c:numCache>
                <c:formatCode>0.000</c:formatCode>
                <c:ptCount val="4"/>
                <c:pt idx="0">
                  <c:v>-0.43191208165477923</c:v>
                </c:pt>
                <c:pt idx="1">
                  <c:v>0.37233064390896187</c:v>
                </c:pt>
                <c:pt idx="2">
                  <c:v>0.52900515341217602</c:v>
                </c:pt>
                <c:pt idx="3">
                  <c:v>-0.91763563696570793</c:v>
                </c:pt>
              </c:numCache>
            </c:numRef>
          </c:val>
          <c:smooth val="0"/>
          <c:extLst xmlns:c16r2="http://schemas.microsoft.com/office/drawing/2015/06/chart">
            <c:ext xmlns:c16="http://schemas.microsoft.com/office/drawing/2014/chart" uri="{C3380CC4-5D6E-409C-BE32-E72D297353CC}">
              <c16:uniqueId val="{00000003-5CB4-4087-93B4-BFB9E2127EB6}"/>
            </c:ext>
          </c:extLst>
        </c:ser>
        <c:dLbls>
          <c:showLegendKey val="0"/>
          <c:showVal val="0"/>
          <c:showCatName val="0"/>
          <c:showSerName val="0"/>
          <c:showPercent val="0"/>
          <c:showBubbleSize val="0"/>
        </c:dLbls>
        <c:marker val="1"/>
        <c:smooth val="0"/>
        <c:axId val="403793936"/>
        <c:axId val="403794328"/>
      </c:lineChart>
      <c:catAx>
        <c:axId val="40379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3794328"/>
        <c:crosses val="autoZero"/>
        <c:auto val="1"/>
        <c:lblAlgn val="ctr"/>
        <c:lblOffset val="100"/>
        <c:noMultiLvlLbl val="0"/>
      </c:catAx>
      <c:valAx>
        <c:axId val="4037943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37939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Grafiki!$H$3:$I$3</c:f>
              <c:strCache>
                <c:ptCount val="2"/>
                <c:pt idx="0">
                  <c:v>Balance rule</c:v>
                </c:pt>
                <c:pt idx="1">
                  <c:v>annual deviation</c:v>
                </c:pt>
              </c:strCache>
            </c:strRef>
          </c:tx>
          <c:spPr>
            <a:solidFill>
              <a:schemeClr val="accent5">
                <a:lumMod val="75000"/>
              </a:schemeClr>
            </a:solidFill>
            <a:ln>
              <a:solidFill>
                <a:schemeClr val="accent5">
                  <a:lumMod val="75000"/>
                </a:schemeClr>
              </a:solidFill>
            </a:ln>
            <a:effectLst/>
          </c:spPr>
          <c:invertIfNegative val="0"/>
          <c:cat>
            <c:numRef>
              <c:f>Grafiki!$J$2:$M$2</c:f>
              <c:numCache>
                <c:formatCode>General</c:formatCode>
                <c:ptCount val="4"/>
                <c:pt idx="0">
                  <c:v>2013</c:v>
                </c:pt>
                <c:pt idx="1">
                  <c:v>2014</c:v>
                </c:pt>
                <c:pt idx="2">
                  <c:v>2015</c:v>
                </c:pt>
                <c:pt idx="3">
                  <c:v>2016</c:v>
                </c:pt>
              </c:numCache>
            </c:numRef>
          </c:cat>
          <c:val>
            <c:numRef>
              <c:f>Grafiki!$J$3:$M$3</c:f>
              <c:numCache>
                <c:formatCode>0.000</c:formatCode>
                <c:ptCount val="4"/>
                <c:pt idx="0">
                  <c:v>0.60720122738868587</c:v>
                </c:pt>
                <c:pt idx="1">
                  <c:v>0.13051191654489097</c:v>
                </c:pt>
                <c:pt idx="2">
                  <c:v>-0.26170097482097648</c:v>
                </c:pt>
                <c:pt idx="3">
                  <c:v>0.8344478006637559</c:v>
                </c:pt>
              </c:numCache>
            </c:numRef>
          </c:val>
          <c:extLst xmlns:c16r2="http://schemas.microsoft.com/office/drawing/2015/06/chart">
            <c:ext xmlns:c16="http://schemas.microsoft.com/office/drawing/2014/chart" uri="{C3380CC4-5D6E-409C-BE32-E72D297353CC}">
              <c16:uniqueId val="{00000000-905C-4DFA-A178-014CA859F640}"/>
            </c:ext>
          </c:extLst>
        </c:ser>
        <c:ser>
          <c:idx val="2"/>
          <c:order val="2"/>
          <c:tx>
            <c:strRef>
              <c:f>Grafiki!$H$5:$I$5</c:f>
              <c:strCache>
                <c:ptCount val="2"/>
                <c:pt idx="0">
                  <c:v>Expenditure rule</c:v>
                </c:pt>
                <c:pt idx="1">
                  <c:v>annual deviation</c:v>
                </c:pt>
              </c:strCache>
            </c:strRef>
          </c:tx>
          <c:spPr>
            <a:solidFill>
              <a:schemeClr val="accent3"/>
            </a:solidFill>
            <a:ln>
              <a:noFill/>
            </a:ln>
            <a:effectLst/>
          </c:spPr>
          <c:invertIfNegative val="0"/>
          <c:cat>
            <c:numRef>
              <c:f>Grafiki!$J$2:$M$2</c:f>
              <c:numCache>
                <c:formatCode>General</c:formatCode>
                <c:ptCount val="4"/>
                <c:pt idx="0">
                  <c:v>2013</c:v>
                </c:pt>
                <c:pt idx="1">
                  <c:v>2014</c:v>
                </c:pt>
                <c:pt idx="2">
                  <c:v>2015</c:v>
                </c:pt>
                <c:pt idx="3">
                  <c:v>2016</c:v>
                </c:pt>
              </c:numCache>
            </c:numRef>
          </c:cat>
          <c:val>
            <c:numRef>
              <c:f>Grafiki!$J$5:$M$5</c:f>
              <c:numCache>
                <c:formatCode>0.000</c:formatCode>
                <c:ptCount val="4"/>
                <c:pt idx="0">
                  <c:v>-0.43191208165477923</c:v>
                </c:pt>
                <c:pt idx="1">
                  <c:v>0.77549675737376111</c:v>
                </c:pt>
                <c:pt idx="2">
                  <c:v>0.16484088594885621</c:v>
                </c:pt>
                <c:pt idx="3">
                  <c:v>-1.3932987862535016</c:v>
                </c:pt>
              </c:numCache>
            </c:numRef>
          </c:val>
          <c:extLst xmlns:c16r2="http://schemas.microsoft.com/office/drawing/2015/06/chart">
            <c:ext xmlns:c16="http://schemas.microsoft.com/office/drawing/2014/chart" uri="{C3380CC4-5D6E-409C-BE32-E72D297353CC}">
              <c16:uniqueId val="{00000001-905C-4DFA-A178-014CA859F640}"/>
            </c:ext>
          </c:extLst>
        </c:ser>
        <c:dLbls>
          <c:showLegendKey val="0"/>
          <c:showVal val="0"/>
          <c:showCatName val="0"/>
          <c:showSerName val="0"/>
          <c:showPercent val="0"/>
          <c:showBubbleSize val="0"/>
        </c:dLbls>
        <c:gapWidth val="219"/>
        <c:overlap val="-27"/>
        <c:axId val="403795112"/>
        <c:axId val="404161320"/>
      </c:barChart>
      <c:lineChart>
        <c:grouping val="standard"/>
        <c:varyColors val="0"/>
        <c:ser>
          <c:idx val="1"/>
          <c:order val="1"/>
          <c:tx>
            <c:strRef>
              <c:f>Grafiki!$H$4:$I$4</c:f>
              <c:strCache>
                <c:ptCount val="2"/>
                <c:pt idx="0">
                  <c:v>Balance rule</c:v>
                </c:pt>
                <c:pt idx="1">
                  <c:v>cumulative deviation</c:v>
                </c:pt>
              </c:strCache>
            </c:strRef>
          </c:tx>
          <c:spPr>
            <a:ln w="28575" cap="rnd">
              <a:solidFill>
                <a:schemeClr val="accent5">
                  <a:lumMod val="75000"/>
                </a:schemeClr>
              </a:solidFill>
              <a:prstDash val="sysDash"/>
              <a:round/>
            </a:ln>
            <a:effectLst/>
          </c:spPr>
          <c:marker>
            <c:symbol val="none"/>
          </c:marker>
          <c:cat>
            <c:numRef>
              <c:f>Grafiki!$J$2:$M$2</c:f>
              <c:numCache>
                <c:formatCode>General</c:formatCode>
                <c:ptCount val="4"/>
                <c:pt idx="0">
                  <c:v>2013</c:v>
                </c:pt>
                <c:pt idx="1">
                  <c:v>2014</c:v>
                </c:pt>
                <c:pt idx="2">
                  <c:v>2015</c:v>
                </c:pt>
                <c:pt idx="3">
                  <c:v>2016</c:v>
                </c:pt>
              </c:numCache>
            </c:numRef>
          </c:cat>
          <c:val>
            <c:numRef>
              <c:f>Grafiki!$J$4:$M$4</c:f>
              <c:numCache>
                <c:formatCode>0.000</c:formatCode>
                <c:ptCount val="4"/>
                <c:pt idx="0">
                  <c:v>0.60720122738868587</c:v>
                </c:pt>
                <c:pt idx="1">
                  <c:v>0.71601001052295499</c:v>
                </c:pt>
                <c:pt idx="2">
                  <c:v>0.43265047148854885</c:v>
                </c:pt>
                <c:pt idx="3">
                  <c:v>1.2558059533589636</c:v>
                </c:pt>
              </c:numCache>
            </c:numRef>
          </c:val>
          <c:smooth val="0"/>
          <c:extLst xmlns:c16r2="http://schemas.microsoft.com/office/drawing/2015/06/chart">
            <c:ext xmlns:c16="http://schemas.microsoft.com/office/drawing/2014/chart" uri="{C3380CC4-5D6E-409C-BE32-E72D297353CC}">
              <c16:uniqueId val="{00000002-905C-4DFA-A178-014CA859F640}"/>
            </c:ext>
          </c:extLst>
        </c:ser>
        <c:ser>
          <c:idx val="3"/>
          <c:order val="3"/>
          <c:tx>
            <c:strRef>
              <c:f>Grafiki!$H$6:$I$6</c:f>
              <c:strCache>
                <c:ptCount val="2"/>
                <c:pt idx="0">
                  <c:v>Expenditure rule</c:v>
                </c:pt>
                <c:pt idx="1">
                  <c:v>cumulative deviation</c:v>
                </c:pt>
              </c:strCache>
            </c:strRef>
          </c:tx>
          <c:spPr>
            <a:ln w="28575" cap="rnd">
              <a:solidFill>
                <a:schemeClr val="bg1">
                  <a:lumMod val="65000"/>
                </a:schemeClr>
              </a:solidFill>
              <a:prstDash val="sysDash"/>
              <a:round/>
            </a:ln>
            <a:effectLst/>
          </c:spPr>
          <c:marker>
            <c:symbol val="none"/>
          </c:marker>
          <c:cat>
            <c:numRef>
              <c:f>Grafiki!$J$2:$M$2</c:f>
              <c:numCache>
                <c:formatCode>General</c:formatCode>
                <c:ptCount val="4"/>
                <c:pt idx="0">
                  <c:v>2013</c:v>
                </c:pt>
                <c:pt idx="1">
                  <c:v>2014</c:v>
                </c:pt>
                <c:pt idx="2">
                  <c:v>2015</c:v>
                </c:pt>
                <c:pt idx="3">
                  <c:v>2016</c:v>
                </c:pt>
              </c:numCache>
            </c:numRef>
          </c:cat>
          <c:val>
            <c:numRef>
              <c:f>Grafiki!$J$6:$M$6</c:f>
              <c:numCache>
                <c:formatCode>0.000</c:formatCode>
                <c:ptCount val="4"/>
                <c:pt idx="0">
                  <c:v>-0.43191208165477923</c:v>
                </c:pt>
                <c:pt idx="1">
                  <c:v>0.37233064390896187</c:v>
                </c:pt>
                <c:pt idx="2">
                  <c:v>0.52900515341217602</c:v>
                </c:pt>
                <c:pt idx="3">
                  <c:v>-0.91763563696570793</c:v>
                </c:pt>
              </c:numCache>
            </c:numRef>
          </c:val>
          <c:smooth val="0"/>
          <c:extLst xmlns:c16r2="http://schemas.microsoft.com/office/drawing/2015/06/chart">
            <c:ext xmlns:c16="http://schemas.microsoft.com/office/drawing/2014/chart" uri="{C3380CC4-5D6E-409C-BE32-E72D297353CC}">
              <c16:uniqueId val="{00000003-905C-4DFA-A178-014CA859F640}"/>
            </c:ext>
          </c:extLst>
        </c:ser>
        <c:dLbls>
          <c:showLegendKey val="0"/>
          <c:showVal val="0"/>
          <c:showCatName val="0"/>
          <c:showSerName val="0"/>
          <c:showPercent val="0"/>
          <c:showBubbleSize val="0"/>
        </c:dLbls>
        <c:marker val="1"/>
        <c:smooth val="0"/>
        <c:axId val="403795112"/>
        <c:axId val="404161320"/>
      </c:lineChart>
      <c:catAx>
        <c:axId val="403795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4161320"/>
        <c:crosses val="autoZero"/>
        <c:auto val="1"/>
        <c:lblAlgn val="ctr"/>
        <c:lblOffset val="100"/>
        <c:noMultiLvlLbl val="0"/>
      </c:catAx>
      <c:valAx>
        <c:axId val="4041613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37951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Grafiki!$H$33</c:f>
              <c:strCache>
                <c:ptCount val="1"/>
                <c:pt idx="0">
                  <c:v>MoF</c:v>
                </c:pt>
              </c:strCache>
            </c:strRef>
          </c:tx>
          <c:spPr>
            <a:solidFill>
              <a:schemeClr val="accent5">
                <a:lumMod val="50000"/>
              </a:schemeClr>
            </a:solidFill>
            <a:ln>
              <a:noFill/>
            </a:ln>
            <a:effectLst/>
          </c:spPr>
          <c:invertIfNegative val="0"/>
          <c:cat>
            <c:numRef>
              <c:f>Grafiki!$I$32:$K$32</c:f>
              <c:numCache>
                <c:formatCode>General</c:formatCode>
                <c:ptCount val="3"/>
                <c:pt idx="0">
                  <c:v>2018</c:v>
                </c:pt>
                <c:pt idx="1">
                  <c:v>2019</c:v>
                </c:pt>
                <c:pt idx="2">
                  <c:v>2020</c:v>
                </c:pt>
              </c:numCache>
            </c:numRef>
          </c:cat>
          <c:val>
            <c:numRef>
              <c:f>Grafiki!$I$33:$K$33</c:f>
              <c:numCache>
                <c:formatCode>#,##0</c:formatCode>
                <c:ptCount val="3"/>
                <c:pt idx="0">
                  <c:v>8960.5435375157376</c:v>
                </c:pt>
                <c:pt idx="1">
                  <c:v>9276.3483961421207</c:v>
                </c:pt>
                <c:pt idx="2">
                  <c:v>9446.5269610363193</c:v>
                </c:pt>
              </c:numCache>
            </c:numRef>
          </c:val>
        </c:ser>
        <c:ser>
          <c:idx val="1"/>
          <c:order val="1"/>
          <c:tx>
            <c:strRef>
              <c:f>Grafiki!$H$34</c:f>
              <c:strCache>
                <c:ptCount val="1"/>
                <c:pt idx="0">
                  <c:v>Council</c:v>
                </c:pt>
              </c:strCache>
            </c:strRef>
          </c:tx>
          <c:spPr>
            <a:pattFill prst="wdDnDiag">
              <a:fgClr>
                <a:srgbClr val="002060"/>
              </a:fgClr>
              <a:bgClr>
                <a:schemeClr val="bg1"/>
              </a:bgClr>
            </a:pattFill>
            <a:ln>
              <a:noFill/>
            </a:ln>
            <a:effectLst/>
          </c:spPr>
          <c:invertIfNegative val="0"/>
          <c:cat>
            <c:numRef>
              <c:f>Grafiki!$I$32:$K$32</c:f>
              <c:numCache>
                <c:formatCode>General</c:formatCode>
                <c:ptCount val="3"/>
                <c:pt idx="0">
                  <c:v>2018</c:v>
                </c:pt>
                <c:pt idx="1">
                  <c:v>2019</c:v>
                </c:pt>
                <c:pt idx="2">
                  <c:v>2020</c:v>
                </c:pt>
              </c:numCache>
            </c:numRef>
          </c:cat>
          <c:val>
            <c:numRef>
              <c:f>Grafiki!$I$34:$K$34</c:f>
              <c:numCache>
                <c:formatCode>#,##0</c:formatCode>
                <c:ptCount val="3"/>
                <c:pt idx="0">
                  <c:v>8711.3299375157367</c:v>
                </c:pt>
                <c:pt idx="1">
                  <c:v>8982.9013961421206</c:v>
                </c:pt>
                <c:pt idx="2">
                  <c:v>9274.9823286020746</c:v>
                </c:pt>
              </c:numCache>
            </c:numRef>
          </c:val>
        </c:ser>
        <c:dLbls>
          <c:showLegendKey val="0"/>
          <c:showVal val="0"/>
          <c:showCatName val="0"/>
          <c:showSerName val="0"/>
          <c:showPercent val="0"/>
          <c:showBubbleSize val="0"/>
        </c:dLbls>
        <c:gapWidth val="219"/>
        <c:overlap val="-27"/>
        <c:axId val="404164064"/>
        <c:axId val="404164456"/>
      </c:barChart>
      <c:catAx>
        <c:axId val="404164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4164456"/>
        <c:crosses val="autoZero"/>
        <c:auto val="1"/>
        <c:lblAlgn val="ctr"/>
        <c:lblOffset val="100"/>
        <c:noMultiLvlLbl val="0"/>
      </c:catAx>
      <c:valAx>
        <c:axId val="404164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41640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Grafiki!$A$33</c:f>
              <c:strCache>
                <c:ptCount val="1"/>
                <c:pt idx="0">
                  <c:v>FM</c:v>
                </c:pt>
              </c:strCache>
            </c:strRef>
          </c:tx>
          <c:spPr>
            <a:solidFill>
              <a:schemeClr val="accent5">
                <a:lumMod val="50000"/>
              </a:schemeClr>
            </a:solidFill>
            <a:ln>
              <a:noFill/>
            </a:ln>
            <a:effectLst/>
          </c:spPr>
          <c:invertIfNegative val="0"/>
          <c:cat>
            <c:numRef>
              <c:f>Grafiki!$B$32:$D$32</c:f>
              <c:numCache>
                <c:formatCode>General</c:formatCode>
                <c:ptCount val="3"/>
                <c:pt idx="0">
                  <c:v>2018</c:v>
                </c:pt>
                <c:pt idx="1">
                  <c:v>2019</c:v>
                </c:pt>
                <c:pt idx="2">
                  <c:v>2020</c:v>
                </c:pt>
              </c:numCache>
            </c:numRef>
          </c:cat>
          <c:val>
            <c:numRef>
              <c:f>Grafiki!$B$33:$D$33</c:f>
              <c:numCache>
                <c:formatCode>#,##0</c:formatCode>
                <c:ptCount val="3"/>
                <c:pt idx="0">
                  <c:v>8960.5435375157376</c:v>
                </c:pt>
                <c:pt idx="1">
                  <c:v>9276.3483961421207</c:v>
                </c:pt>
                <c:pt idx="2">
                  <c:v>9446.5269610363193</c:v>
                </c:pt>
              </c:numCache>
            </c:numRef>
          </c:val>
        </c:ser>
        <c:ser>
          <c:idx val="1"/>
          <c:order val="1"/>
          <c:tx>
            <c:strRef>
              <c:f>Grafiki!$A$34</c:f>
              <c:strCache>
                <c:ptCount val="1"/>
                <c:pt idx="0">
                  <c:v>Padome</c:v>
                </c:pt>
              </c:strCache>
            </c:strRef>
          </c:tx>
          <c:spPr>
            <a:pattFill prst="wdDnDiag">
              <a:fgClr>
                <a:srgbClr val="002060"/>
              </a:fgClr>
              <a:bgClr>
                <a:schemeClr val="bg1"/>
              </a:bgClr>
            </a:pattFill>
            <a:ln>
              <a:noFill/>
            </a:ln>
            <a:effectLst/>
          </c:spPr>
          <c:invertIfNegative val="0"/>
          <c:cat>
            <c:numRef>
              <c:f>Grafiki!$B$32:$D$32</c:f>
              <c:numCache>
                <c:formatCode>General</c:formatCode>
                <c:ptCount val="3"/>
                <c:pt idx="0">
                  <c:v>2018</c:v>
                </c:pt>
                <c:pt idx="1">
                  <c:v>2019</c:v>
                </c:pt>
                <c:pt idx="2">
                  <c:v>2020</c:v>
                </c:pt>
              </c:numCache>
            </c:numRef>
          </c:cat>
          <c:val>
            <c:numRef>
              <c:f>Grafiki!$B$34:$D$34</c:f>
              <c:numCache>
                <c:formatCode>#,##0</c:formatCode>
                <c:ptCount val="3"/>
                <c:pt idx="0">
                  <c:v>8711.3299375157367</c:v>
                </c:pt>
                <c:pt idx="1">
                  <c:v>8982.9013961421206</c:v>
                </c:pt>
                <c:pt idx="2">
                  <c:v>9274.9823286020746</c:v>
                </c:pt>
              </c:numCache>
            </c:numRef>
          </c:val>
        </c:ser>
        <c:dLbls>
          <c:showLegendKey val="0"/>
          <c:showVal val="0"/>
          <c:showCatName val="0"/>
          <c:showSerName val="0"/>
          <c:showPercent val="0"/>
          <c:showBubbleSize val="0"/>
        </c:dLbls>
        <c:gapWidth val="219"/>
        <c:overlap val="-27"/>
        <c:axId val="407672928"/>
        <c:axId val="407673320"/>
      </c:barChart>
      <c:catAx>
        <c:axId val="40767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7673320"/>
        <c:crosses val="autoZero"/>
        <c:auto val="1"/>
        <c:lblAlgn val="ctr"/>
        <c:lblOffset val="100"/>
        <c:noMultiLvlLbl val="0"/>
      </c:catAx>
      <c:valAx>
        <c:axId val="407673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76729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4762</xdr:rowOff>
    </xdr:from>
    <xdr:to>
      <xdr:col>5</xdr:col>
      <xdr:colOff>180975</xdr:colOff>
      <xdr:row>21</xdr:row>
      <xdr:rowOff>80962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7</xdr:row>
      <xdr:rowOff>52387</xdr:rowOff>
    </xdr:from>
    <xdr:to>
      <xdr:col>12</xdr:col>
      <xdr:colOff>285750</xdr:colOff>
      <xdr:row>21</xdr:row>
      <xdr:rowOff>128587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143996</xdr:colOff>
      <xdr:row>34</xdr:row>
      <xdr:rowOff>133911</xdr:rowOff>
    </xdr:from>
    <xdr:to>
      <xdr:col>12</xdr:col>
      <xdr:colOff>334496</xdr:colOff>
      <xdr:row>48</xdr:row>
      <xdr:rowOff>162485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34</xdr:row>
      <xdr:rowOff>134470</xdr:rowOff>
    </xdr:from>
    <xdr:to>
      <xdr:col>5</xdr:col>
      <xdr:colOff>190500</xdr:colOff>
      <xdr:row>48</xdr:row>
      <xdr:rowOff>163044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showGridLines="0" tabSelected="1" zoomScale="85" zoomScaleNormal="85" workbookViewId="0">
      <pane xSplit="2" topLeftCell="C1" activePane="topRight" state="frozen"/>
      <selection pane="topRight" activeCell="A5" sqref="A5"/>
    </sheetView>
  </sheetViews>
  <sheetFormatPr defaultRowHeight="15"/>
  <cols>
    <col min="1" max="1" width="28.85546875" customWidth="1"/>
    <col min="2" max="2" width="30.85546875" customWidth="1"/>
    <col min="3" max="5" width="13" customWidth="1"/>
    <col min="6" max="9" width="13.7109375" customWidth="1"/>
    <col min="10" max="10" width="11.7109375" customWidth="1"/>
    <col min="11" max="12" width="10.28515625" customWidth="1"/>
    <col min="13" max="14" width="10.28515625" style="109" customWidth="1"/>
    <col min="15" max="15" width="30.85546875" customWidth="1"/>
  </cols>
  <sheetData>
    <row r="1" spans="1:17" ht="15.75">
      <c r="A1" s="19" t="s">
        <v>361</v>
      </c>
      <c r="B1" s="19"/>
      <c r="C1" s="19"/>
      <c r="D1" s="19"/>
      <c r="E1" s="19"/>
      <c r="F1" s="19"/>
      <c r="G1" s="19"/>
      <c r="H1" s="19"/>
      <c r="I1" s="19"/>
      <c r="J1" s="19"/>
      <c r="K1" s="20"/>
      <c r="L1" s="20"/>
      <c r="O1" s="21" t="s">
        <v>363</v>
      </c>
    </row>
    <row r="2" spans="1:17" ht="15.75">
      <c r="A2" s="19" t="s">
        <v>362</v>
      </c>
      <c r="B2" s="19"/>
      <c r="C2" s="19"/>
      <c r="D2" s="19"/>
      <c r="E2" s="19"/>
      <c r="F2" s="19"/>
      <c r="G2" s="19"/>
      <c r="H2" s="19"/>
      <c r="I2" s="19"/>
      <c r="J2" s="19"/>
      <c r="K2" s="20"/>
      <c r="L2" s="20"/>
      <c r="O2" s="21" t="s">
        <v>364</v>
      </c>
    </row>
    <row r="3" spans="1:17" s="24" customFormat="1" ht="12.75">
      <c r="A3" s="23" t="s">
        <v>2</v>
      </c>
      <c r="B3" s="23"/>
      <c r="C3" s="23"/>
      <c r="D3" s="23"/>
      <c r="E3" s="23"/>
      <c r="F3" s="23"/>
      <c r="G3" s="23"/>
      <c r="H3" s="23"/>
      <c r="I3" s="23"/>
      <c r="J3" s="202"/>
      <c r="K3" s="22"/>
      <c r="L3" s="22"/>
      <c r="M3" s="110"/>
      <c r="N3" s="110"/>
    </row>
    <row r="4" spans="1:17" s="24" customFormat="1" ht="12.75">
      <c r="A4" s="23" t="s">
        <v>3</v>
      </c>
      <c r="B4" s="23"/>
      <c r="C4" s="23"/>
      <c r="D4" s="23"/>
      <c r="E4" s="23"/>
      <c r="F4" s="23"/>
      <c r="G4" s="23"/>
      <c r="H4" s="23"/>
      <c r="I4" s="23"/>
      <c r="J4" s="23"/>
      <c r="K4" s="22"/>
      <c r="L4" s="22"/>
      <c r="M4" s="110"/>
      <c r="N4" s="110"/>
    </row>
    <row r="5" spans="1:17" ht="8.25" customHeight="1">
      <c r="B5" s="20"/>
      <c r="C5" s="20"/>
      <c r="D5" s="20"/>
      <c r="E5" s="20"/>
      <c r="F5" s="20"/>
      <c r="G5" s="20"/>
      <c r="H5" s="20"/>
      <c r="I5" s="20"/>
      <c r="J5" s="20"/>
      <c r="K5" s="20"/>
      <c r="L5" s="20"/>
      <c r="M5" s="66"/>
      <c r="N5" s="66"/>
    </row>
    <row r="6" spans="1:17">
      <c r="A6" s="128" t="s">
        <v>207</v>
      </c>
      <c r="B6" s="124" t="s">
        <v>205</v>
      </c>
      <c r="C6" s="1">
        <v>2013</v>
      </c>
      <c r="D6" s="1">
        <v>2014</v>
      </c>
      <c r="E6" s="1">
        <v>2015</v>
      </c>
      <c r="F6" s="8">
        <v>2016</v>
      </c>
      <c r="G6" s="3">
        <v>2017</v>
      </c>
      <c r="H6" s="25"/>
      <c r="I6" s="317">
        <v>2018</v>
      </c>
      <c r="J6" s="2"/>
      <c r="K6" s="26">
        <v>2019</v>
      </c>
      <c r="L6" s="2"/>
      <c r="M6" s="26">
        <v>2020</v>
      </c>
      <c r="N6" s="4"/>
      <c r="O6" s="111"/>
    </row>
    <row r="7" spans="1:17" s="113" customFormat="1" ht="45">
      <c r="A7" s="129"/>
      <c r="B7" s="125"/>
      <c r="C7" s="5" t="s">
        <v>31</v>
      </c>
      <c r="D7" s="5" t="s">
        <v>31</v>
      </c>
      <c r="E7" s="5" t="s">
        <v>31</v>
      </c>
      <c r="F7" s="6" t="s">
        <v>31</v>
      </c>
      <c r="G7" s="5" t="s">
        <v>29</v>
      </c>
      <c r="H7" s="6" t="s">
        <v>30</v>
      </c>
      <c r="I7" s="5" t="s">
        <v>29</v>
      </c>
      <c r="J7" s="6" t="s">
        <v>30</v>
      </c>
      <c r="K7" s="5" t="s">
        <v>29</v>
      </c>
      <c r="L7" s="6" t="s">
        <v>30</v>
      </c>
      <c r="M7" s="5" t="s">
        <v>29</v>
      </c>
      <c r="N7" s="5" t="s">
        <v>30</v>
      </c>
      <c r="O7" s="112"/>
    </row>
    <row r="8" spans="1:17">
      <c r="A8" s="130" t="s">
        <v>49</v>
      </c>
      <c r="B8" s="18" t="s">
        <v>38</v>
      </c>
      <c r="C8" s="93">
        <f>'2.pielikuma 2.tabula'!C20</f>
        <v>6830.8677416826449</v>
      </c>
      <c r="D8" s="93">
        <f>'2.pielikuma 2.tabula'!D20</f>
        <v>7250.0384200000026</v>
      </c>
      <c r="E8" s="93">
        <f>'2.pielikuma 2.tabula'!E20</f>
        <v>7475.4197335199979</v>
      </c>
      <c r="F8" s="94">
        <f>'2.pielikuma 2.tabula'!F20</f>
        <v>7496.3074594635655</v>
      </c>
      <c r="G8" s="127">
        <f>'2.pielikuma 2.tabula'!G20</f>
        <v>8377.9197763702232</v>
      </c>
      <c r="H8" s="94">
        <f>'2.pielikuma 2.tabula'!H20</f>
        <v>8362.2966299592117</v>
      </c>
      <c r="I8" s="93">
        <f>'2.pielikuma 2.tabula'!I20</f>
        <v>8960.5435375157376</v>
      </c>
      <c r="J8" s="94">
        <f>'2.pielikuma 2.tabula'!J20</f>
        <v>8711.3299375157367</v>
      </c>
      <c r="K8" s="93">
        <f>'2.pielikuma 2.tabula'!K20</f>
        <v>9276.3483961421207</v>
      </c>
      <c r="L8" s="94">
        <f>'2.pielikuma 2.tabula'!L20</f>
        <v>8982.9013961421206</v>
      </c>
      <c r="M8" s="132">
        <f>'2.pielikuma 2.tabula'!M20</f>
        <v>9446.5269610363193</v>
      </c>
      <c r="N8" s="93">
        <f>'2.pielikuma 2.tabula'!N20</f>
        <v>9350.3627910363193</v>
      </c>
      <c r="O8" s="18" t="s">
        <v>39</v>
      </c>
      <c r="P8" s="114"/>
      <c r="Q8" s="114"/>
    </row>
    <row r="9" spans="1:17" ht="15" customHeight="1">
      <c r="A9" s="130" t="s">
        <v>52</v>
      </c>
      <c r="B9" s="18" t="s">
        <v>0</v>
      </c>
      <c r="C9" s="93">
        <f>'2.pielikuma 3.tabula'!D50</f>
        <v>6736.8300779376659</v>
      </c>
      <c r="D9" s="93">
        <f>'2.pielikuma 3.tabula'!E50</f>
        <v>7437.3840319999999</v>
      </c>
      <c r="E9" s="93">
        <f>'2.pielikuma 3.tabula'!F50</f>
        <v>7516.8650460000008</v>
      </c>
      <c r="F9" s="94">
        <f>'2.pielikuma 3.tabula'!G50</f>
        <v>7154.9074594635658</v>
      </c>
      <c r="G9" s="127">
        <f>'2.pielikuma 3.tabula'!H50</f>
        <v>8486.3750195411394</v>
      </c>
      <c r="H9" s="94">
        <f>'2.pielikuma 3.tabula'!I50</f>
        <v>8416.3750195411394</v>
      </c>
      <c r="I9" s="93">
        <f>'2.pielikuma 3.tabula'!J50</f>
        <v>9058.5903686781676</v>
      </c>
      <c r="J9" s="94">
        <f>'2.pielikuma 3.tabula'!K50</f>
        <v>8975.1903686781661</v>
      </c>
      <c r="K9" s="93">
        <f>'2.pielikuma 3.tabula'!L50</f>
        <v>9568.6836862469427</v>
      </c>
      <c r="L9" s="94">
        <f>'2.pielikuma 3.tabula'!M50</f>
        <v>9156.0836862469423</v>
      </c>
      <c r="M9" s="132">
        <f>'2.pielikuma 3.tabula'!N50</f>
        <v>9582.1823286020754</v>
      </c>
      <c r="N9" s="93">
        <f>'2.pielikuma 3.tabula'!O50</f>
        <v>9274.9823286020746</v>
      </c>
      <c r="O9" s="18" t="s">
        <v>324</v>
      </c>
      <c r="P9" s="114"/>
      <c r="Q9" s="114"/>
    </row>
    <row r="10" spans="1:17">
      <c r="A10" s="130" t="s">
        <v>138</v>
      </c>
      <c r="B10" s="18" t="s">
        <v>150</v>
      </c>
      <c r="C10" s="93" t="s">
        <v>33</v>
      </c>
      <c r="D10" s="93" t="s">
        <v>33</v>
      </c>
      <c r="E10" s="127">
        <v>7352.7598172786984</v>
      </c>
      <c r="F10" s="136">
        <v>7601.8147382052684</v>
      </c>
      <c r="G10" s="127">
        <v>9813.2132339999989</v>
      </c>
      <c r="H10" s="136">
        <f>G10</f>
        <v>9813.2132339999989</v>
      </c>
      <c r="I10" s="127">
        <f>'2.pielikuma 4.tabula'!C32</f>
        <v>8849.2113130000016</v>
      </c>
      <c r="J10" s="136">
        <f>'2.pielikuma 4.tabula'!D32</f>
        <v>8871.2113130000016</v>
      </c>
      <c r="K10" s="127">
        <f>'2.pielikuma 4.tabula'!E32</f>
        <v>9033.8848320000016</v>
      </c>
      <c r="L10" s="136">
        <f>'2.pielikuma 4.tabula'!F32</f>
        <v>9033.8848320000016</v>
      </c>
      <c r="M10" s="134" t="s">
        <v>33</v>
      </c>
      <c r="N10" s="127" t="s">
        <v>33</v>
      </c>
      <c r="O10" s="18" t="s">
        <v>325</v>
      </c>
      <c r="P10" s="114"/>
      <c r="Q10" s="114"/>
    </row>
    <row r="11" spans="1:17" ht="6.75" customHeight="1">
      <c r="A11" s="131"/>
      <c r="B11" s="115"/>
      <c r="C11" s="126"/>
      <c r="D11" s="126"/>
      <c r="E11" s="126"/>
      <c r="F11" s="135"/>
      <c r="G11" s="27"/>
      <c r="H11" s="135"/>
      <c r="I11" s="126"/>
      <c r="J11" s="135"/>
      <c r="K11" s="27"/>
      <c r="L11" s="29"/>
      <c r="M11" s="46"/>
      <c r="N11" s="46"/>
      <c r="O11" s="115"/>
      <c r="P11" s="114"/>
      <c r="Q11" s="114"/>
    </row>
    <row r="12" spans="1:17" ht="33.75" customHeight="1">
      <c r="A12" s="131" t="s">
        <v>311</v>
      </c>
      <c r="B12" s="18" t="s">
        <v>129</v>
      </c>
      <c r="C12" s="27">
        <f t="shared" ref="C12:N12" si="0">MIN(C8:C9)</f>
        <v>6736.8300779376659</v>
      </c>
      <c r="D12" s="27">
        <f t="shared" si="0"/>
        <v>7250.0384200000026</v>
      </c>
      <c r="E12" s="27">
        <f t="shared" si="0"/>
        <v>7475.4197335199979</v>
      </c>
      <c r="F12" s="29">
        <f t="shared" si="0"/>
        <v>7154.9074594635658</v>
      </c>
      <c r="G12" s="27">
        <f t="shared" si="0"/>
        <v>8377.9197763702232</v>
      </c>
      <c r="H12" s="29">
        <f t="shared" si="0"/>
        <v>8362.2966299592117</v>
      </c>
      <c r="I12" s="27">
        <f t="shared" si="0"/>
        <v>8960.5435375157376</v>
      </c>
      <c r="J12" s="29">
        <f t="shared" si="0"/>
        <v>8711.3299375157367</v>
      </c>
      <c r="K12" s="27">
        <f t="shared" si="0"/>
        <v>9276.3483961421207</v>
      </c>
      <c r="L12" s="29">
        <f t="shared" ref="L12" si="1">MIN(L8:L9)</f>
        <v>8982.9013961421206</v>
      </c>
      <c r="M12" s="46">
        <f t="shared" si="0"/>
        <v>9446.5269610363193</v>
      </c>
      <c r="N12" s="27">
        <f t="shared" si="0"/>
        <v>9274.9823286020746</v>
      </c>
      <c r="O12" s="18" t="s">
        <v>217</v>
      </c>
      <c r="P12" s="114"/>
      <c r="Q12" s="114"/>
    </row>
    <row r="13" spans="1:17" ht="7.5" customHeight="1">
      <c r="A13" s="131"/>
      <c r="B13" s="72"/>
      <c r="C13" s="127"/>
      <c r="D13" s="127"/>
      <c r="E13" s="127"/>
      <c r="F13" s="136"/>
      <c r="G13" s="127"/>
      <c r="H13" s="136"/>
      <c r="I13" s="127"/>
      <c r="J13" s="136"/>
      <c r="K13" s="27"/>
      <c r="L13" s="29"/>
      <c r="M13" s="46"/>
      <c r="N13" s="46"/>
      <c r="O13" s="72"/>
      <c r="P13" s="114"/>
      <c r="Q13" s="114"/>
    </row>
    <row r="14" spans="1:17" ht="16.5">
      <c r="A14" s="59" t="s">
        <v>312</v>
      </c>
      <c r="B14" s="53" t="s">
        <v>220</v>
      </c>
      <c r="C14" s="93" t="s">
        <v>33</v>
      </c>
      <c r="D14" s="93" t="s">
        <v>33</v>
      </c>
      <c r="E14" s="93" t="s">
        <v>33</v>
      </c>
      <c r="F14" s="94" t="s">
        <v>33</v>
      </c>
      <c r="G14" s="127">
        <f t="shared" ref="G14:N14" si="2">G20/100*0.1</f>
        <v>26.312161041806991</v>
      </c>
      <c r="H14" s="94">
        <f t="shared" si="2"/>
        <v>26.312161041806991</v>
      </c>
      <c r="I14" s="93">
        <f t="shared" si="2"/>
        <v>27.6904</v>
      </c>
      <c r="J14" s="94">
        <f t="shared" si="2"/>
        <v>27.6904</v>
      </c>
      <c r="K14" s="93">
        <f t="shared" si="2"/>
        <v>29.344700000000003</v>
      </c>
      <c r="L14" s="94">
        <f t="shared" si="2"/>
        <v>29.344700000000003</v>
      </c>
      <c r="M14" s="132">
        <f t="shared" si="2"/>
        <v>31.020700000000001</v>
      </c>
      <c r="N14" s="93">
        <f t="shared" si="2"/>
        <v>31.020700000000001</v>
      </c>
      <c r="O14" s="53" t="s">
        <v>218</v>
      </c>
      <c r="P14" s="114"/>
      <c r="Q14" s="114"/>
    </row>
    <row r="15" spans="1:17" ht="16.5">
      <c r="A15" s="59" t="s">
        <v>313</v>
      </c>
      <c r="B15" s="53" t="s">
        <v>221</v>
      </c>
      <c r="C15" s="93" t="s">
        <v>33</v>
      </c>
      <c r="D15" s="93" t="s">
        <v>33</v>
      </c>
      <c r="E15" s="93" t="s">
        <v>33</v>
      </c>
      <c r="F15" s="94" t="s">
        <v>33</v>
      </c>
      <c r="G15" s="127" t="s">
        <v>33</v>
      </c>
      <c r="H15" s="94" t="s">
        <v>33</v>
      </c>
      <c r="I15" s="93">
        <f t="shared" ref="I15:N15" si="3">G14</f>
        <v>26.312161041806991</v>
      </c>
      <c r="J15" s="94">
        <f t="shared" si="3"/>
        <v>26.312161041806991</v>
      </c>
      <c r="K15" s="116">
        <f t="shared" si="3"/>
        <v>27.6904</v>
      </c>
      <c r="L15" s="117">
        <f t="shared" si="3"/>
        <v>27.6904</v>
      </c>
      <c r="M15" s="118">
        <f t="shared" si="3"/>
        <v>29.344700000000003</v>
      </c>
      <c r="N15" s="118">
        <f t="shared" si="3"/>
        <v>29.344700000000003</v>
      </c>
      <c r="O15" s="53" t="s">
        <v>219</v>
      </c>
      <c r="P15" s="114"/>
      <c r="Q15" s="114"/>
    </row>
    <row r="16" spans="1:17" ht="6" customHeight="1">
      <c r="A16" s="131"/>
      <c r="B16" s="115"/>
      <c r="C16" s="126"/>
      <c r="D16" s="126"/>
      <c r="E16" s="126"/>
      <c r="F16" s="135"/>
      <c r="G16" s="27"/>
      <c r="H16" s="135"/>
      <c r="I16" s="126"/>
      <c r="J16" s="135"/>
      <c r="K16" s="27"/>
      <c r="L16" s="29"/>
      <c r="M16" s="46"/>
      <c r="N16" s="46"/>
      <c r="O16" s="115"/>
      <c r="P16" s="114"/>
      <c r="Q16" s="114"/>
    </row>
    <row r="17" spans="1:17" ht="30">
      <c r="A17" s="131" t="s">
        <v>315</v>
      </c>
      <c r="B17" s="53" t="s">
        <v>130</v>
      </c>
      <c r="C17" s="93" t="s">
        <v>33</v>
      </c>
      <c r="D17" s="93" t="s">
        <v>33</v>
      </c>
      <c r="E17" s="93">
        <f>E12-E10</f>
        <v>122.65991624129947</v>
      </c>
      <c r="F17" s="94">
        <f>F12-F10</f>
        <v>-446.90727874170261</v>
      </c>
      <c r="G17" s="127">
        <f t="shared" ref="G17:H17" si="4">(G12-G14)-G10</f>
        <v>-1461.6056186715832</v>
      </c>
      <c r="H17" s="94">
        <f t="shared" si="4"/>
        <v>-1477.2287650825947</v>
      </c>
      <c r="I17" s="93">
        <f t="shared" ref="I17:L17" si="5">(I12-I14)-(I10-I15)</f>
        <v>109.953985557544</v>
      </c>
      <c r="J17" s="94">
        <f t="shared" si="5"/>
        <v>-161.25961444245695</v>
      </c>
      <c r="K17" s="93">
        <f t="shared" si="5"/>
        <v>240.80926414211899</v>
      </c>
      <c r="L17" s="94">
        <f t="shared" si="5"/>
        <v>-52.637735857881125</v>
      </c>
      <c r="M17" s="132">
        <f>M12</f>
        <v>9446.5269610363193</v>
      </c>
      <c r="N17" s="93">
        <f>N12</f>
        <v>9274.9823286020746</v>
      </c>
      <c r="O17" s="53" t="s">
        <v>222</v>
      </c>
      <c r="P17" s="114"/>
      <c r="Q17" s="114"/>
    </row>
    <row r="18" spans="1:17">
      <c r="A18" s="131" t="s">
        <v>316</v>
      </c>
      <c r="B18" s="18" t="s">
        <v>314</v>
      </c>
      <c r="C18" s="93" t="s">
        <v>33</v>
      </c>
      <c r="D18" s="93" t="s">
        <v>33</v>
      </c>
      <c r="E18" s="93">
        <f t="shared" ref="E18:N18" si="6">ABS(E17)</f>
        <v>122.65991624129947</v>
      </c>
      <c r="F18" s="94">
        <f t="shared" si="6"/>
        <v>446.90727874170261</v>
      </c>
      <c r="G18" s="127">
        <f t="shared" si="6"/>
        <v>1461.6056186715832</v>
      </c>
      <c r="H18" s="94">
        <f t="shared" si="6"/>
        <v>1477.2287650825947</v>
      </c>
      <c r="I18" s="93">
        <f t="shared" si="6"/>
        <v>109.953985557544</v>
      </c>
      <c r="J18" s="94">
        <f t="shared" si="6"/>
        <v>161.25961444245695</v>
      </c>
      <c r="K18" s="93">
        <f t="shared" si="6"/>
        <v>240.80926414211899</v>
      </c>
      <c r="L18" s="94">
        <f t="shared" si="6"/>
        <v>52.637735857881125</v>
      </c>
      <c r="M18" s="132">
        <f t="shared" si="6"/>
        <v>9446.5269610363193</v>
      </c>
      <c r="N18" s="93">
        <f t="shared" si="6"/>
        <v>9274.9823286020746</v>
      </c>
      <c r="O18" s="18" t="s">
        <v>320</v>
      </c>
      <c r="P18" s="119"/>
      <c r="Q18" s="114"/>
    </row>
    <row r="19" spans="1:17" ht="6" customHeight="1">
      <c r="A19" s="131"/>
      <c r="B19" s="115"/>
      <c r="C19" s="126"/>
      <c r="D19" s="126"/>
      <c r="E19" s="126"/>
      <c r="F19" s="135"/>
      <c r="G19" s="27"/>
      <c r="H19" s="135"/>
      <c r="I19" s="126"/>
      <c r="J19" s="135"/>
      <c r="K19" s="27"/>
      <c r="L19" s="29"/>
      <c r="M19" s="46"/>
      <c r="N19" s="46"/>
      <c r="O19" s="115"/>
      <c r="P19" s="114"/>
      <c r="Q19" s="114"/>
    </row>
    <row r="20" spans="1:17">
      <c r="A20" s="131" t="s">
        <v>317</v>
      </c>
      <c r="B20" s="53" t="s">
        <v>50</v>
      </c>
      <c r="C20" s="126">
        <f>'2.pielikuma 2.tabula'!C18</f>
        <v>22786.507999999994</v>
      </c>
      <c r="D20" s="126">
        <f>'2.pielikuma 2.tabula'!D18</f>
        <v>23631.154000000002</v>
      </c>
      <c r="E20" s="126">
        <f>'2.pielikuma 2.tabula'!E18</f>
        <v>24368.269</v>
      </c>
      <c r="F20" s="135">
        <f>'2.pielikuma 2.tabula'!F18</f>
        <v>25021.334000000003</v>
      </c>
      <c r="G20" s="27">
        <f>'2.pielikuma 2.tabula'!G18</f>
        <v>26312.16104180699</v>
      </c>
      <c r="H20" s="135">
        <f>'2.pielikuma 2.tabula'!H18</f>
        <v>26312.16104180699</v>
      </c>
      <c r="I20" s="126">
        <f>'2.pielikuma 2.tabula'!I18</f>
        <v>27690.400000000001</v>
      </c>
      <c r="J20" s="135">
        <f>'2.pielikuma 2.tabula'!J18</f>
        <v>27690.400000000001</v>
      </c>
      <c r="K20" s="126">
        <f>'2.pielikuma 2.tabula'!K18</f>
        <v>29344.7</v>
      </c>
      <c r="L20" s="135">
        <f>'2.pielikuma 2.tabula'!L18</f>
        <v>29344.7</v>
      </c>
      <c r="M20" s="133">
        <f>'2.pielikuma 2.tabula'!M18</f>
        <v>31020.7</v>
      </c>
      <c r="N20" s="126">
        <f>'2.pielikuma 2.tabula'!N18</f>
        <v>31020.7</v>
      </c>
      <c r="O20" s="115" t="s">
        <v>319</v>
      </c>
      <c r="P20" s="114"/>
      <c r="Q20" s="114"/>
    </row>
    <row r="21" spans="1:17" ht="15" customHeight="1">
      <c r="A21" s="131" t="s">
        <v>318</v>
      </c>
      <c r="B21" s="53" t="s">
        <v>131</v>
      </c>
      <c r="C21" s="93">
        <f>C20/100*0.1</f>
        <v>22.786507999999998</v>
      </c>
      <c r="D21" s="93">
        <f>D20/100*0.1</f>
        <v>23.631154000000006</v>
      </c>
      <c r="E21" s="93">
        <f>E20/100*0.1</f>
        <v>24.368269000000002</v>
      </c>
      <c r="F21" s="94">
        <f>F20/100*0.1</f>
        <v>25.021334000000003</v>
      </c>
      <c r="G21" s="127">
        <f t="shared" ref="G21:N21" si="7">G20/100*0.1</f>
        <v>26.312161041806991</v>
      </c>
      <c r="H21" s="94">
        <f t="shared" si="7"/>
        <v>26.312161041806991</v>
      </c>
      <c r="I21" s="93">
        <f t="shared" si="7"/>
        <v>27.6904</v>
      </c>
      <c r="J21" s="94">
        <f t="shared" si="7"/>
        <v>27.6904</v>
      </c>
      <c r="K21" s="93">
        <f t="shared" si="7"/>
        <v>29.344700000000003</v>
      </c>
      <c r="L21" s="94">
        <f t="shared" si="7"/>
        <v>29.344700000000003</v>
      </c>
      <c r="M21" s="132">
        <f t="shared" si="7"/>
        <v>31.020700000000001</v>
      </c>
      <c r="N21" s="93">
        <f t="shared" si="7"/>
        <v>31.020700000000001</v>
      </c>
      <c r="O21" s="53" t="s">
        <v>223</v>
      </c>
      <c r="P21" s="114"/>
      <c r="Q21" s="114"/>
    </row>
    <row r="22" spans="1:17" ht="6" customHeight="1">
      <c r="A22" s="131"/>
      <c r="B22" s="115"/>
      <c r="C22" s="126"/>
      <c r="D22" s="126"/>
      <c r="E22" s="126"/>
      <c r="F22" s="135"/>
      <c r="G22" s="27"/>
      <c r="H22" s="135"/>
      <c r="I22" s="126"/>
      <c r="J22" s="135"/>
      <c r="K22" s="27"/>
      <c r="L22" s="29"/>
      <c r="M22" s="46"/>
      <c r="N22" s="46"/>
      <c r="O22" s="115"/>
      <c r="P22" s="114"/>
      <c r="Q22" s="114"/>
    </row>
    <row r="23" spans="1:17" ht="45">
      <c r="A23" s="62" t="s">
        <v>321</v>
      </c>
      <c r="B23" s="53" t="s">
        <v>213</v>
      </c>
      <c r="C23" s="126">
        <f t="shared" ref="C23:H23" si="8">IF(C18&gt;C21,C12,C10)</f>
        <v>6736.8300779376659</v>
      </c>
      <c r="D23" s="126">
        <f t="shared" si="8"/>
        <v>7250.0384200000026</v>
      </c>
      <c r="E23" s="126">
        <f t="shared" si="8"/>
        <v>7475.4197335199979</v>
      </c>
      <c r="F23" s="135">
        <f t="shared" si="8"/>
        <v>7154.9074594635658</v>
      </c>
      <c r="G23" s="27">
        <f t="shared" si="8"/>
        <v>8377.9197763702232</v>
      </c>
      <c r="H23" s="135">
        <f t="shared" si="8"/>
        <v>8362.2966299592117</v>
      </c>
      <c r="I23" s="126">
        <f t="shared" ref="I23:L23" si="9">IF(I18&gt;I21,I12,I10)</f>
        <v>8960.5435375157376</v>
      </c>
      <c r="J23" s="135">
        <f t="shared" si="9"/>
        <v>8711.3299375157367</v>
      </c>
      <c r="K23" s="126">
        <f t="shared" si="9"/>
        <v>9276.3483961421207</v>
      </c>
      <c r="L23" s="135">
        <f t="shared" si="9"/>
        <v>8982.9013961421206</v>
      </c>
      <c r="M23" s="133">
        <f>IF(M18&gt;M21,M12,M10)</f>
        <v>9446.5269610363193</v>
      </c>
      <c r="N23" s="126">
        <f>IF(N18&gt;N21,N12,N10)</f>
        <v>9274.9823286020746</v>
      </c>
      <c r="O23" s="58" t="s">
        <v>212</v>
      </c>
      <c r="P23" s="114"/>
      <c r="Q23" s="114"/>
    </row>
    <row r="24" spans="1:17" ht="60">
      <c r="A24" s="130" t="s">
        <v>305</v>
      </c>
      <c r="B24" s="51" t="s">
        <v>215</v>
      </c>
      <c r="C24" s="93">
        <v>8417.7999999999993</v>
      </c>
      <c r="D24" s="93">
        <v>8858.5</v>
      </c>
      <c r="E24" s="93">
        <v>9025.2999999999993</v>
      </c>
      <c r="F24" s="94">
        <v>9093.5</v>
      </c>
      <c r="G24" s="127">
        <v>9898.2999999999993</v>
      </c>
      <c r="H24" s="94">
        <f>H23-'2.pielikuma 3.tabula'!I46+'2.pielikuma 3.tabula'!I45-'2.pielikuma 3.tabula'!I47-'2.pielikuma 3.tabula'!I48-'2.pielikuma 3.tabula'!I49</f>
        <v>9951.8216104180738</v>
      </c>
      <c r="I24" s="93">
        <f>I23-'2.pielikuma 3.tabula'!J46+'2.pielikuma 3.tabula'!J45-'2.pielikuma 3.tabula'!J47-'2.pielikuma 3.tabula'!J48-'2.pielikuma 3.tabula'!J49</f>
        <v>10621.153168837571</v>
      </c>
      <c r="J24" s="94">
        <f>J23-'2.pielikuma 3.tabula'!K46+'2.pielikuma 3.tabula'!K45-'2.pielikuma 3.tabula'!K47-'2.pielikuma 3.tabula'!K48-'2.pielikuma 3.tabula'!K49</f>
        <v>10371.93956883757</v>
      </c>
      <c r="K24" s="93">
        <f>K23-'2.pielikuma 3.tabula'!L46+'2.pielikuma 3.tabula'!L45-'2.pielikuma 3.tabula'!L47-'2.pielikuma 3.tabula'!L48-'2.pielikuma 3.tabula'!L49</f>
        <v>11081.164709895178</v>
      </c>
      <c r="L24" s="94">
        <f>L23-'2.pielikuma 3.tabula'!M46+'2.pielikuma 3.tabula'!M45-'2.pielikuma 3.tabula'!M47-'2.pielikuma 3.tabula'!M48-'2.pielikuma 3.tabula'!M49</f>
        <v>10787.717709895178</v>
      </c>
      <c r="M24" s="132">
        <f>M23-'2.pielikuma 3.tabula'!N46+'2.pielikuma 3.tabula'!N45-'2.pielikuma 3.tabula'!N47-'2.pielikuma 3.tabula'!N48-'2.pielikuma 3.tabula'!N49</f>
        <v>11337.844632434244</v>
      </c>
      <c r="N24" s="93">
        <f>N23-'2.pielikuma 3.tabula'!O46+'2.pielikuma 3.tabula'!O45-'2.pielikuma 3.tabula'!O47-'2.pielikuma 3.tabula'!O48-'2.pielikuma 3.tabula'!O49</f>
        <v>11166.3</v>
      </c>
      <c r="O24" s="51" t="s">
        <v>216</v>
      </c>
      <c r="P24" s="114"/>
    </row>
    <row r="25" spans="1:17" s="22" customFormat="1" ht="28.5" customHeight="1">
      <c r="A25" s="137" t="s">
        <v>40</v>
      </c>
      <c r="B25" s="42"/>
      <c r="C25" s="42"/>
      <c r="D25" s="42"/>
      <c r="E25" s="42"/>
      <c r="F25" s="42"/>
      <c r="G25" s="42"/>
      <c r="H25" s="203"/>
      <c r="I25" s="42"/>
      <c r="J25" s="203"/>
      <c r="K25" s="120"/>
      <c r="L25" s="203"/>
      <c r="M25" s="121"/>
      <c r="N25" s="203"/>
      <c r="O25" s="43" t="s">
        <v>41</v>
      </c>
    </row>
    <row r="26" spans="1:17">
      <c r="J26" s="114"/>
      <c r="L26" s="123"/>
      <c r="N26" s="122"/>
    </row>
    <row r="27" spans="1:17">
      <c r="J27" s="114"/>
    </row>
    <row r="28" spans="1:17">
      <c r="J28" s="114"/>
    </row>
  </sheetData>
  <pageMargins left="0.55118110236220474" right="0.55118110236220474" top="0.98425196850393704" bottom="0.98425196850393704" header="0.31496062992125984" footer="0.31496062992125984"/>
  <pageSetup scale="53" orientation="landscape" r:id="rId1"/>
  <headerFooter>
    <oddHeader xml:space="preserve">&amp;L&amp;"Times New Roman,Regular"Fiskālās disciplīnas padomes starpziņojums par Latvijas Stabilitātes programmu 2017.-2020.gadam
Fiscal discipline interim report on Latvia's Stability programme 2017-2020&amp;R&amp;"Times New Roman,Regular"2. pielikums
Annex 2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85"/>
  <sheetViews>
    <sheetView showGridLines="0" zoomScale="85" zoomScaleNormal="85" workbookViewId="0">
      <pane xSplit="2" topLeftCell="C1" activePane="topRight" state="frozen"/>
      <selection pane="topRight" activeCell="A5" sqref="A5"/>
    </sheetView>
  </sheetViews>
  <sheetFormatPr defaultColWidth="9.140625" defaultRowHeight="15"/>
  <cols>
    <col min="1" max="1" width="41.42578125" style="22" customWidth="1"/>
    <col min="2" max="2" width="32.42578125" style="22" customWidth="1"/>
    <col min="3" max="3" width="11.42578125" style="22" customWidth="1"/>
    <col min="4" max="4" width="11" style="22" customWidth="1"/>
    <col min="5" max="5" width="11.140625" style="22" customWidth="1"/>
    <col min="6" max="6" width="11" style="22" customWidth="1"/>
    <col min="7" max="7" width="10.140625" style="66" customWidth="1"/>
    <col min="8" max="8" width="10.140625" style="20" customWidth="1"/>
    <col min="9" max="9" width="8.85546875" style="20" customWidth="1"/>
    <col min="10" max="10" width="10.140625" style="20" customWidth="1"/>
    <col min="11" max="11" width="8.85546875" style="20" customWidth="1"/>
    <col min="12" max="12" width="10.140625" style="20" customWidth="1"/>
    <col min="13" max="13" width="8.85546875" style="20" customWidth="1"/>
    <col min="14" max="14" width="10" style="20" customWidth="1"/>
    <col min="15" max="15" width="33.28515625" style="22" customWidth="1"/>
    <col min="16" max="16384" width="9.140625" style="22"/>
  </cols>
  <sheetData>
    <row r="1" spans="1:23" ht="15.75">
      <c r="A1" s="344" t="s">
        <v>38</v>
      </c>
      <c r="B1" s="222"/>
      <c r="C1" s="150"/>
      <c r="D1" s="150"/>
      <c r="E1" s="150"/>
      <c r="F1" s="150"/>
      <c r="G1" s="150"/>
      <c r="H1" s="150"/>
      <c r="I1" s="150"/>
      <c r="J1" s="150"/>
      <c r="K1" s="150"/>
      <c r="L1" s="150"/>
      <c r="M1" s="150"/>
      <c r="N1" s="150"/>
      <c r="O1" s="220" t="s">
        <v>388</v>
      </c>
    </row>
    <row r="2" spans="1:23" ht="15.75">
      <c r="A2" s="344" t="s">
        <v>39</v>
      </c>
      <c r="B2" s="222"/>
      <c r="C2" s="150"/>
      <c r="D2" s="150"/>
      <c r="E2" s="150"/>
      <c r="F2" s="150"/>
      <c r="G2" s="150"/>
      <c r="H2" s="151"/>
      <c r="I2" s="151"/>
      <c r="J2" s="150"/>
      <c r="K2" s="151"/>
      <c r="L2" s="151"/>
      <c r="M2" s="150"/>
      <c r="N2" s="150"/>
      <c r="O2" s="220" t="s">
        <v>389</v>
      </c>
    </row>
    <row r="3" spans="1:23" s="24" customFormat="1">
      <c r="A3" s="345" t="s">
        <v>2</v>
      </c>
      <c r="B3" s="222"/>
      <c r="C3" s="150"/>
      <c r="D3" s="150"/>
      <c r="E3" s="150"/>
      <c r="F3" s="150"/>
      <c r="G3" s="150"/>
      <c r="H3" s="151"/>
      <c r="I3" s="151"/>
      <c r="J3" s="320"/>
      <c r="K3" s="151"/>
      <c r="L3" s="151"/>
      <c r="M3" s="151"/>
      <c r="N3" s="151"/>
      <c r="O3" s="221"/>
    </row>
    <row r="4" spans="1:23" s="24" customFormat="1">
      <c r="A4" s="345" t="s">
        <v>3</v>
      </c>
      <c r="B4" s="222"/>
      <c r="C4" s="150"/>
      <c r="D4" s="150"/>
      <c r="E4" s="150"/>
      <c r="F4" s="150"/>
      <c r="G4" s="150"/>
      <c r="H4" s="151"/>
      <c r="I4" s="151"/>
      <c r="J4" s="150"/>
      <c r="K4" s="151"/>
      <c r="L4" s="151"/>
      <c r="M4" s="151"/>
      <c r="N4" s="151"/>
      <c r="O4" s="221"/>
    </row>
    <row r="5" spans="1:23" s="20" customFormat="1" ht="6.75" customHeight="1" thickBot="1">
      <c r="A5" s="346"/>
      <c r="B5" s="346"/>
      <c r="C5" s="347"/>
      <c r="D5" s="347"/>
      <c r="E5" s="347"/>
      <c r="F5" s="347"/>
      <c r="G5" s="347"/>
      <c r="H5" s="347"/>
      <c r="I5" s="347"/>
      <c r="J5" s="347"/>
      <c r="K5" s="347"/>
      <c r="L5" s="347"/>
      <c r="M5" s="347"/>
      <c r="N5" s="347"/>
      <c r="O5" s="222"/>
    </row>
    <row r="6" spans="1:23" s="20" customFormat="1">
      <c r="A6" s="256" t="s">
        <v>207</v>
      </c>
      <c r="B6" s="257" t="s">
        <v>205</v>
      </c>
      <c r="C6" s="274">
        <v>2013</v>
      </c>
      <c r="D6" s="275">
        <v>2014</v>
      </c>
      <c r="E6" s="275">
        <v>2015</v>
      </c>
      <c r="F6" s="276">
        <v>2016</v>
      </c>
      <c r="G6" s="277">
        <v>2017</v>
      </c>
      <c r="H6" s="278"/>
      <c r="I6" s="206">
        <v>2018</v>
      </c>
      <c r="J6" s="207"/>
      <c r="K6" s="208">
        <v>2019</v>
      </c>
      <c r="L6" s="207"/>
      <c r="M6" s="208">
        <v>2020</v>
      </c>
      <c r="N6" s="209"/>
      <c r="O6" s="223" t="s">
        <v>206</v>
      </c>
    </row>
    <row r="7" spans="1:23" s="20" customFormat="1" ht="60" customHeight="1" thickBot="1">
      <c r="A7" s="299"/>
      <c r="B7" s="301"/>
      <c r="C7" s="210" t="s">
        <v>31</v>
      </c>
      <c r="D7" s="212" t="s">
        <v>31</v>
      </c>
      <c r="E7" s="212" t="s">
        <v>31</v>
      </c>
      <c r="F7" s="211" t="s">
        <v>31</v>
      </c>
      <c r="G7" s="212" t="s">
        <v>29</v>
      </c>
      <c r="H7" s="211" t="s">
        <v>30</v>
      </c>
      <c r="I7" s="210" t="s">
        <v>29</v>
      </c>
      <c r="J7" s="211" t="s">
        <v>30</v>
      </c>
      <c r="K7" s="212" t="s">
        <v>29</v>
      </c>
      <c r="L7" s="211" t="s">
        <v>30</v>
      </c>
      <c r="M7" s="212" t="s">
        <v>29</v>
      </c>
      <c r="N7" s="213" t="s">
        <v>30</v>
      </c>
      <c r="O7" s="224"/>
    </row>
    <row r="8" spans="1:23" ht="30">
      <c r="A8" s="302" t="s">
        <v>49</v>
      </c>
      <c r="B8" s="318" t="s">
        <v>143</v>
      </c>
      <c r="C8" s="270">
        <v>6847.6362883535103</v>
      </c>
      <c r="D8" s="271">
        <v>6949.5543070000003</v>
      </c>
      <c r="E8" s="271">
        <v>7181.5050960000008</v>
      </c>
      <c r="F8" s="272">
        <v>7311.4782107800002</v>
      </c>
      <c r="G8" s="273">
        <v>8037.3094450000008</v>
      </c>
      <c r="H8" s="217">
        <v>8037.3094450000008</v>
      </c>
      <c r="I8" s="214">
        <v>8576.4323550000008</v>
      </c>
      <c r="J8" s="215">
        <v>8576.4323550000008</v>
      </c>
      <c r="K8" s="216">
        <v>8887.3336469999995</v>
      </c>
      <c r="L8" s="143">
        <v>8887.3336469999995</v>
      </c>
      <c r="M8" s="216">
        <v>9375.6820199999984</v>
      </c>
      <c r="N8" s="217">
        <v>9375.6820199999984</v>
      </c>
      <c r="O8" s="225" t="s">
        <v>187</v>
      </c>
      <c r="P8" s="31"/>
      <c r="Q8" s="32"/>
    </row>
    <row r="9" spans="1:23">
      <c r="A9" s="258" t="s">
        <v>52</v>
      </c>
      <c r="B9" s="47" t="s">
        <v>144</v>
      </c>
      <c r="C9" s="132">
        <v>-119.3334870034887</v>
      </c>
      <c r="D9" s="93">
        <v>-85.044017999999596</v>
      </c>
      <c r="E9" s="93">
        <v>-26.202362999999878</v>
      </c>
      <c r="F9" s="94">
        <v>56.874125999999904</v>
      </c>
      <c r="G9" s="27">
        <v>19.620542911473422</v>
      </c>
      <c r="H9" s="90">
        <v>19.620542911473422</v>
      </c>
      <c r="I9" s="28">
        <v>5.661687185280698</v>
      </c>
      <c r="J9" s="29">
        <v>5.661687185280698</v>
      </c>
      <c r="K9" s="46">
        <v>-4.7732927053871208</v>
      </c>
      <c r="L9" s="52">
        <v>-4.7732927053871208</v>
      </c>
      <c r="M9" s="46">
        <v>-5.251923250251366</v>
      </c>
      <c r="N9" s="90">
        <v>-5.251923250251366</v>
      </c>
      <c r="O9" s="226" t="s">
        <v>121</v>
      </c>
      <c r="P9" s="31"/>
      <c r="Q9" s="32"/>
    </row>
    <row r="10" spans="1:23" ht="46.5" customHeight="1">
      <c r="A10" s="258" t="s">
        <v>138</v>
      </c>
      <c r="B10" s="47" t="s">
        <v>145</v>
      </c>
      <c r="C10" s="132">
        <v>-21.772723412355333</v>
      </c>
      <c r="D10" s="93">
        <v>-8.426257000000021</v>
      </c>
      <c r="E10" s="93">
        <v>-51.837687000000074</v>
      </c>
      <c r="F10" s="94">
        <v>33.69472199999997</v>
      </c>
      <c r="G10" s="27">
        <v>-1.5192000000013195E-2</v>
      </c>
      <c r="H10" s="90">
        <v>-1.5192000000013195E-2</v>
      </c>
      <c r="I10" s="28">
        <v>-0.51493799999997236</v>
      </c>
      <c r="J10" s="29">
        <v>-0.51493799999997236</v>
      </c>
      <c r="K10" s="46">
        <v>-3.1515799999999672</v>
      </c>
      <c r="L10" s="52">
        <v>-3.1515799999999672</v>
      </c>
      <c r="M10" s="46">
        <v>-8.7180570000000444</v>
      </c>
      <c r="N10" s="90">
        <v>-8.7180570000000444</v>
      </c>
      <c r="O10" s="226" t="s">
        <v>122</v>
      </c>
      <c r="P10" s="31"/>
      <c r="Q10" s="32"/>
    </row>
    <row r="11" spans="1:23">
      <c r="A11" s="258" t="s">
        <v>139</v>
      </c>
      <c r="B11" s="194" t="s">
        <v>116</v>
      </c>
      <c r="C11" s="132">
        <v>-79.099999999999994</v>
      </c>
      <c r="D11" s="93">
        <v>27.9</v>
      </c>
      <c r="E11" s="93">
        <v>64.5</v>
      </c>
      <c r="F11" s="94">
        <v>94.260400683565322</v>
      </c>
      <c r="G11" s="27">
        <v>42.26022362966701</v>
      </c>
      <c r="H11" s="90">
        <v>42.26022362966701</v>
      </c>
      <c r="I11" s="28">
        <v>-59.411135507115105</v>
      </c>
      <c r="J11" s="29">
        <f>I11</f>
        <v>-59.411135507115105</v>
      </c>
      <c r="K11" s="46">
        <v>32.84486005502167</v>
      </c>
      <c r="L11" s="52">
        <v>32.84486005502167</v>
      </c>
      <c r="M11" s="46">
        <v>-83.135735891107288</v>
      </c>
      <c r="N11" s="90">
        <v>-83.135735891107288</v>
      </c>
      <c r="O11" s="226" t="s">
        <v>123</v>
      </c>
      <c r="P11" s="31"/>
      <c r="Q11" s="32"/>
      <c r="S11" s="31"/>
      <c r="T11" s="31"/>
      <c r="U11" s="31"/>
      <c r="V11" s="31"/>
      <c r="W11" s="31"/>
    </row>
    <row r="12" spans="1:23" ht="6" customHeight="1">
      <c r="A12" s="259"/>
      <c r="B12" s="47"/>
      <c r="C12" s="30"/>
      <c r="D12" s="18"/>
      <c r="E12" s="18"/>
      <c r="F12" s="47"/>
      <c r="G12" s="33"/>
      <c r="H12" s="45"/>
      <c r="I12" s="187"/>
      <c r="J12" s="35"/>
      <c r="K12" s="45"/>
      <c r="L12" s="35"/>
      <c r="M12" s="36"/>
      <c r="N12" s="45"/>
      <c r="O12" s="226"/>
    </row>
    <row r="13" spans="1:23" ht="30">
      <c r="A13" s="258" t="s">
        <v>258</v>
      </c>
      <c r="B13" s="194" t="s">
        <v>190</v>
      </c>
      <c r="C13" s="134">
        <f t="shared" ref="C13" si="0">C22-C16</f>
        <v>-0.69279877261131428</v>
      </c>
      <c r="D13" s="127">
        <f>D22-D16-D15</f>
        <v>-0.86948808345510908</v>
      </c>
      <c r="E13" s="127">
        <f t="shared" ref="E13:H13" si="1">E22-E16</f>
        <v>-1.2617009748209764</v>
      </c>
      <c r="F13" s="136">
        <f>F22-F16-F15</f>
        <v>0</v>
      </c>
      <c r="G13" s="27">
        <f t="shared" si="1"/>
        <v>-1</v>
      </c>
      <c r="H13" s="90">
        <f t="shared" si="1"/>
        <v>-0.9406238568311116</v>
      </c>
      <c r="I13" s="190">
        <f>I22-I16-I15</f>
        <v>-0.95001417822330192</v>
      </c>
      <c r="J13" s="29">
        <f t="shared" ref="J13:N13" si="2">J22-J16</f>
        <v>-0.79</v>
      </c>
      <c r="K13" s="90">
        <f>K22-K16-K15</f>
        <v>-0.99</v>
      </c>
      <c r="L13" s="29">
        <f t="shared" si="2"/>
        <v>-0.5</v>
      </c>
      <c r="M13" s="80">
        <f>M22-M16-M15</f>
        <v>-0.5</v>
      </c>
      <c r="N13" s="90">
        <f t="shared" si="2"/>
        <v>-0.5</v>
      </c>
      <c r="O13" s="226" t="s">
        <v>224</v>
      </c>
      <c r="P13" s="41"/>
      <c r="Q13" s="32"/>
    </row>
    <row r="14" spans="1:23" ht="6" customHeight="1">
      <c r="A14" s="259"/>
      <c r="B14" s="47"/>
      <c r="C14" s="250"/>
      <c r="D14" s="72"/>
      <c r="E14" s="72"/>
      <c r="F14" s="194"/>
      <c r="G14" s="33"/>
      <c r="H14" s="45"/>
      <c r="I14" s="187"/>
      <c r="J14" s="35"/>
      <c r="K14" s="45"/>
      <c r="L14" s="35"/>
      <c r="M14" s="36"/>
      <c r="N14" s="45"/>
      <c r="O14" s="226"/>
    </row>
    <row r="15" spans="1:23" ht="15" customHeight="1">
      <c r="A15" s="258" t="s">
        <v>140</v>
      </c>
      <c r="B15" s="47" t="s">
        <v>146</v>
      </c>
      <c r="C15" s="197" t="s">
        <v>33</v>
      </c>
      <c r="D15" s="91">
        <f>D39</f>
        <v>-0.37954497688549887</v>
      </c>
      <c r="E15" s="88" t="s">
        <v>33</v>
      </c>
      <c r="F15" s="89">
        <f>F39</f>
        <v>0.2</v>
      </c>
      <c r="G15" s="81" t="s">
        <v>33</v>
      </c>
      <c r="H15" s="82" t="s">
        <v>33</v>
      </c>
      <c r="I15" s="188">
        <f>I39</f>
        <v>-0.73998582177669803</v>
      </c>
      <c r="J15" s="83" t="s">
        <v>33</v>
      </c>
      <c r="K15" s="82">
        <f>K39</f>
        <v>-0.51</v>
      </c>
      <c r="L15" s="83" t="s">
        <v>33</v>
      </c>
      <c r="M15" s="84">
        <f>M39</f>
        <v>-0.31</v>
      </c>
      <c r="N15" s="82" t="s">
        <v>33</v>
      </c>
      <c r="O15" s="226" t="s">
        <v>225</v>
      </c>
    </row>
    <row r="16" spans="1:23" ht="15.75" customHeight="1">
      <c r="A16" s="258" t="s">
        <v>198</v>
      </c>
      <c r="B16" s="47" t="s">
        <v>147</v>
      </c>
      <c r="C16" s="251">
        <f>C37</f>
        <v>-0.2</v>
      </c>
      <c r="D16" s="91">
        <f>D37</f>
        <v>-0.3</v>
      </c>
      <c r="E16" s="91">
        <f>E37</f>
        <v>0</v>
      </c>
      <c r="F16" s="92">
        <f>F37</f>
        <v>-0.2</v>
      </c>
      <c r="G16" s="196">
        <f t="shared" ref="G16:N16" si="3">G37</f>
        <v>-5.9376143168888396E-2</v>
      </c>
      <c r="H16" s="204">
        <f t="shared" si="3"/>
        <v>-5.9376143168888396E-2</v>
      </c>
      <c r="I16" s="189">
        <f t="shared" si="3"/>
        <v>0.10686805233015528</v>
      </c>
      <c r="J16" s="173">
        <f t="shared" si="3"/>
        <v>0.10686805233015528</v>
      </c>
      <c r="K16" s="172">
        <f t="shared" si="3"/>
        <v>0.25924864867424979</v>
      </c>
      <c r="L16" s="173">
        <f t="shared" si="3"/>
        <v>0.25924864867424979</v>
      </c>
      <c r="M16" s="174">
        <f t="shared" si="3"/>
        <v>0.26858521188213702</v>
      </c>
      <c r="N16" s="82">
        <f t="shared" si="3"/>
        <v>0.26858521188213702</v>
      </c>
      <c r="O16" s="226" t="s">
        <v>226</v>
      </c>
      <c r="P16" s="31"/>
      <c r="Q16" s="32"/>
    </row>
    <row r="17" spans="1:19" ht="5.25" customHeight="1">
      <c r="A17" s="259"/>
      <c r="B17" s="47"/>
      <c r="C17" s="197"/>
      <c r="D17" s="88"/>
      <c r="E17" s="88"/>
      <c r="F17" s="89"/>
      <c r="G17" s="33"/>
      <c r="H17" s="45"/>
      <c r="I17" s="187"/>
      <c r="J17" s="35"/>
      <c r="K17" s="45"/>
      <c r="L17" s="35"/>
      <c r="M17" s="36"/>
      <c r="N17" s="45"/>
      <c r="O17" s="226"/>
    </row>
    <row r="18" spans="1:19">
      <c r="A18" s="258" t="s">
        <v>96</v>
      </c>
      <c r="B18" s="47" t="s">
        <v>50</v>
      </c>
      <c r="C18" s="134">
        <f>'2.pielikuma 3.tabula'!D8</f>
        <v>22786.507999999994</v>
      </c>
      <c r="D18" s="127">
        <f>'2.pielikuma 3.tabula'!E8</f>
        <v>23631.154000000002</v>
      </c>
      <c r="E18" s="127">
        <f>'2.pielikuma 3.tabula'!F8</f>
        <v>24368.269</v>
      </c>
      <c r="F18" s="136">
        <f>'2.pielikuma 3.tabula'!G8</f>
        <v>25021.334000000003</v>
      </c>
      <c r="G18" s="27">
        <f>'2.pielikuma 3.tabula'!H8</f>
        <v>26312.16104180699</v>
      </c>
      <c r="H18" s="90">
        <f>'2.pielikuma 3.tabula'!I8</f>
        <v>26312.16104180699</v>
      </c>
      <c r="I18" s="190">
        <v>27690.400000000001</v>
      </c>
      <c r="J18" s="29">
        <v>27690.400000000001</v>
      </c>
      <c r="K18" s="90">
        <v>29344.7</v>
      </c>
      <c r="L18" s="29">
        <v>29344.7</v>
      </c>
      <c r="M18" s="80">
        <v>31020.7</v>
      </c>
      <c r="N18" s="90">
        <v>31020.7</v>
      </c>
      <c r="O18" s="226" t="s">
        <v>227</v>
      </c>
      <c r="P18" s="31"/>
      <c r="Q18" s="32"/>
      <c r="S18" s="31"/>
    </row>
    <row r="19" spans="1:19" ht="5.25" customHeight="1">
      <c r="A19" s="259"/>
      <c r="B19" s="260"/>
      <c r="C19" s="252"/>
      <c r="D19" s="48"/>
      <c r="E19" s="48"/>
      <c r="F19" s="49"/>
      <c r="G19" s="33"/>
      <c r="H19" s="45"/>
      <c r="I19" s="187"/>
      <c r="J19" s="35"/>
      <c r="K19" s="45"/>
      <c r="L19" s="35"/>
      <c r="M19" s="36"/>
      <c r="N19" s="45"/>
      <c r="O19" s="227"/>
    </row>
    <row r="20" spans="1:19" ht="28.5">
      <c r="A20" s="261" t="s">
        <v>141</v>
      </c>
      <c r="B20" s="262" t="s">
        <v>142</v>
      </c>
      <c r="C20" s="65">
        <f t="shared" ref="C20:E20" si="4">C8+C9+C10+C11-(C13+C16)*C18/100</f>
        <v>6830.8677416826449</v>
      </c>
      <c r="D20" s="65">
        <f>D8+D9+D10+D11-(D13+D15+D16)*D18/100</f>
        <v>7250.0384200000026</v>
      </c>
      <c r="E20" s="65">
        <f t="shared" si="4"/>
        <v>7475.4197335199979</v>
      </c>
      <c r="F20" s="95">
        <f>F8+F9+F10+F11-(F13+F15+F16)*F18/100</f>
        <v>7496.3074594635655</v>
      </c>
      <c r="G20" s="63">
        <f t="shared" ref="G20:H20" si="5">G8+G9+G10+G11-(G13+G16)*G18/100</f>
        <v>8377.9197763702232</v>
      </c>
      <c r="H20" s="86">
        <f t="shared" si="5"/>
        <v>8362.2966299592117</v>
      </c>
      <c r="I20" s="191">
        <f>I8+I9+I10+I11-(I13+I15+I16)*I18/100</f>
        <v>8960.5435375157376</v>
      </c>
      <c r="J20" s="64">
        <f t="shared" ref="J20:N20" si="6">J8+J9+J10+J11-(J13+J16)*J18/100</f>
        <v>8711.3299375157367</v>
      </c>
      <c r="K20" s="86">
        <f>K8+K9+K10+K11-(K13+K15+K16)*K18/100</f>
        <v>9276.3483961421207</v>
      </c>
      <c r="L20" s="64">
        <f t="shared" si="6"/>
        <v>8982.9013961421206</v>
      </c>
      <c r="M20" s="87">
        <f>M8+M9+M10+M11-(M13+M15+M16)*M18/100</f>
        <v>9446.5269610363193</v>
      </c>
      <c r="N20" s="86">
        <f t="shared" si="6"/>
        <v>9350.3627910363193</v>
      </c>
      <c r="O20" s="228" t="s">
        <v>211</v>
      </c>
      <c r="P20" s="31"/>
      <c r="Q20" s="32"/>
    </row>
    <row r="21" spans="1:19" ht="6" customHeight="1">
      <c r="A21" s="259"/>
      <c r="B21" s="47"/>
      <c r="C21" s="30"/>
      <c r="D21" s="18"/>
      <c r="E21" s="18"/>
      <c r="F21" s="47"/>
      <c r="G21" s="33"/>
      <c r="H21" s="45"/>
      <c r="I21" s="187"/>
      <c r="J21" s="35"/>
      <c r="K21" s="45"/>
      <c r="L21" s="35"/>
      <c r="M21" s="36"/>
      <c r="N21" s="45"/>
      <c r="O21" s="226"/>
    </row>
    <row r="22" spans="1:19" ht="30.75" customHeight="1">
      <c r="A22" s="259" t="s">
        <v>229</v>
      </c>
      <c r="B22" s="194" t="s">
        <v>237</v>
      </c>
      <c r="C22" s="251">
        <f>MAX(C24,C43)</f>
        <v>-0.89279877261131435</v>
      </c>
      <c r="D22" s="91">
        <f t="shared" ref="D22:N22" si="7">MAX(D24,D43)</f>
        <v>-1.5490330603406079</v>
      </c>
      <c r="E22" s="91">
        <f t="shared" si="7"/>
        <v>-1.2617009748209764</v>
      </c>
      <c r="F22" s="92">
        <f t="shared" si="7"/>
        <v>0</v>
      </c>
      <c r="G22" s="175">
        <f t="shared" si="7"/>
        <v>-1.0593761431688884</v>
      </c>
      <c r="H22" s="172">
        <f t="shared" si="7"/>
        <v>-1</v>
      </c>
      <c r="I22" s="189">
        <f t="shared" si="7"/>
        <v>-1.5831319476698447</v>
      </c>
      <c r="J22" s="173">
        <f t="shared" si="7"/>
        <v>-0.68313194766984475</v>
      </c>
      <c r="K22" s="172">
        <f t="shared" si="7"/>
        <v>-1.2407513513257502</v>
      </c>
      <c r="L22" s="173">
        <f t="shared" si="7"/>
        <v>-0.24075135132575021</v>
      </c>
      <c r="M22" s="174">
        <f t="shared" si="7"/>
        <v>-0.54141478811786303</v>
      </c>
      <c r="N22" s="172">
        <f t="shared" si="7"/>
        <v>-0.23141478811786298</v>
      </c>
      <c r="O22" s="229" t="s">
        <v>239</v>
      </c>
      <c r="P22" s="41"/>
      <c r="Q22" s="32"/>
    </row>
    <row r="23" spans="1:19" ht="6" customHeight="1">
      <c r="A23" s="259"/>
      <c r="B23" s="47"/>
      <c r="C23" s="250"/>
      <c r="D23" s="72"/>
      <c r="E23" s="72"/>
      <c r="F23" s="194"/>
      <c r="G23" s="33"/>
      <c r="H23" s="45"/>
      <c r="I23" s="187"/>
      <c r="J23" s="35"/>
      <c r="K23" s="45"/>
      <c r="L23" s="35"/>
      <c r="M23" s="36"/>
      <c r="N23" s="45"/>
      <c r="O23" s="226"/>
    </row>
    <row r="24" spans="1:19" ht="60">
      <c r="A24" s="258" t="s">
        <v>251</v>
      </c>
      <c r="B24" s="263" t="s">
        <v>238</v>
      </c>
      <c r="C24" s="251">
        <f>C41</f>
        <v>-0.89279877261131435</v>
      </c>
      <c r="D24" s="91">
        <f t="shared" ref="D24:N24" si="8">D41</f>
        <v>-1.5490330603406079</v>
      </c>
      <c r="E24" s="91">
        <f t="shared" si="8"/>
        <v>-1.2617009748209764</v>
      </c>
      <c r="F24" s="92">
        <f t="shared" si="8"/>
        <v>-6.555219933624401E-2</v>
      </c>
      <c r="G24" s="27">
        <f t="shared" si="8"/>
        <v>-1.0593761431688884</v>
      </c>
      <c r="H24" s="90">
        <f t="shared" si="8"/>
        <v>-1.0593761431688884</v>
      </c>
      <c r="I24" s="190">
        <f t="shared" si="8"/>
        <v>-1.8231177694465428</v>
      </c>
      <c r="J24" s="29">
        <f t="shared" si="8"/>
        <v>-0.68313194766984475</v>
      </c>
      <c r="K24" s="90">
        <f t="shared" si="8"/>
        <v>-1.2507513513257502</v>
      </c>
      <c r="L24" s="29">
        <f t="shared" si="8"/>
        <v>-0.24075135132575021</v>
      </c>
      <c r="M24" s="80">
        <f t="shared" si="8"/>
        <v>-0.54141478811786303</v>
      </c>
      <c r="N24" s="90">
        <f t="shared" si="8"/>
        <v>-0.23141478811786298</v>
      </c>
      <c r="O24" s="230" t="s">
        <v>240</v>
      </c>
      <c r="P24" s="41"/>
      <c r="Q24" s="32"/>
    </row>
    <row r="25" spans="1:19" ht="6" customHeight="1">
      <c r="A25" s="259"/>
      <c r="B25" s="263"/>
      <c r="C25" s="250"/>
      <c r="D25" s="72"/>
      <c r="E25" s="72"/>
      <c r="F25" s="194"/>
      <c r="G25" s="33"/>
      <c r="H25" s="45"/>
      <c r="I25" s="187"/>
      <c r="J25" s="35"/>
      <c r="K25" s="45"/>
      <c r="L25" s="35"/>
      <c r="M25" s="36"/>
      <c r="N25" s="45"/>
      <c r="O25" s="226"/>
    </row>
    <row r="26" spans="1:19" ht="45">
      <c r="A26" s="258" t="s">
        <v>102</v>
      </c>
      <c r="B26" s="263" t="s">
        <v>132</v>
      </c>
      <c r="C26" s="197">
        <v>-0.5</v>
      </c>
      <c r="D26" s="88">
        <v>-0.5</v>
      </c>
      <c r="E26" s="88">
        <v>-0.5</v>
      </c>
      <c r="F26" s="89">
        <v>-0.5</v>
      </c>
      <c r="G26" s="88">
        <v>-0.5</v>
      </c>
      <c r="H26" s="176">
        <v>-0.5</v>
      </c>
      <c r="I26" s="192">
        <v>-0.5</v>
      </c>
      <c r="J26" s="89">
        <v>-0.5</v>
      </c>
      <c r="K26" s="88">
        <v>-0.5</v>
      </c>
      <c r="L26" s="89">
        <v>-0.5</v>
      </c>
      <c r="M26" s="88">
        <v>-0.5</v>
      </c>
      <c r="N26" s="176">
        <v>-0.5</v>
      </c>
      <c r="O26" s="226" t="s">
        <v>230</v>
      </c>
      <c r="P26" s="41"/>
      <c r="Q26" s="32"/>
    </row>
    <row r="27" spans="1:19" ht="45">
      <c r="A27" s="259" t="s">
        <v>193</v>
      </c>
      <c r="B27" s="263" t="s">
        <v>133</v>
      </c>
      <c r="C27" s="197">
        <f>C28</f>
        <v>-0.5</v>
      </c>
      <c r="D27" s="88">
        <f>D28</f>
        <v>-0.5</v>
      </c>
      <c r="E27" s="88">
        <f>E28+E29</f>
        <v>-0.8</v>
      </c>
      <c r="F27" s="89">
        <f>F29+F30</f>
        <v>-0.6</v>
      </c>
      <c r="G27" s="88">
        <f t="shared" ref="G27:H27" si="9">G29+G30</f>
        <v>-0.6</v>
      </c>
      <c r="H27" s="176">
        <f t="shared" si="9"/>
        <v>-0.6</v>
      </c>
      <c r="I27" s="218">
        <f t="shared" ref="I27:J27" si="10">I30</f>
        <v>-0.28999999999999998</v>
      </c>
      <c r="J27" s="92">
        <f t="shared" si="10"/>
        <v>-0.28999999999999998</v>
      </c>
      <c r="K27" s="37" t="s">
        <v>33</v>
      </c>
      <c r="L27" s="39" t="s">
        <v>33</v>
      </c>
      <c r="M27" s="40" t="s">
        <v>33</v>
      </c>
      <c r="N27" s="171" t="s">
        <v>33</v>
      </c>
      <c r="O27" s="226" t="s">
        <v>232</v>
      </c>
      <c r="P27" s="41"/>
      <c r="Q27" s="32"/>
    </row>
    <row r="28" spans="1:19" ht="30">
      <c r="A28" s="259" t="s">
        <v>194</v>
      </c>
      <c r="B28" s="264" t="s">
        <v>135</v>
      </c>
      <c r="C28" s="197">
        <v>-0.5</v>
      </c>
      <c r="D28" s="88">
        <v>-0.5</v>
      </c>
      <c r="E28" s="88">
        <v>-0.5</v>
      </c>
      <c r="F28" s="89" t="s">
        <v>33</v>
      </c>
      <c r="G28" s="37" t="s">
        <v>33</v>
      </c>
      <c r="H28" s="171" t="s">
        <v>33</v>
      </c>
      <c r="I28" s="38" t="s">
        <v>33</v>
      </c>
      <c r="J28" s="39" t="s">
        <v>33</v>
      </c>
      <c r="K28" s="37" t="s">
        <v>33</v>
      </c>
      <c r="L28" s="39" t="s">
        <v>33</v>
      </c>
      <c r="M28" s="40" t="s">
        <v>33</v>
      </c>
      <c r="N28" s="171" t="s">
        <v>33</v>
      </c>
      <c r="O28" s="231" t="s">
        <v>231</v>
      </c>
      <c r="P28" s="41"/>
      <c r="Q28" s="32"/>
    </row>
    <row r="29" spans="1:19" ht="29.25" customHeight="1">
      <c r="A29" s="259" t="s">
        <v>195</v>
      </c>
      <c r="B29" s="264" t="s">
        <v>136</v>
      </c>
      <c r="C29" s="197" t="s">
        <v>33</v>
      </c>
      <c r="D29" s="88" t="s">
        <v>33</v>
      </c>
      <c r="E29" s="88">
        <v>-0.3</v>
      </c>
      <c r="F29" s="89">
        <v>-0.3</v>
      </c>
      <c r="G29" s="46">
        <v>-0.3</v>
      </c>
      <c r="H29" s="80">
        <v>-0.3</v>
      </c>
      <c r="I29" s="38" t="s">
        <v>33</v>
      </c>
      <c r="J29" s="39" t="s">
        <v>33</v>
      </c>
      <c r="K29" s="37" t="s">
        <v>33</v>
      </c>
      <c r="L29" s="39" t="s">
        <v>33</v>
      </c>
      <c r="M29" s="40" t="s">
        <v>33</v>
      </c>
      <c r="N29" s="171" t="s">
        <v>33</v>
      </c>
      <c r="O29" s="231" t="s">
        <v>233</v>
      </c>
      <c r="P29" s="41"/>
      <c r="Q29" s="32"/>
    </row>
    <row r="30" spans="1:19" ht="30" customHeight="1">
      <c r="A30" s="259" t="s">
        <v>196</v>
      </c>
      <c r="B30" s="264" t="s">
        <v>137</v>
      </c>
      <c r="C30" s="197" t="s">
        <v>33</v>
      </c>
      <c r="D30" s="88" t="s">
        <v>33</v>
      </c>
      <c r="E30" s="88" t="s">
        <v>33</v>
      </c>
      <c r="F30" s="89">
        <v>-0.3</v>
      </c>
      <c r="G30" s="46">
        <v>-0.3</v>
      </c>
      <c r="H30" s="90">
        <v>-0.3</v>
      </c>
      <c r="I30" s="28">
        <v>-0.28999999999999998</v>
      </c>
      <c r="J30" s="29">
        <v>-0.28999999999999998</v>
      </c>
      <c r="K30" s="37" t="s">
        <v>33</v>
      </c>
      <c r="L30" s="39" t="s">
        <v>33</v>
      </c>
      <c r="M30" s="40" t="s">
        <v>33</v>
      </c>
      <c r="N30" s="171" t="s">
        <v>33</v>
      </c>
      <c r="O30" s="231" t="s">
        <v>234</v>
      </c>
      <c r="P30" s="41"/>
      <c r="Q30" s="32"/>
    </row>
    <row r="31" spans="1:19" ht="45">
      <c r="A31" s="258" t="s">
        <v>197</v>
      </c>
      <c r="B31" s="263" t="s">
        <v>235</v>
      </c>
      <c r="C31" s="197" t="s">
        <v>33</v>
      </c>
      <c r="D31" s="88" t="s">
        <v>33</v>
      </c>
      <c r="E31" s="88" t="s">
        <v>33</v>
      </c>
      <c r="F31" s="89" t="s">
        <v>33</v>
      </c>
      <c r="G31" s="27">
        <v>-0.1</v>
      </c>
      <c r="H31" s="90" t="s">
        <v>33</v>
      </c>
      <c r="I31" s="190">
        <v>-0.4</v>
      </c>
      <c r="J31" s="29" t="s">
        <v>33</v>
      </c>
      <c r="K31" s="90">
        <v>-0.5</v>
      </c>
      <c r="L31" s="29" t="s">
        <v>33</v>
      </c>
      <c r="M31" s="40" t="s">
        <v>33</v>
      </c>
      <c r="N31" s="171" t="s">
        <v>33</v>
      </c>
      <c r="O31" s="226" t="s">
        <v>241</v>
      </c>
      <c r="P31" s="41"/>
      <c r="Q31" s="32"/>
    </row>
    <row r="32" spans="1:19" ht="30">
      <c r="A32" s="258" t="s">
        <v>202</v>
      </c>
      <c r="B32" s="263" t="s">
        <v>236</v>
      </c>
      <c r="C32" s="197" t="s">
        <v>33</v>
      </c>
      <c r="D32" s="88" t="s">
        <v>33</v>
      </c>
      <c r="E32" s="88" t="s">
        <v>33</v>
      </c>
      <c r="F32" s="89" t="s">
        <v>33</v>
      </c>
      <c r="G32" s="81" t="s">
        <v>33</v>
      </c>
      <c r="H32" s="82" t="s">
        <v>33</v>
      </c>
      <c r="I32" s="190"/>
      <c r="J32" s="29" t="s">
        <v>33</v>
      </c>
      <c r="K32" s="90"/>
      <c r="L32" s="29" t="s">
        <v>33</v>
      </c>
      <c r="M32" s="40"/>
      <c r="N32" s="171" t="s">
        <v>33</v>
      </c>
      <c r="O32" s="226" t="s">
        <v>242</v>
      </c>
      <c r="P32" s="41"/>
      <c r="Q32" s="32"/>
    </row>
    <row r="33" spans="1:17" ht="45">
      <c r="A33" s="259" t="s">
        <v>204</v>
      </c>
      <c r="B33" s="265" t="s">
        <v>188</v>
      </c>
      <c r="C33" s="251">
        <f>C26+C27</f>
        <v>-1</v>
      </c>
      <c r="D33" s="91">
        <f>D26+D27</f>
        <v>-1</v>
      </c>
      <c r="E33" s="91">
        <f>E26+E27</f>
        <v>-1.3</v>
      </c>
      <c r="F33" s="89">
        <f>F26+F27</f>
        <v>-1.1000000000000001</v>
      </c>
      <c r="G33" s="27">
        <f t="shared" ref="G33" si="11">G26+G27+G31</f>
        <v>-1.2000000000000002</v>
      </c>
      <c r="H33" s="90">
        <f>H26+H27</f>
        <v>-1.1000000000000001</v>
      </c>
      <c r="I33" s="190">
        <f t="shared" ref="I33" si="12">I26+I27+I31+I32</f>
        <v>-1.19</v>
      </c>
      <c r="J33" s="92">
        <f>J26+J27</f>
        <v>-0.79</v>
      </c>
      <c r="K33" s="27">
        <f>K26+K31</f>
        <v>-1</v>
      </c>
      <c r="L33" s="29">
        <f>L26</f>
        <v>-0.5</v>
      </c>
      <c r="M33" s="80">
        <f>M26+M32</f>
        <v>-0.5</v>
      </c>
      <c r="N33" s="90">
        <f>N26</f>
        <v>-0.5</v>
      </c>
      <c r="O33" s="230" t="s">
        <v>244</v>
      </c>
      <c r="P33" s="41"/>
      <c r="Q33" s="32"/>
    </row>
    <row r="34" spans="1:17" ht="6" customHeight="1">
      <c r="A34" s="259"/>
      <c r="B34" s="263"/>
      <c r="C34" s="250"/>
      <c r="D34" s="72"/>
      <c r="E34" s="72"/>
      <c r="F34" s="194"/>
      <c r="G34" s="33"/>
      <c r="H34" s="45"/>
      <c r="I34" s="187"/>
      <c r="J34" s="35"/>
      <c r="K34" s="45"/>
      <c r="L34" s="35"/>
      <c r="M34" s="36"/>
      <c r="N34" s="45"/>
      <c r="O34" s="230"/>
    </row>
    <row r="35" spans="1:17" ht="29.25" customHeight="1">
      <c r="A35" s="258" t="s">
        <v>199</v>
      </c>
      <c r="B35" s="263" t="s">
        <v>148</v>
      </c>
      <c r="C35" s="197">
        <v>-1.3</v>
      </c>
      <c r="D35" s="91">
        <v>-1</v>
      </c>
      <c r="E35" s="91">
        <v>-1</v>
      </c>
      <c r="F35" s="89">
        <v>-0.9</v>
      </c>
      <c r="G35" s="27">
        <v>-1</v>
      </c>
      <c r="H35" s="90">
        <v>-1</v>
      </c>
      <c r="I35" s="188">
        <f t="shared" ref="I35:N35" si="13">I36</f>
        <v>-1.19</v>
      </c>
      <c r="J35" s="83">
        <f t="shared" si="13"/>
        <v>-0.79</v>
      </c>
      <c r="K35" s="90">
        <f t="shared" si="13"/>
        <v>-1</v>
      </c>
      <c r="L35" s="29">
        <f t="shared" si="13"/>
        <v>-0.5</v>
      </c>
      <c r="M35" s="127">
        <f t="shared" si="13"/>
        <v>-0.5</v>
      </c>
      <c r="N35" s="219">
        <f t="shared" si="13"/>
        <v>-0.5</v>
      </c>
      <c r="O35" s="230" t="s">
        <v>245</v>
      </c>
      <c r="P35" s="41"/>
      <c r="Q35" s="32"/>
    </row>
    <row r="36" spans="1:17" ht="30">
      <c r="A36" s="258" t="s">
        <v>252</v>
      </c>
      <c r="B36" s="263" t="s">
        <v>42</v>
      </c>
      <c r="C36" s="251">
        <f>C41-C37</f>
        <v>-0.69279877261131428</v>
      </c>
      <c r="D36" s="91">
        <f>D41-D37-D39</f>
        <v>-0.86948808345510908</v>
      </c>
      <c r="E36" s="91">
        <f>E41-E37</f>
        <v>-1.2617009748209764</v>
      </c>
      <c r="F36" s="92">
        <f>F41-F37-F39</f>
        <v>-6.555219933624401E-2</v>
      </c>
      <c r="G36" s="27">
        <f t="shared" ref="G36:H36" si="14">G35</f>
        <v>-1</v>
      </c>
      <c r="H36" s="90">
        <f t="shared" si="14"/>
        <v>-1</v>
      </c>
      <c r="I36" s="190">
        <f t="shared" ref="I36:N36" si="15">I33</f>
        <v>-1.19</v>
      </c>
      <c r="J36" s="29">
        <f t="shared" si="15"/>
        <v>-0.79</v>
      </c>
      <c r="K36" s="90">
        <f t="shared" si="15"/>
        <v>-1</v>
      </c>
      <c r="L36" s="29">
        <f t="shared" si="15"/>
        <v>-0.5</v>
      </c>
      <c r="M36" s="80">
        <f t="shared" si="15"/>
        <v>-0.5</v>
      </c>
      <c r="N36" s="90">
        <f t="shared" si="15"/>
        <v>-0.5</v>
      </c>
      <c r="O36" s="230" t="s">
        <v>246</v>
      </c>
      <c r="P36" s="41"/>
      <c r="Q36" s="32"/>
    </row>
    <row r="37" spans="1:17">
      <c r="A37" s="266" t="s">
        <v>107</v>
      </c>
      <c r="B37" s="263" t="s">
        <v>147</v>
      </c>
      <c r="C37" s="251">
        <v>-0.2</v>
      </c>
      <c r="D37" s="91">
        <v>-0.3</v>
      </c>
      <c r="E37" s="91">
        <v>0</v>
      </c>
      <c r="F37" s="92">
        <v>-0.2</v>
      </c>
      <c r="G37" s="27">
        <v>-5.9376143168888396E-2</v>
      </c>
      <c r="H37" s="90">
        <v>-5.9376143168888396E-2</v>
      </c>
      <c r="I37" s="190">
        <v>0.10686805233015528</v>
      </c>
      <c r="J37" s="29">
        <v>0.10686805233015528</v>
      </c>
      <c r="K37" s="90">
        <v>0.25924864867424979</v>
      </c>
      <c r="L37" s="29">
        <v>0.25924864867424979</v>
      </c>
      <c r="M37" s="80">
        <v>0.26858521188213702</v>
      </c>
      <c r="N37" s="90">
        <v>0.26858521188213702</v>
      </c>
      <c r="O37" s="230" t="s">
        <v>226</v>
      </c>
      <c r="P37" s="41"/>
      <c r="Q37" s="32"/>
    </row>
    <row r="38" spans="1:17" ht="30">
      <c r="A38" s="258" t="s">
        <v>253</v>
      </c>
      <c r="B38" s="263" t="s">
        <v>149</v>
      </c>
      <c r="C38" s="251">
        <f>C41-C37</f>
        <v>-0.69279877261131428</v>
      </c>
      <c r="D38" s="91">
        <f t="shared" ref="D38:F38" si="16">D41-D37</f>
        <v>-1.2490330603406079</v>
      </c>
      <c r="E38" s="91">
        <f t="shared" si="16"/>
        <v>-1.2617009748209764</v>
      </c>
      <c r="F38" s="92">
        <f t="shared" si="16"/>
        <v>0.134447800663756</v>
      </c>
      <c r="G38" s="27">
        <f t="shared" ref="G38:N38" si="17">G41-G37</f>
        <v>-1</v>
      </c>
      <c r="H38" s="90">
        <f t="shared" si="17"/>
        <v>-1</v>
      </c>
      <c r="I38" s="190">
        <f t="shared" si="17"/>
        <v>-1.9299858217766981</v>
      </c>
      <c r="J38" s="29">
        <f t="shared" si="17"/>
        <v>-0.79</v>
      </c>
      <c r="K38" s="90">
        <f t="shared" si="17"/>
        <v>-1.51</v>
      </c>
      <c r="L38" s="29">
        <f t="shared" si="17"/>
        <v>-0.5</v>
      </c>
      <c r="M38" s="80">
        <f t="shared" si="17"/>
        <v>-0.81</v>
      </c>
      <c r="N38" s="90">
        <f t="shared" si="17"/>
        <v>-0.5</v>
      </c>
      <c r="O38" s="230" t="s">
        <v>243</v>
      </c>
      <c r="P38" s="41"/>
      <c r="Q38" s="32"/>
    </row>
    <row r="39" spans="1:17">
      <c r="A39" s="258" t="s">
        <v>109</v>
      </c>
      <c r="B39" s="263" t="s">
        <v>146</v>
      </c>
      <c r="C39" s="197" t="s">
        <v>33</v>
      </c>
      <c r="D39" s="91">
        <v>-0.37954497688549887</v>
      </c>
      <c r="E39" s="88" t="s">
        <v>33</v>
      </c>
      <c r="F39" s="89">
        <v>0.2</v>
      </c>
      <c r="G39" s="37" t="s">
        <v>33</v>
      </c>
      <c r="H39" s="171" t="s">
        <v>33</v>
      </c>
      <c r="I39" s="28">
        <v>-0.73998582177669803</v>
      </c>
      <c r="J39" s="39" t="s">
        <v>33</v>
      </c>
      <c r="K39" s="37">
        <v>-0.51</v>
      </c>
      <c r="L39" s="39" t="s">
        <v>33</v>
      </c>
      <c r="M39" s="40">
        <v>-0.31</v>
      </c>
      <c r="N39" s="171" t="s">
        <v>33</v>
      </c>
      <c r="O39" s="230" t="s">
        <v>225</v>
      </c>
      <c r="P39" s="41"/>
      <c r="Q39" s="32"/>
    </row>
    <row r="40" spans="1:17" ht="45">
      <c r="A40" s="258" t="s">
        <v>110</v>
      </c>
      <c r="B40" s="263" t="s">
        <v>181</v>
      </c>
      <c r="C40" s="197">
        <v>-1.4</v>
      </c>
      <c r="D40" s="88">
        <v>-0.9</v>
      </c>
      <c r="E40" s="91">
        <v>-1</v>
      </c>
      <c r="F40" s="92">
        <v>-1</v>
      </c>
      <c r="G40" s="27">
        <v>-1.1000000000000001</v>
      </c>
      <c r="H40" s="90">
        <v>-1.1000000000000001</v>
      </c>
      <c r="I40" s="188">
        <f t="shared" ref="I40:N40" si="18">I41</f>
        <v>-1.8231177694465428</v>
      </c>
      <c r="J40" s="83">
        <f t="shared" si="18"/>
        <v>-0.68313194766984475</v>
      </c>
      <c r="K40" s="90">
        <f t="shared" si="18"/>
        <v>-1.2507513513257502</v>
      </c>
      <c r="L40" s="29">
        <f t="shared" si="18"/>
        <v>-0.24075135132575021</v>
      </c>
      <c r="M40" s="80">
        <f t="shared" si="18"/>
        <v>-0.54141478811786303</v>
      </c>
      <c r="N40" s="90">
        <f t="shared" si="18"/>
        <v>-0.23141478811786298</v>
      </c>
      <c r="O40" s="230" t="s">
        <v>247</v>
      </c>
      <c r="P40" s="41"/>
      <c r="Q40" s="32"/>
    </row>
    <row r="41" spans="1:17" ht="30">
      <c r="A41" s="258" t="s">
        <v>228</v>
      </c>
      <c r="B41" s="263" t="s">
        <v>182</v>
      </c>
      <c r="C41" s="251">
        <v>-0.89279877261131435</v>
      </c>
      <c r="D41" s="91">
        <v>-1.5490330603406079</v>
      </c>
      <c r="E41" s="91">
        <v>-1.2617009748209764</v>
      </c>
      <c r="F41" s="92">
        <v>-6.555219933624401E-2</v>
      </c>
      <c r="G41" s="27">
        <f t="shared" ref="G41:H41" si="19">G36+G37</f>
        <v>-1.0593761431688884</v>
      </c>
      <c r="H41" s="90">
        <f t="shared" si="19"/>
        <v>-1.0593761431688884</v>
      </c>
      <c r="I41" s="190">
        <f>I36+I37+I39</f>
        <v>-1.8231177694465428</v>
      </c>
      <c r="J41" s="29">
        <f>J36+J37</f>
        <v>-0.68313194766984475</v>
      </c>
      <c r="K41" s="171">
        <f>K36+K37+K39</f>
        <v>-1.2507513513257502</v>
      </c>
      <c r="L41" s="29">
        <f>L36+L37</f>
        <v>-0.24075135132575021</v>
      </c>
      <c r="M41" s="38">
        <f>M36+M37+M39</f>
        <v>-0.54141478811786303</v>
      </c>
      <c r="N41" s="90">
        <f>N36+N37</f>
        <v>-0.23141478811786298</v>
      </c>
      <c r="O41" s="230" t="s">
        <v>248</v>
      </c>
      <c r="P41" s="41"/>
      <c r="Q41" s="32"/>
    </row>
    <row r="42" spans="1:17" ht="6" customHeight="1">
      <c r="A42" s="259"/>
      <c r="B42" s="263"/>
      <c r="C42" s="250"/>
      <c r="D42" s="72"/>
      <c r="E42" s="72"/>
      <c r="F42" s="194"/>
      <c r="G42" s="33"/>
      <c r="H42" s="45"/>
      <c r="I42" s="187"/>
      <c r="J42" s="35"/>
      <c r="K42" s="45"/>
      <c r="L42" s="35"/>
      <c r="M42" s="36"/>
      <c r="N42" s="45"/>
      <c r="O42" s="230"/>
    </row>
    <row r="43" spans="1:17" ht="45">
      <c r="A43" s="258" t="s">
        <v>126</v>
      </c>
      <c r="B43" s="47" t="s">
        <v>183</v>
      </c>
      <c r="C43" s="197">
        <f>C58</f>
        <v>-0.9</v>
      </c>
      <c r="D43" s="88">
        <f t="shared" ref="D43:N43" si="20">D58</f>
        <v>-1.6</v>
      </c>
      <c r="E43" s="88">
        <f t="shared" si="20"/>
        <v>-1.3</v>
      </c>
      <c r="F43" s="195">
        <f t="shared" si="20"/>
        <v>0</v>
      </c>
      <c r="G43" s="27">
        <f t="shared" si="20"/>
        <v>-1.1000000000000001</v>
      </c>
      <c r="H43" s="90">
        <f t="shared" si="20"/>
        <v>-1</v>
      </c>
      <c r="I43" s="190">
        <f t="shared" si="20"/>
        <v>-1.5831319476698447</v>
      </c>
      <c r="J43" s="29">
        <f t="shared" si="20"/>
        <v>-1.1831319476698448</v>
      </c>
      <c r="K43" s="90">
        <f t="shared" si="20"/>
        <v>-1.2407513513257502</v>
      </c>
      <c r="L43" s="29">
        <f t="shared" si="20"/>
        <v>-0.74075135132575021</v>
      </c>
      <c r="M43" s="80">
        <f t="shared" si="20"/>
        <v>-0.74075135132575021</v>
      </c>
      <c r="N43" s="90">
        <f t="shared" si="20"/>
        <v>-0.74075135132575021</v>
      </c>
      <c r="O43" s="230" t="s">
        <v>249</v>
      </c>
      <c r="P43" s="41"/>
      <c r="Q43" s="32"/>
    </row>
    <row r="44" spans="1:17" ht="45">
      <c r="A44" s="258" t="s">
        <v>254</v>
      </c>
      <c r="B44" s="47" t="s">
        <v>184</v>
      </c>
      <c r="C44" s="251">
        <v>-1</v>
      </c>
      <c r="D44" s="91">
        <v>-1</v>
      </c>
      <c r="E44" s="91">
        <v>-1</v>
      </c>
      <c r="F44" s="92">
        <v>-1</v>
      </c>
      <c r="G44" s="91">
        <v>-1</v>
      </c>
      <c r="H44" s="186">
        <v>-1</v>
      </c>
      <c r="I44" s="193">
        <v>-1</v>
      </c>
      <c r="J44" s="92">
        <v>-1</v>
      </c>
      <c r="K44" s="91">
        <v>-1</v>
      </c>
      <c r="L44" s="92">
        <v>-1</v>
      </c>
      <c r="M44" s="91">
        <v>-1</v>
      </c>
      <c r="N44" s="186">
        <v>-1</v>
      </c>
      <c r="O44" s="230" t="s">
        <v>250</v>
      </c>
      <c r="P44" s="41"/>
      <c r="Q44" s="32"/>
    </row>
    <row r="45" spans="1:17" ht="45">
      <c r="A45" s="258" t="s">
        <v>256</v>
      </c>
      <c r="B45" s="263" t="s">
        <v>133</v>
      </c>
      <c r="C45" s="197">
        <f>C46</f>
        <v>-0.5</v>
      </c>
      <c r="D45" s="88">
        <f>D46</f>
        <v>-0.5</v>
      </c>
      <c r="E45" s="88">
        <f>E46+E47</f>
        <v>-0.8</v>
      </c>
      <c r="F45" s="89">
        <f>F47+F48</f>
        <v>-0.6</v>
      </c>
      <c r="G45" s="88">
        <f t="shared" ref="G45:H45" si="21">G47+G48</f>
        <v>-0.6</v>
      </c>
      <c r="H45" s="176">
        <f t="shared" si="21"/>
        <v>-0.6</v>
      </c>
      <c r="I45" s="218">
        <f t="shared" ref="I45:J45" si="22">I48</f>
        <v>-0.28999999999999998</v>
      </c>
      <c r="J45" s="92">
        <f t="shared" si="22"/>
        <v>-0.28999999999999998</v>
      </c>
      <c r="K45" s="37" t="s">
        <v>33</v>
      </c>
      <c r="L45" s="39" t="s">
        <v>33</v>
      </c>
      <c r="M45" s="40" t="s">
        <v>33</v>
      </c>
      <c r="N45" s="171" t="s">
        <v>33</v>
      </c>
      <c r="O45" s="226" t="s">
        <v>232</v>
      </c>
      <c r="P45" s="41"/>
      <c r="Q45" s="32"/>
    </row>
    <row r="46" spans="1:17" ht="30">
      <c r="A46" s="259" t="s">
        <v>185</v>
      </c>
      <c r="B46" s="264" t="s">
        <v>135</v>
      </c>
      <c r="C46" s="197">
        <v>-0.5</v>
      </c>
      <c r="D46" s="88">
        <v>-0.5</v>
      </c>
      <c r="E46" s="88">
        <v>-0.5</v>
      </c>
      <c r="F46" s="89" t="s">
        <v>33</v>
      </c>
      <c r="G46" s="37" t="s">
        <v>33</v>
      </c>
      <c r="H46" s="171" t="s">
        <v>33</v>
      </c>
      <c r="I46" s="38" t="s">
        <v>33</v>
      </c>
      <c r="J46" s="39" t="s">
        <v>33</v>
      </c>
      <c r="K46" s="37" t="s">
        <v>33</v>
      </c>
      <c r="L46" s="39" t="s">
        <v>33</v>
      </c>
      <c r="M46" s="40" t="s">
        <v>33</v>
      </c>
      <c r="N46" s="171" t="s">
        <v>33</v>
      </c>
      <c r="O46" s="231" t="s">
        <v>231</v>
      </c>
      <c r="P46" s="41"/>
      <c r="Q46" s="32"/>
    </row>
    <row r="47" spans="1:17" ht="30">
      <c r="A47" s="259" t="s">
        <v>186</v>
      </c>
      <c r="B47" s="264" t="s">
        <v>136</v>
      </c>
      <c r="C47" s="197" t="s">
        <v>33</v>
      </c>
      <c r="D47" s="88" t="s">
        <v>33</v>
      </c>
      <c r="E47" s="88">
        <v>-0.3</v>
      </c>
      <c r="F47" s="89">
        <v>-0.3</v>
      </c>
      <c r="G47" s="46">
        <v>-0.3</v>
      </c>
      <c r="H47" s="80">
        <v>-0.3</v>
      </c>
      <c r="I47" s="38" t="s">
        <v>33</v>
      </c>
      <c r="J47" s="39" t="s">
        <v>33</v>
      </c>
      <c r="K47" s="37" t="s">
        <v>33</v>
      </c>
      <c r="L47" s="39" t="s">
        <v>33</v>
      </c>
      <c r="M47" s="40" t="s">
        <v>33</v>
      </c>
      <c r="N47" s="171" t="s">
        <v>33</v>
      </c>
      <c r="O47" s="231" t="s">
        <v>233</v>
      </c>
      <c r="P47" s="41"/>
      <c r="Q47" s="32"/>
    </row>
    <row r="48" spans="1:17" ht="30">
      <c r="A48" s="259" t="s">
        <v>255</v>
      </c>
      <c r="B48" s="264" t="s">
        <v>137</v>
      </c>
      <c r="C48" s="197" t="s">
        <v>33</v>
      </c>
      <c r="D48" s="88" t="s">
        <v>33</v>
      </c>
      <c r="E48" s="88" t="s">
        <v>33</v>
      </c>
      <c r="F48" s="89">
        <v>-0.3</v>
      </c>
      <c r="G48" s="46">
        <v>-0.3</v>
      </c>
      <c r="H48" s="90">
        <v>-0.3</v>
      </c>
      <c r="I48" s="28">
        <v>-0.28999999999999998</v>
      </c>
      <c r="J48" s="29">
        <v>-0.28999999999999998</v>
      </c>
      <c r="K48" s="37" t="s">
        <v>33</v>
      </c>
      <c r="L48" s="39" t="s">
        <v>33</v>
      </c>
      <c r="M48" s="40" t="s">
        <v>33</v>
      </c>
      <c r="N48" s="171" t="s">
        <v>33</v>
      </c>
      <c r="O48" s="231" t="s">
        <v>234</v>
      </c>
      <c r="P48" s="41"/>
      <c r="Q48" s="32"/>
    </row>
    <row r="49" spans="1:17" ht="30">
      <c r="A49" s="258" t="s">
        <v>257</v>
      </c>
      <c r="B49" s="263" t="s">
        <v>134</v>
      </c>
      <c r="C49" s="197" t="s">
        <v>33</v>
      </c>
      <c r="D49" s="88" t="s">
        <v>33</v>
      </c>
      <c r="E49" s="88" t="s">
        <v>33</v>
      </c>
      <c r="F49" s="89" t="s">
        <v>33</v>
      </c>
      <c r="G49" s="27">
        <v>-0.1</v>
      </c>
      <c r="H49" s="90" t="s">
        <v>33</v>
      </c>
      <c r="I49" s="190">
        <v>-0.4</v>
      </c>
      <c r="J49" s="29" t="s">
        <v>33</v>
      </c>
      <c r="K49" s="90">
        <v>-0.5</v>
      </c>
      <c r="L49" s="29" t="s">
        <v>33</v>
      </c>
      <c r="M49" s="40" t="s">
        <v>33</v>
      </c>
      <c r="N49" s="171" t="s">
        <v>33</v>
      </c>
      <c r="O49" s="226" t="s">
        <v>241</v>
      </c>
      <c r="P49" s="41"/>
      <c r="Q49" s="32"/>
    </row>
    <row r="50" spans="1:17" ht="30">
      <c r="A50" s="258" t="s">
        <v>259</v>
      </c>
      <c r="B50" s="263" t="s">
        <v>203</v>
      </c>
      <c r="C50" s="197" t="s">
        <v>33</v>
      </c>
      <c r="D50" s="88" t="s">
        <v>33</v>
      </c>
      <c r="E50" s="88" t="s">
        <v>33</v>
      </c>
      <c r="F50" s="89" t="s">
        <v>33</v>
      </c>
      <c r="G50" s="81" t="s">
        <v>33</v>
      </c>
      <c r="H50" s="82" t="s">
        <v>33</v>
      </c>
      <c r="I50" s="190"/>
      <c r="J50" s="29" t="s">
        <v>33</v>
      </c>
      <c r="K50" s="90"/>
      <c r="L50" s="29" t="s">
        <v>33</v>
      </c>
      <c r="M50" s="40"/>
      <c r="N50" s="171" t="s">
        <v>33</v>
      </c>
      <c r="O50" s="226" t="s">
        <v>242</v>
      </c>
      <c r="P50" s="41"/>
      <c r="Q50" s="32"/>
    </row>
    <row r="51" spans="1:17" ht="45">
      <c r="A51" s="259" t="s">
        <v>260</v>
      </c>
      <c r="B51" s="265" t="s">
        <v>189</v>
      </c>
      <c r="C51" s="251">
        <f>C44+C45</f>
        <v>-1.5</v>
      </c>
      <c r="D51" s="91">
        <f t="shared" ref="D51:H51" si="23">D44+D45</f>
        <v>-1.5</v>
      </c>
      <c r="E51" s="88">
        <f t="shared" si="23"/>
        <v>-1.8</v>
      </c>
      <c r="F51" s="89">
        <f t="shared" si="23"/>
        <v>-1.6</v>
      </c>
      <c r="G51" s="27">
        <f t="shared" ref="G51" si="24">G44+G45+G49</f>
        <v>-1.7000000000000002</v>
      </c>
      <c r="H51" s="90">
        <f t="shared" si="23"/>
        <v>-1.6</v>
      </c>
      <c r="I51" s="190">
        <f>I44+I49+I45+I50</f>
        <v>-1.69</v>
      </c>
      <c r="J51" s="29">
        <f t="shared" ref="J51" si="25">J44+J45</f>
        <v>-1.29</v>
      </c>
      <c r="K51" s="90">
        <f>K49+K44+K50</f>
        <v>-1.5</v>
      </c>
      <c r="L51" s="29">
        <f>L44</f>
        <v>-1</v>
      </c>
      <c r="M51" s="80">
        <f>M44+M50</f>
        <v>-1</v>
      </c>
      <c r="N51" s="90">
        <f>N44</f>
        <v>-1</v>
      </c>
      <c r="O51" s="230" t="s">
        <v>344</v>
      </c>
      <c r="P51" s="41"/>
      <c r="Q51" s="32"/>
    </row>
    <row r="52" spans="1:17" ht="6" customHeight="1">
      <c r="A52" s="259"/>
      <c r="B52" s="263"/>
      <c r="C52" s="250"/>
      <c r="D52" s="72"/>
      <c r="E52" s="72"/>
      <c r="F52" s="194"/>
      <c r="G52" s="33"/>
      <c r="H52" s="45"/>
      <c r="I52" s="187"/>
      <c r="J52" s="35"/>
      <c r="K52" s="45"/>
      <c r="L52" s="35"/>
      <c r="M52" s="36"/>
      <c r="N52" s="45"/>
      <c r="O52" s="226"/>
    </row>
    <row r="53" spans="1:17" ht="45">
      <c r="A53" s="258" t="s">
        <v>261</v>
      </c>
      <c r="B53" s="265" t="s">
        <v>350</v>
      </c>
      <c r="C53" s="197">
        <v>-0.9</v>
      </c>
      <c r="D53" s="88">
        <v>-1.5</v>
      </c>
      <c r="E53" s="88">
        <v>-1.6</v>
      </c>
      <c r="F53" s="89">
        <v>-0.7</v>
      </c>
      <c r="G53" s="27">
        <f t="shared" ref="G53:H53" si="26">G51</f>
        <v>-1.7000000000000002</v>
      </c>
      <c r="H53" s="90">
        <f t="shared" si="26"/>
        <v>-1.6</v>
      </c>
      <c r="I53" s="28">
        <f>I51</f>
        <v>-1.69</v>
      </c>
      <c r="J53" s="29">
        <f>J51</f>
        <v>-1.29</v>
      </c>
      <c r="K53" s="90">
        <f t="shared" ref="K53:N53" si="27">K51</f>
        <v>-1.5</v>
      </c>
      <c r="L53" s="29">
        <f t="shared" si="27"/>
        <v>-1</v>
      </c>
      <c r="M53" s="80">
        <f t="shared" si="27"/>
        <v>-1</v>
      </c>
      <c r="N53" s="90">
        <f t="shared" si="27"/>
        <v>-1</v>
      </c>
      <c r="O53" s="230" t="s">
        <v>352</v>
      </c>
      <c r="P53" s="41"/>
      <c r="Q53" s="32"/>
    </row>
    <row r="54" spans="1:17" ht="45">
      <c r="A54" s="258" t="s">
        <v>262</v>
      </c>
      <c r="B54" s="265" t="s">
        <v>354</v>
      </c>
      <c r="C54" s="197">
        <v>-1.8</v>
      </c>
      <c r="D54" s="88">
        <v>-1.8</v>
      </c>
      <c r="E54" s="88">
        <v>-1.8</v>
      </c>
      <c r="F54" s="89">
        <v>-1.8</v>
      </c>
      <c r="G54" s="27">
        <v>-1.7</v>
      </c>
      <c r="H54" s="90">
        <v>-1.7</v>
      </c>
      <c r="I54" s="190">
        <v>-1.7</v>
      </c>
      <c r="J54" s="90">
        <v>-1.7</v>
      </c>
      <c r="K54" s="28">
        <v>-1.7</v>
      </c>
      <c r="L54" s="29">
        <v>-1.7</v>
      </c>
      <c r="M54" s="80">
        <v>-1.7</v>
      </c>
      <c r="N54" s="90">
        <v>-1.7</v>
      </c>
      <c r="O54" s="226" t="s">
        <v>353</v>
      </c>
      <c r="P54" s="41"/>
      <c r="Q54" s="32"/>
    </row>
    <row r="55" spans="1:17" ht="30">
      <c r="A55" s="259" t="s">
        <v>266</v>
      </c>
      <c r="B55" s="265" t="s">
        <v>346</v>
      </c>
      <c r="C55" s="251">
        <v>0</v>
      </c>
      <c r="D55" s="91">
        <v>0.3</v>
      </c>
      <c r="E55" s="91">
        <v>0.3</v>
      </c>
      <c r="F55" s="92">
        <v>0.5</v>
      </c>
      <c r="G55" s="27">
        <v>0.6</v>
      </c>
      <c r="H55" s="186">
        <v>0.6</v>
      </c>
      <c r="I55" s="190">
        <f>I37</f>
        <v>0.10686805233015528</v>
      </c>
      <c r="J55" s="186">
        <f>I55</f>
        <v>0.10686805233015528</v>
      </c>
      <c r="K55" s="28">
        <f>K37</f>
        <v>0.25924864867424979</v>
      </c>
      <c r="L55" s="29">
        <f>K55</f>
        <v>0.25924864867424979</v>
      </c>
      <c r="M55" s="80">
        <f>K55</f>
        <v>0.25924864867424979</v>
      </c>
      <c r="N55" s="90">
        <f>L55</f>
        <v>0.25924864867424979</v>
      </c>
      <c r="O55" s="226" t="s">
        <v>345</v>
      </c>
      <c r="P55" s="41"/>
      <c r="Q55" s="32"/>
    </row>
    <row r="56" spans="1:17" ht="30">
      <c r="A56" s="258" t="s">
        <v>263</v>
      </c>
      <c r="B56" s="265" t="s">
        <v>348</v>
      </c>
      <c r="C56" s="197">
        <f t="shared" ref="C56:H56" si="28">C53+C55</f>
        <v>-0.9</v>
      </c>
      <c r="D56" s="88">
        <f t="shared" si="28"/>
        <v>-1.2</v>
      </c>
      <c r="E56" s="88">
        <f t="shared" si="28"/>
        <v>-1.3</v>
      </c>
      <c r="F56" s="92">
        <f t="shared" si="28"/>
        <v>-0.19999999999999996</v>
      </c>
      <c r="G56" s="27">
        <f t="shared" si="28"/>
        <v>-1.1000000000000001</v>
      </c>
      <c r="H56" s="90">
        <f t="shared" si="28"/>
        <v>-1</v>
      </c>
      <c r="I56" s="28">
        <f>I53+I55</f>
        <v>-1.5831319476698447</v>
      </c>
      <c r="J56" s="90">
        <f t="shared" ref="J56:N56" si="29">J53+J55</f>
        <v>-1.1831319476698448</v>
      </c>
      <c r="K56" s="28">
        <f t="shared" si="29"/>
        <v>-1.2407513513257502</v>
      </c>
      <c r="L56" s="29">
        <f t="shared" si="29"/>
        <v>-0.74075135132575021</v>
      </c>
      <c r="M56" s="80">
        <f t="shared" si="29"/>
        <v>-0.74075135132575021</v>
      </c>
      <c r="N56" s="90">
        <f t="shared" si="29"/>
        <v>-0.74075135132575021</v>
      </c>
      <c r="O56" s="226" t="s">
        <v>347</v>
      </c>
      <c r="P56" s="41"/>
      <c r="Q56" s="32"/>
    </row>
    <row r="57" spans="1:17">
      <c r="A57" s="258" t="s">
        <v>264</v>
      </c>
      <c r="B57" s="265" t="s">
        <v>146</v>
      </c>
      <c r="C57" s="253" t="s">
        <v>33</v>
      </c>
      <c r="D57" s="88">
        <v>-0.4</v>
      </c>
      <c r="E57" s="88" t="s">
        <v>33</v>
      </c>
      <c r="F57" s="89">
        <v>0.2</v>
      </c>
      <c r="G57" s="37" t="s">
        <v>33</v>
      </c>
      <c r="H57" s="171" t="s">
        <v>33</v>
      </c>
      <c r="I57" s="38" t="s">
        <v>33</v>
      </c>
      <c r="J57" s="171" t="s">
        <v>33</v>
      </c>
      <c r="K57" s="38" t="s">
        <v>33</v>
      </c>
      <c r="L57" s="39" t="s">
        <v>33</v>
      </c>
      <c r="M57" s="40" t="s">
        <v>33</v>
      </c>
      <c r="N57" s="171" t="s">
        <v>33</v>
      </c>
      <c r="O57" s="226" t="s">
        <v>355</v>
      </c>
      <c r="P57" s="41"/>
      <c r="Q57" s="32"/>
    </row>
    <row r="58" spans="1:17" ht="45">
      <c r="A58" s="258" t="s">
        <v>265</v>
      </c>
      <c r="B58" s="265" t="s">
        <v>351</v>
      </c>
      <c r="C58" s="197">
        <v>-0.9</v>
      </c>
      <c r="D58" s="88">
        <v>-1.6</v>
      </c>
      <c r="E58" s="88">
        <v>-1.3</v>
      </c>
      <c r="F58" s="89">
        <v>0</v>
      </c>
      <c r="G58" s="27">
        <f t="shared" ref="G58:H58" si="30">G53+G55</f>
        <v>-1.1000000000000001</v>
      </c>
      <c r="H58" s="90">
        <f t="shared" si="30"/>
        <v>-1</v>
      </c>
      <c r="I58" s="28">
        <f>I56</f>
        <v>-1.5831319476698447</v>
      </c>
      <c r="J58" s="90">
        <f t="shared" ref="J58:N58" si="31">J56</f>
        <v>-1.1831319476698448</v>
      </c>
      <c r="K58" s="28">
        <f t="shared" si="31"/>
        <v>-1.2407513513257502</v>
      </c>
      <c r="L58" s="29">
        <f t="shared" si="31"/>
        <v>-0.74075135132575021</v>
      </c>
      <c r="M58" s="80">
        <f t="shared" si="31"/>
        <v>-0.74075135132575021</v>
      </c>
      <c r="N58" s="90">
        <f t="shared" si="31"/>
        <v>-0.74075135132575021</v>
      </c>
      <c r="O58" s="226" t="s">
        <v>356</v>
      </c>
      <c r="P58" s="41"/>
      <c r="Q58" s="32"/>
    </row>
    <row r="59" spans="1:17" ht="6" customHeight="1">
      <c r="A59" s="259"/>
      <c r="B59" s="263"/>
      <c r="C59" s="30"/>
      <c r="D59" s="18"/>
      <c r="E59" s="18"/>
      <c r="F59" s="47"/>
      <c r="G59" s="33"/>
      <c r="H59" s="45"/>
      <c r="I59" s="187"/>
      <c r="J59" s="45"/>
      <c r="K59" s="34"/>
      <c r="L59" s="35"/>
      <c r="M59" s="36"/>
      <c r="N59" s="45"/>
      <c r="O59" s="226"/>
    </row>
    <row r="60" spans="1:17" ht="45">
      <c r="A60" s="259" t="s">
        <v>267</v>
      </c>
      <c r="B60" s="47" t="s">
        <v>192</v>
      </c>
      <c r="C60" s="201" t="s">
        <v>32</v>
      </c>
      <c r="D60" s="138"/>
      <c r="E60" s="138"/>
      <c r="F60" s="139"/>
      <c r="G60" s="46">
        <f>G8+G9+G10+G11-'2.pielikuma 1.tabula'!G23</f>
        <v>-278.74475682908178</v>
      </c>
      <c r="H60" s="90">
        <f>H8+H9+H10+H11-'2.pielikuma 1.tabula'!H23</f>
        <v>-263.1216104180703</v>
      </c>
      <c r="I60" s="28">
        <f>I8+I9+I10+I11-'2.pielikuma 1.tabula'!I23</f>
        <v>-438.37556883757134</v>
      </c>
      <c r="J60" s="90">
        <f>J8+J9+J10+J11-'2.pielikuma 1.tabula'!J23</f>
        <v>-189.16196883757038</v>
      </c>
      <c r="K60" s="28">
        <f>K8+K9+K10+K11-'2.pielikuma 1.tabula'!K23</f>
        <v>-364.09476179248668</v>
      </c>
      <c r="L60" s="29">
        <f>L8+L9+L10+L11-'2.pielikuma 1.tabula'!L23</f>
        <v>-70.647761792486563</v>
      </c>
      <c r="M60" s="46">
        <f>M8+M9+M10+M11-'2.pielikuma 1.tabula'!M23</f>
        <v>-167.95065717767829</v>
      </c>
      <c r="N60" s="80">
        <f>N8+N9+N10+N11-'2.pielikuma 1.tabula'!N23</f>
        <v>3.5939752565664094</v>
      </c>
      <c r="O60" s="232" t="s">
        <v>357</v>
      </c>
      <c r="P60" s="41"/>
      <c r="Q60" s="32"/>
    </row>
    <row r="61" spans="1:17" ht="45">
      <c r="A61" s="259" t="s">
        <v>268</v>
      </c>
      <c r="B61" s="47" t="s">
        <v>201</v>
      </c>
      <c r="C61" s="205"/>
      <c r="D61" s="140"/>
      <c r="E61" s="140"/>
      <c r="F61" s="141"/>
      <c r="G61" s="27">
        <f t="shared" ref="G61:N61" si="32">G60/G18*100</f>
        <v>-1.0593761431688886</v>
      </c>
      <c r="H61" s="90">
        <f t="shared" si="32"/>
        <v>-1.0000000000000016</v>
      </c>
      <c r="I61" s="190">
        <f t="shared" si="32"/>
        <v>-1.5831319476698469</v>
      </c>
      <c r="J61" s="90">
        <f t="shared" si="32"/>
        <v>-0.68313194766984353</v>
      </c>
      <c r="K61" s="28">
        <f t="shared" si="32"/>
        <v>-1.2407513513257478</v>
      </c>
      <c r="L61" s="29">
        <f t="shared" si="32"/>
        <v>-0.24075135132574726</v>
      </c>
      <c r="M61" s="80">
        <f t="shared" si="32"/>
        <v>-0.54141478811786414</v>
      </c>
      <c r="N61" s="90">
        <f t="shared" si="32"/>
        <v>1.1585732290265563E-2</v>
      </c>
      <c r="O61" s="232" t="s">
        <v>358</v>
      </c>
      <c r="P61" s="41"/>
      <c r="Q61" s="32"/>
    </row>
    <row r="62" spans="1:17" ht="45">
      <c r="A62" s="259" t="s">
        <v>270</v>
      </c>
      <c r="B62" s="47" t="s">
        <v>191</v>
      </c>
      <c r="C62" s="205"/>
      <c r="D62" s="140"/>
      <c r="E62" s="140"/>
      <c r="F62" s="141"/>
      <c r="G62" s="27">
        <f t="shared" ref="G62:N62" si="33">G63*G18/100</f>
        <v>-263.12161041806996</v>
      </c>
      <c r="H62" s="90">
        <f t="shared" si="33"/>
        <v>-247.49846400705849</v>
      </c>
      <c r="I62" s="190">
        <f t="shared" si="33"/>
        <v>-467.96776000000062</v>
      </c>
      <c r="J62" s="90">
        <f t="shared" si="33"/>
        <v>-218.75415999999967</v>
      </c>
      <c r="K62" s="190">
        <f t="shared" si="33"/>
        <v>-440.17049999999932</v>
      </c>
      <c r="L62" s="29">
        <f t="shared" si="33"/>
        <v>-146.72349999999915</v>
      </c>
      <c r="M62" s="80">
        <f t="shared" si="33"/>
        <v>-251.26767000000035</v>
      </c>
      <c r="N62" s="90">
        <f t="shared" si="33"/>
        <v>-79.723037565755675</v>
      </c>
      <c r="O62" s="232" t="s">
        <v>359</v>
      </c>
      <c r="P62" s="41"/>
      <c r="Q62" s="32"/>
    </row>
    <row r="63" spans="1:17" ht="45.75" thickBot="1">
      <c r="A63" s="259" t="s">
        <v>269</v>
      </c>
      <c r="B63" s="47" t="s">
        <v>200</v>
      </c>
      <c r="C63" s="205"/>
      <c r="D63" s="140"/>
      <c r="E63" s="140"/>
      <c r="F63" s="141"/>
      <c r="G63" s="234">
        <f t="shared" ref="G63:N63" si="34">G61-G16</f>
        <v>-1.0000000000000002</v>
      </c>
      <c r="H63" s="235">
        <f t="shared" si="34"/>
        <v>-0.94062385683111316</v>
      </c>
      <c r="I63" s="236">
        <f t="shared" si="34"/>
        <v>-1.6900000000000022</v>
      </c>
      <c r="J63" s="235">
        <f t="shared" si="34"/>
        <v>-0.78999999999999881</v>
      </c>
      <c r="K63" s="236">
        <f t="shared" si="34"/>
        <v>-1.4999999999999976</v>
      </c>
      <c r="L63" s="237">
        <f t="shared" si="34"/>
        <v>-0.49999999999999706</v>
      </c>
      <c r="M63" s="138">
        <f t="shared" si="34"/>
        <v>-0.81000000000000116</v>
      </c>
      <c r="N63" s="235">
        <f t="shared" si="34"/>
        <v>-0.25699947959187147</v>
      </c>
      <c r="O63" s="232" t="s">
        <v>360</v>
      </c>
      <c r="P63" s="41"/>
      <c r="Q63" s="32"/>
    </row>
    <row r="64" spans="1:17" ht="30">
      <c r="A64" s="259" t="s">
        <v>283</v>
      </c>
      <c r="B64" s="263" t="s">
        <v>42</v>
      </c>
      <c r="C64" s="254">
        <f>C36</f>
        <v>-0.69279877261131428</v>
      </c>
      <c r="D64" s="246">
        <f t="shared" ref="D64:F64" si="35">D36</f>
        <v>-0.86948808345510908</v>
      </c>
      <c r="E64" s="246">
        <f t="shared" si="35"/>
        <v>-1.2617009748209764</v>
      </c>
      <c r="F64" s="247">
        <f t="shared" si="35"/>
        <v>-6.555219933624401E-2</v>
      </c>
      <c r="G64" s="238" t="s">
        <v>36</v>
      </c>
      <c r="H64" s="239"/>
      <c r="I64" s="239"/>
      <c r="J64" s="239"/>
      <c r="K64" s="239"/>
      <c r="L64" s="239"/>
      <c r="M64" s="240"/>
      <c r="N64" s="241"/>
      <c r="O64" s="230" t="s">
        <v>271</v>
      </c>
      <c r="P64" s="41"/>
      <c r="Q64" s="32"/>
    </row>
    <row r="65" spans="1:17" ht="30">
      <c r="A65" s="259" t="s">
        <v>284</v>
      </c>
      <c r="B65" s="263" t="s">
        <v>43</v>
      </c>
      <c r="C65" s="134">
        <f>C18/100*C64</f>
        <v>-157.8646477449789</v>
      </c>
      <c r="D65" s="127">
        <f t="shared" ref="D65:F65" si="36">D18/100*D64</f>
        <v>-205.47006801292537</v>
      </c>
      <c r="E65" s="127">
        <f t="shared" si="36"/>
        <v>-307.45468751999783</v>
      </c>
      <c r="F65" s="136">
        <f t="shared" si="36"/>
        <v>-16.402034740267396</v>
      </c>
      <c r="G65" s="140"/>
      <c r="H65" s="140"/>
      <c r="I65" s="140"/>
      <c r="J65" s="140"/>
      <c r="K65" s="140"/>
      <c r="L65" s="140"/>
      <c r="M65" s="205"/>
      <c r="N65" s="242"/>
      <c r="O65" s="230" t="s">
        <v>272</v>
      </c>
      <c r="P65" s="41"/>
      <c r="Q65" s="32"/>
    </row>
    <row r="66" spans="1:17" ht="45">
      <c r="A66" s="259" t="s">
        <v>285</v>
      </c>
      <c r="B66" s="263" t="s">
        <v>273</v>
      </c>
      <c r="C66" s="134">
        <f>C35</f>
        <v>-1.3</v>
      </c>
      <c r="D66" s="127">
        <f t="shared" ref="D66:F66" si="37">D35</f>
        <v>-1</v>
      </c>
      <c r="E66" s="127">
        <f t="shared" si="37"/>
        <v>-1</v>
      </c>
      <c r="F66" s="136">
        <f t="shared" si="37"/>
        <v>-0.9</v>
      </c>
      <c r="G66" s="140"/>
      <c r="H66" s="140"/>
      <c r="I66" s="140"/>
      <c r="J66" s="140"/>
      <c r="K66" s="140"/>
      <c r="L66" s="140"/>
      <c r="M66" s="205"/>
      <c r="N66" s="242"/>
      <c r="O66" s="230" t="s">
        <v>275</v>
      </c>
      <c r="P66" s="41"/>
      <c r="Q66" s="32"/>
    </row>
    <row r="67" spans="1:17" ht="30">
      <c r="A67" s="259" t="s">
        <v>286</v>
      </c>
      <c r="B67" s="263" t="s">
        <v>274</v>
      </c>
      <c r="C67" s="134">
        <f>C18/100*C66</f>
        <v>-296.22460399999994</v>
      </c>
      <c r="D67" s="127">
        <f t="shared" ref="D67:F67" si="38">D18/100*D66</f>
        <v>-236.31154000000004</v>
      </c>
      <c r="E67" s="127">
        <f t="shared" si="38"/>
        <v>-243.68269000000001</v>
      </c>
      <c r="F67" s="136">
        <f t="shared" si="38"/>
        <v>-225.19200600000002</v>
      </c>
      <c r="G67" s="140"/>
      <c r="H67" s="140"/>
      <c r="I67" s="140"/>
      <c r="J67" s="140"/>
      <c r="K67" s="140"/>
      <c r="L67" s="140"/>
      <c r="M67" s="205"/>
      <c r="N67" s="242"/>
      <c r="O67" s="230" t="s">
        <v>276</v>
      </c>
    </row>
    <row r="68" spans="1:17">
      <c r="A68" s="259" t="s">
        <v>287</v>
      </c>
      <c r="B68" s="263" t="s">
        <v>45</v>
      </c>
      <c r="C68" s="134">
        <f>C65-C67</f>
        <v>138.35995625502105</v>
      </c>
      <c r="D68" s="127">
        <f t="shared" ref="D68:F68" si="39">D65-D67</f>
        <v>30.841471987074669</v>
      </c>
      <c r="E68" s="127">
        <f t="shared" si="39"/>
        <v>-63.771997519997825</v>
      </c>
      <c r="F68" s="136">
        <f t="shared" si="39"/>
        <v>208.78997125973262</v>
      </c>
      <c r="G68" s="140"/>
      <c r="H68" s="140"/>
      <c r="I68" s="140"/>
      <c r="J68" s="140"/>
      <c r="K68" s="140"/>
      <c r="L68" s="140"/>
      <c r="M68" s="205"/>
      <c r="N68" s="242"/>
      <c r="O68" s="230" t="s">
        <v>277</v>
      </c>
      <c r="P68" s="41"/>
      <c r="Q68" s="32"/>
    </row>
    <row r="69" spans="1:17" ht="30">
      <c r="A69" s="259" t="s">
        <v>288</v>
      </c>
      <c r="B69" s="263" t="s">
        <v>44</v>
      </c>
      <c r="C69" s="134">
        <f>C68/C18*100</f>
        <v>0.60720122738868587</v>
      </c>
      <c r="D69" s="127">
        <f t="shared" ref="D69:F69" si="40">D68/D18*100</f>
        <v>0.13051191654489097</v>
      </c>
      <c r="E69" s="127">
        <f t="shared" si="40"/>
        <v>-0.26170097482097648</v>
      </c>
      <c r="F69" s="136">
        <f t="shared" si="40"/>
        <v>0.8344478006637559</v>
      </c>
      <c r="G69" s="140"/>
      <c r="H69" s="140"/>
      <c r="I69" s="140"/>
      <c r="J69" s="140"/>
      <c r="K69" s="140"/>
      <c r="L69" s="140"/>
      <c r="M69" s="205"/>
      <c r="N69" s="242"/>
      <c r="O69" s="230" t="s">
        <v>278</v>
      </c>
    </row>
    <row r="70" spans="1:17" ht="30">
      <c r="A70" s="267" t="s">
        <v>349</v>
      </c>
      <c r="B70" s="263" t="s">
        <v>46</v>
      </c>
      <c r="C70" s="134">
        <f>C68</f>
        <v>138.35995625502105</v>
      </c>
      <c r="D70" s="127">
        <f>C70+D68</f>
        <v>169.20142824209572</v>
      </c>
      <c r="E70" s="127">
        <f>D70+E68</f>
        <v>105.42943072209789</v>
      </c>
      <c r="F70" s="136">
        <f>E70+F68</f>
        <v>314.21940198183052</v>
      </c>
      <c r="G70" s="140"/>
      <c r="H70" s="140"/>
      <c r="I70" s="140"/>
      <c r="J70" s="140"/>
      <c r="K70" s="140"/>
      <c r="L70" s="140"/>
      <c r="M70" s="205"/>
      <c r="N70" s="242"/>
      <c r="O70" s="230" t="s">
        <v>279</v>
      </c>
    </row>
    <row r="71" spans="1:17" ht="45">
      <c r="A71" s="259" t="s">
        <v>289</v>
      </c>
      <c r="B71" s="263" t="s">
        <v>47</v>
      </c>
      <c r="C71" s="134">
        <f>C70/C18*100</f>
        <v>0.60720122738868587</v>
      </c>
      <c r="D71" s="127">
        <f t="shared" ref="D71:F71" si="41">D70/D18*100</f>
        <v>0.71601001052295499</v>
      </c>
      <c r="E71" s="127">
        <f t="shared" si="41"/>
        <v>0.43265047148854885</v>
      </c>
      <c r="F71" s="136">
        <f t="shared" si="41"/>
        <v>1.2558059533589636</v>
      </c>
      <c r="G71" s="140"/>
      <c r="H71" s="140"/>
      <c r="I71" s="140"/>
      <c r="J71" s="140"/>
      <c r="K71" s="140"/>
      <c r="L71" s="140"/>
      <c r="M71" s="205"/>
      <c r="N71" s="242"/>
      <c r="O71" s="230" t="s">
        <v>280</v>
      </c>
    </row>
    <row r="72" spans="1:17" ht="30">
      <c r="A72" s="258" t="s">
        <v>282</v>
      </c>
      <c r="B72" s="263" t="s">
        <v>48</v>
      </c>
      <c r="C72" s="134">
        <v>-0.5</v>
      </c>
      <c r="D72" s="127">
        <v>-0.5</v>
      </c>
      <c r="E72" s="127">
        <v>-0.5</v>
      </c>
      <c r="F72" s="136">
        <v>-0.5</v>
      </c>
      <c r="G72" s="140"/>
      <c r="H72" s="140"/>
      <c r="I72" s="140"/>
      <c r="J72" s="140"/>
      <c r="K72" s="140"/>
      <c r="L72" s="140"/>
      <c r="M72" s="205"/>
      <c r="N72" s="242"/>
      <c r="O72" s="230" t="s">
        <v>281</v>
      </c>
    </row>
    <row r="73" spans="1:17" ht="30.75" thickBot="1">
      <c r="A73" s="268" t="s">
        <v>291</v>
      </c>
      <c r="B73" s="269" t="s">
        <v>290</v>
      </c>
      <c r="C73" s="255" t="str">
        <f>IF(C71&lt;=C72,"Jākoriģē","Nav jākoriģē")</f>
        <v>Nav jākoriģē</v>
      </c>
      <c r="D73" s="248" t="str">
        <f t="shared" ref="D73:F73" si="42">IF(D71&lt;=D72,"Jākoriģē","Nav jākoriģē")</f>
        <v>Nav jākoriģē</v>
      </c>
      <c r="E73" s="248" t="str">
        <f t="shared" si="42"/>
        <v>Nav jākoriģē</v>
      </c>
      <c r="F73" s="249" t="str">
        <f t="shared" si="42"/>
        <v>Nav jākoriģē</v>
      </c>
      <c r="G73" s="243"/>
      <c r="H73" s="243"/>
      <c r="I73" s="243"/>
      <c r="J73" s="243"/>
      <c r="K73" s="243"/>
      <c r="L73" s="243"/>
      <c r="M73" s="244"/>
      <c r="N73" s="245"/>
      <c r="O73" s="233" t="s">
        <v>323</v>
      </c>
    </row>
    <row r="74" spans="1:17" ht="26.25">
      <c r="A74" s="42" t="s">
        <v>40</v>
      </c>
      <c r="O74" s="43" t="s">
        <v>41</v>
      </c>
    </row>
    <row r="81" spans="2:13">
      <c r="I81" s="163">
        <f>I18/100*I39</f>
        <v>-204.90503399325479</v>
      </c>
      <c r="J81" s="164"/>
      <c r="K81" s="163">
        <f>K18/100*K39</f>
        <v>-149.65797000000001</v>
      </c>
      <c r="L81" s="164"/>
      <c r="M81" s="163">
        <f>M18/100*M39</f>
        <v>-96.164169999999999</v>
      </c>
    </row>
    <row r="85" spans="2:13">
      <c r="B85" s="42"/>
    </row>
  </sheetData>
  <pageMargins left="0.55118110236220474" right="0.55118110236220474" top="0.98425196850393704" bottom="0.98425196850393704" header="0.31496062992125984" footer="0.31496062992125984"/>
  <pageSetup scale="30" orientation="portrait" r:id="rId1"/>
  <headerFooter>
    <oddHeader xml:space="preserve">&amp;L&amp;"Times New Roman,Regular"Fiskālās disciplīnas padomes starpziņojums par Latvijas Stabilitātes programmu 2017.-2020.gadam
Fiscal discipline interim report on Latvia's Stability programme 2017-2020&amp;R&amp;"Times New Roman,Regular"2. pielikums
Annex 2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showGridLines="0" zoomScale="85" zoomScaleNormal="85" workbookViewId="0">
      <pane xSplit="2" topLeftCell="C1" activePane="topRight" state="frozen"/>
      <selection pane="topRight" activeCell="A5" sqref="A5"/>
    </sheetView>
  </sheetViews>
  <sheetFormatPr defaultColWidth="9.140625" defaultRowHeight="15"/>
  <cols>
    <col min="1" max="1" width="31.42578125" style="50" customWidth="1"/>
    <col min="2" max="2" width="39.7109375" style="20" customWidth="1"/>
    <col min="3" max="15" width="12" style="56" customWidth="1"/>
    <col min="16" max="16" width="39" style="57" customWidth="1"/>
    <col min="17" max="17" width="9.140625" style="20" customWidth="1"/>
    <col min="18" max="16384" width="9.140625" style="20"/>
  </cols>
  <sheetData>
    <row r="1" spans="1:18">
      <c r="A1" s="222" t="s">
        <v>0</v>
      </c>
      <c r="B1" s="222"/>
      <c r="C1" s="152"/>
      <c r="D1" s="152"/>
      <c r="E1" s="152"/>
      <c r="F1" s="152"/>
      <c r="G1" s="152"/>
      <c r="H1" s="152"/>
      <c r="I1" s="152"/>
      <c r="J1" s="152"/>
      <c r="K1" s="152"/>
      <c r="L1" s="152"/>
      <c r="M1" s="152"/>
      <c r="N1" s="152"/>
      <c r="O1" s="152"/>
      <c r="P1" s="279" t="s">
        <v>390</v>
      </c>
    </row>
    <row r="2" spans="1:18">
      <c r="A2" s="222" t="s">
        <v>1</v>
      </c>
      <c r="B2" s="222"/>
      <c r="C2" s="152"/>
      <c r="D2" s="152"/>
      <c r="E2" s="152"/>
      <c r="F2" s="152"/>
      <c r="G2" s="152"/>
      <c r="H2" s="152"/>
      <c r="I2" s="152"/>
      <c r="J2" s="152"/>
      <c r="K2" s="152"/>
      <c r="L2" s="152"/>
      <c r="M2" s="152"/>
      <c r="N2" s="152"/>
      <c r="O2" s="152"/>
      <c r="P2" s="279" t="s">
        <v>387</v>
      </c>
    </row>
    <row r="3" spans="1:18">
      <c r="A3" s="348" t="s">
        <v>2</v>
      </c>
      <c r="B3" s="222"/>
      <c r="C3" s="152"/>
      <c r="D3" s="152"/>
      <c r="E3" s="152"/>
      <c r="F3" s="152"/>
      <c r="G3" s="152"/>
      <c r="H3" s="152"/>
      <c r="I3" s="152"/>
      <c r="J3" s="152"/>
      <c r="K3" s="152"/>
      <c r="L3" s="152"/>
      <c r="M3" s="152"/>
      <c r="N3" s="152"/>
      <c r="O3" s="152"/>
      <c r="P3" s="279"/>
    </row>
    <row r="4" spans="1:18">
      <c r="A4" s="348" t="s">
        <v>3</v>
      </c>
      <c r="B4" s="222"/>
      <c r="C4" s="152"/>
      <c r="D4" s="152"/>
      <c r="E4" s="152"/>
      <c r="F4" s="152"/>
      <c r="G4" s="152"/>
      <c r="H4" s="152"/>
      <c r="I4" s="152"/>
      <c r="J4" s="152"/>
      <c r="K4" s="152"/>
      <c r="L4" s="152"/>
      <c r="M4" s="152"/>
      <c r="N4" s="152"/>
      <c r="O4" s="152"/>
      <c r="P4" s="279"/>
    </row>
    <row r="5" spans="1:18" ht="6.75" customHeight="1" thickBot="1">
      <c r="A5" s="349"/>
      <c r="B5" s="346"/>
      <c r="C5" s="350"/>
      <c r="D5" s="350"/>
      <c r="E5" s="350"/>
      <c r="F5" s="350"/>
      <c r="G5" s="350"/>
      <c r="H5" s="350"/>
      <c r="I5" s="350"/>
      <c r="J5" s="350"/>
      <c r="K5" s="350"/>
      <c r="L5" s="350"/>
      <c r="M5" s="350"/>
      <c r="N5" s="350"/>
      <c r="O5" s="350"/>
      <c r="P5" s="279"/>
    </row>
    <row r="6" spans="1:18">
      <c r="A6" s="256" t="s">
        <v>207</v>
      </c>
      <c r="B6" s="257" t="s">
        <v>205</v>
      </c>
      <c r="C6" s="274">
        <v>2012</v>
      </c>
      <c r="D6" s="275">
        <v>2013</v>
      </c>
      <c r="E6" s="275">
        <v>2014</v>
      </c>
      <c r="F6" s="275">
        <v>2015</v>
      </c>
      <c r="G6" s="276">
        <v>2016</v>
      </c>
      <c r="H6" s="277">
        <v>2017</v>
      </c>
      <c r="I6" s="207"/>
      <c r="J6" s="277">
        <v>2018</v>
      </c>
      <c r="K6" s="207"/>
      <c r="L6" s="277">
        <v>2019</v>
      </c>
      <c r="M6" s="298"/>
      <c r="N6" s="277">
        <v>2020</v>
      </c>
      <c r="O6" s="207"/>
      <c r="P6" s="223" t="s">
        <v>206</v>
      </c>
    </row>
    <row r="7" spans="1:18" ht="45.75" thickBot="1">
      <c r="A7" s="299"/>
      <c r="B7" s="301"/>
      <c r="C7" s="210" t="s">
        <v>31</v>
      </c>
      <c r="D7" s="212" t="s">
        <v>31</v>
      </c>
      <c r="E7" s="212" t="s">
        <v>31</v>
      </c>
      <c r="F7" s="212" t="s">
        <v>31</v>
      </c>
      <c r="G7" s="211" t="s">
        <v>31</v>
      </c>
      <c r="H7" s="300" t="s">
        <v>29</v>
      </c>
      <c r="I7" s="211" t="s">
        <v>30</v>
      </c>
      <c r="J7" s="212" t="s">
        <v>29</v>
      </c>
      <c r="K7" s="211" t="s">
        <v>30</v>
      </c>
      <c r="L7" s="212" t="s">
        <v>29</v>
      </c>
      <c r="M7" s="211" t="s">
        <v>30</v>
      </c>
      <c r="N7" s="212" t="s">
        <v>29</v>
      </c>
      <c r="O7" s="211" t="s">
        <v>30</v>
      </c>
      <c r="P7" s="287"/>
    </row>
    <row r="8" spans="1:18">
      <c r="A8" s="321" t="s">
        <v>49</v>
      </c>
      <c r="B8" s="322" t="s">
        <v>50</v>
      </c>
      <c r="C8" s="312">
        <v>21885.614000000001</v>
      </c>
      <c r="D8" s="293">
        <v>22786.507999999994</v>
      </c>
      <c r="E8" s="293">
        <v>23631.154000000002</v>
      </c>
      <c r="F8" s="293">
        <v>24368.269</v>
      </c>
      <c r="G8" s="294">
        <v>25021.334000000003</v>
      </c>
      <c r="H8" s="295">
        <v>26312.16104180699</v>
      </c>
      <c r="I8" s="294">
        <v>26312.16104180699</v>
      </c>
      <c r="J8" s="293">
        <v>27690.43174070886</v>
      </c>
      <c r="K8" s="294">
        <v>27690.43174070886</v>
      </c>
      <c r="L8" s="295">
        <v>29344.689479424305</v>
      </c>
      <c r="M8" s="296">
        <v>29344.689479424305</v>
      </c>
      <c r="N8" s="295">
        <v>31020.708499036813</v>
      </c>
      <c r="O8" s="297">
        <v>31020.708499036813</v>
      </c>
      <c r="P8" s="288" t="s">
        <v>51</v>
      </c>
    </row>
    <row r="9" spans="1:18" ht="45">
      <c r="A9" s="258" t="s">
        <v>52</v>
      </c>
      <c r="B9" s="303" t="s">
        <v>374</v>
      </c>
      <c r="C9" s="28">
        <v>8160.9</v>
      </c>
      <c r="D9" s="27">
        <f>'2.pielikuma 1.tabula'!C24</f>
        <v>8417.7999999999993</v>
      </c>
      <c r="E9" s="27">
        <f>'2.pielikuma 1.tabula'!D24</f>
        <v>8858.5</v>
      </c>
      <c r="F9" s="27">
        <f>'2.pielikuma 1.tabula'!E24</f>
        <v>9025.2999999999993</v>
      </c>
      <c r="G9" s="29">
        <f>'2.pielikuma 1.tabula'!F24</f>
        <v>9093.5</v>
      </c>
      <c r="H9" s="46">
        <f>'2.pielikuma 1.tabula'!G24</f>
        <v>9898.2999999999993</v>
      </c>
      <c r="I9" s="29">
        <f>'2.pielikuma 1.tabula'!H24</f>
        <v>9951.8216104180738</v>
      </c>
      <c r="J9" s="27">
        <f>'2.pielikuma 1.tabula'!I24</f>
        <v>10621.153168837571</v>
      </c>
      <c r="K9" s="29">
        <f>'2.pielikuma 1.tabula'!J24</f>
        <v>10371.93956883757</v>
      </c>
      <c r="L9" s="46">
        <f>'2.pielikuma 1.tabula'!K24</f>
        <v>11081.164709895178</v>
      </c>
      <c r="M9" s="52">
        <f>'2.pielikuma 1.tabula'!L24</f>
        <v>10787.717709895178</v>
      </c>
      <c r="N9" s="46">
        <f>'2.pielikuma 1.tabula'!M24</f>
        <v>11337.844632434244</v>
      </c>
      <c r="O9" s="90">
        <f>'2.pielikuma 1.tabula'!N24</f>
        <v>11166.3</v>
      </c>
      <c r="P9" s="289" t="s">
        <v>375</v>
      </c>
      <c r="Q9" s="44"/>
    </row>
    <row r="10" spans="1:18">
      <c r="A10" s="259" t="s">
        <v>53</v>
      </c>
      <c r="B10" s="303" t="s">
        <v>57</v>
      </c>
      <c r="C10" s="28">
        <f>0.35926*1000</f>
        <v>359.26000000000005</v>
      </c>
      <c r="D10" s="27">
        <f>0.33736*1000</f>
        <v>337.36</v>
      </c>
      <c r="E10" s="27">
        <f>0.33754*1000</f>
        <v>337.54</v>
      </c>
      <c r="F10" s="27">
        <v>322.7</v>
      </c>
      <c r="G10" s="29">
        <v>277.97472479999999</v>
      </c>
      <c r="H10" s="46">
        <v>256.61111200000005</v>
      </c>
      <c r="I10" s="29">
        <f>H10</f>
        <v>256.61111200000005</v>
      </c>
      <c r="J10" s="27">
        <v>254.16528400000001</v>
      </c>
      <c r="K10" s="29">
        <f t="shared" ref="K10:K12" si="0">J10</f>
        <v>254.16528400000001</v>
      </c>
      <c r="L10" s="46">
        <v>294.10866599999997</v>
      </c>
      <c r="M10" s="52">
        <f>L10</f>
        <v>294.10866599999997</v>
      </c>
      <c r="N10" s="46">
        <v>281.07959199999999</v>
      </c>
      <c r="O10" s="90">
        <f>N10</f>
        <v>281.07959199999999</v>
      </c>
      <c r="P10" s="290" t="s">
        <v>65</v>
      </c>
      <c r="Q10" s="44"/>
    </row>
    <row r="11" spans="1:18" ht="30">
      <c r="A11" s="259" t="s">
        <v>54</v>
      </c>
      <c r="B11" s="303" t="s">
        <v>58</v>
      </c>
      <c r="C11" s="28">
        <f>0.532*1000</f>
        <v>532</v>
      </c>
      <c r="D11" s="27">
        <f>0.492*1000</f>
        <v>492</v>
      </c>
      <c r="E11" s="27">
        <f>0.481*1000</f>
        <v>481</v>
      </c>
      <c r="F11" s="27">
        <v>500</v>
      </c>
      <c r="G11" s="29">
        <v>374.16622714810165</v>
      </c>
      <c r="H11" s="46">
        <v>484.02314404666146</v>
      </c>
      <c r="I11" s="29">
        <f>H11</f>
        <v>484.02314404666146</v>
      </c>
      <c r="J11" s="27">
        <v>494.63058412756982</v>
      </c>
      <c r="K11" s="29">
        <f t="shared" si="0"/>
        <v>494.63058412756982</v>
      </c>
      <c r="L11" s="46">
        <v>521.73291100747895</v>
      </c>
      <c r="M11" s="52">
        <f>L11</f>
        <v>521.73291100747895</v>
      </c>
      <c r="N11" s="46">
        <v>546.20803036322854</v>
      </c>
      <c r="O11" s="90">
        <f>N11</f>
        <v>546.20803036322854</v>
      </c>
      <c r="P11" s="290" t="s">
        <v>66</v>
      </c>
      <c r="Q11" s="44"/>
    </row>
    <row r="12" spans="1:18" ht="30">
      <c r="A12" s="258" t="s">
        <v>55</v>
      </c>
      <c r="B12" s="303" t="s">
        <v>59</v>
      </c>
      <c r="C12" s="28">
        <f>0.69191*1000</f>
        <v>691.91000000000008</v>
      </c>
      <c r="D12" s="27">
        <f>0.66826*1000</f>
        <v>668.26</v>
      </c>
      <c r="E12" s="27">
        <v>1042.6589999999999</v>
      </c>
      <c r="F12" s="27">
        <v>1114.162</v>
      </c>
      <c r="G12" s="29">
        <v>809.52934864265683</v>
      </c>
      <c r="H12" s="46">
        <v>970.39507802959429</v>
      </c>
      <c r="I12" s="29">
        <f>H12</f>
        <v>970.39507802959429</v>
      </c>
      <c r="J12" s="27">
        <v>1133.4186766623952</v>
      </c>
      <c r="K12" s="29">
        <f t="shared" si="0"/>
        <v>1133.4186766623952</v>
      </c>
      <c r="L12" s="46">
        <v>1115.1520697361846</v>
      </c>
      <c r="M12" s="52">
        <f>L12</f>
        <v>1115.1520697361846</v>
      </c>
      <c r="N12" s="46">
        <v>1064.3295252987257</v>
      </c>
      <c r="O12" s="90">
        <f>N12</f>
        <v>1064.3295252987257</v>
      </c>
      <c r="P12" s="291" t="s">
        <v>67</v>
      </c>
      <c r="Q12" s="44"/>
      <c r="R12" s="44"/>
    </row>
    <row r="13" spans="1:18">
      <c r="A13" s="258" t="s">
        <v>56</v>
      </c>
      <c r="B13" s="303" t="s">
        <v>60</v>
      </c>
      <c r="C13" s="28">
        <f>0.70289*1000</f>
        <v>702.89</v>
      </c>
      <c r="D13" s="27">
        <f t="shared" ref="D13:G15" si="1">C12</f>
        <v>691.91000000000008</v>
      </c>
      <c r="E13" s="27">
        <f t="shared" si="1"/>
        <v>668.26</v>
      </c>
      <c r="F13" s="27">
        <f t="shared" si="1"/>
        <v>1042.6589999999999</v>
      </c>
      <c r="G13" s="29">
        <f t="shared" si="1"/>
        <v>1114.162</v>
      </c>
      <c r="H13" s="46">
        <f>G12</f>
        <v>809.52934864265683</v>
      </c>
      <c r="I13" s="29">
        <f>G12</f>
        <v>809.52934864265683</v>
      </c>
      <c r="J13" s="27">
        <f>H12</f>
        <v>970.39507802959429</v>
      </c>
      <c r="K13" s="29">
        <f>I12</f>
        <v>970.39507802959429</v>
      </c>
      <c r="L13" s="27">
        <f>J12</f>
        <v>1133.4186766623952</v>
      </c>
      <c r="M13" s="29">
        <f>K12</f>
        <v>1133.4186766623952</v>
      </c>
      <c r="N13" s="46">
        <f t="shared" ref="N13:O15" si="2">L12</f>
        <v>1115.1520697361846</v>
      </c>
      <c r="O13" s="90">
        <f t="shared" si="2"/>
        <v>1115.1520697361846</v>
      </c>
      <c r="P13" s="291" t="s">
        <v>68</v>
      </c>
      <c r="Q13" s="44"/>
    </row>
    <row r="14" spans="1:18">
      <c r="A14" s="258" t="s">
        <v>63</v>
      </c>
      <c r="B14" s="303" t="s">
        <v>61</v>
      </c>
      <c r="C14" s="28">
        <f>0.84766*1000</f>
        <v>847.66</v>
      </c>
      <c r="D14" s="27">
        <f t="shared" si="1"/>
        <v>702.89</v>
      </c>
      <c r="E14" s="27">
        <f t="shared" si="1"/>
        <v>691.91000000000008</v>
      </c>
      <c r="F14" s="27">
        <f t="shared" si="1"/>
        <v>668.26</v>
      </c>
      <c r="G14" s="29">
        <f t="shared" si="1"/>
        <v>1042.6589999999999</v>
      </c>
      <c r="H14" s="46">
        <f>G13</f>
        <v>1114.162</v>
      </c>
      <c r="I14" s="29">
        <f>G13</f>
        <v>1114.162</v>
      </c>
      <c r="J14" s="27">
        <f>I13</f>
        <v>809.52934864265683</v>
      </c>
      <c r="K14" s="29">
        <f t="shared" ref="K14:M15" si="3">I13</f>
        <v>809.52934864265683</v>
      </c>
      <c r="L14" s="27">
        <f t="shared" si="3"/>
        <v>970.39507802959429</v>
      </c>
      <c r="M14" s="29">
        <f t="shared" si="3"/>
        <v>970.39507802959429</v>
      </c>
      <c r="N14" s="46">
        <f t="shared" si="2"/>
        <v>1133.4186766623952</v>
      </c>
      <c r="O14" s="90">
        <f t="shared" si="2"/>
        <v>1133.4186766623952</v>
      </c>
      <c r="P14" s="291" t="s">
        <v>69</v>
      </c>
      <c r="Q14" s="44"/>
      <c r="R14" s="44"/>
    </row>
    <row r="15" spans="1:18">
      <c r="A15" s="258" t="s">
        <v>64</v>
      </c>
      <c r="B15" s="303" t="s">
        <v>62</v>
      </c>
      <c r="C15" s="28">
        <f>0.91681*1000</f>
        <v>916.81000000000006</v>
      </c>
      <c r="D15" s="27">
        <f t="shared" si="1"/>
        <v>847.66</v>
      </c>
      <c r="E15" s="27">
        <f t="shared" si="1"/>
        <v>702.89</v>
      </c>
      <c r="F15" s="27">
        <f t="shared" si="1"/>
        <v>691.91000000000008</v>
      </c>
      <c r="G15" s="29">
        <f t="shared" si="1"/>
        <v>668.26</v>
      </c>
      <c r="H15" s="46">
        <f>G14</f>
        <v>1042.6589999999999</v>
      </c>
      <c r="I15" s="29">
        <f>G14</f>
        <v>1042.6589999999999</v>
      </c>
      <c r="J15" s="27">
        <f>I14</f>
        <v>1114.162</v>
      </c>
      <c r="K15" s="29">
        <f t="shared" si="3"/>
        <v>1114.162</v>
      </c>
      <c r="L15" s="27">
        <f t="shared" si="3"/>
        <v>809.52934864265683</v>
      </c>
      <c r="M15" s="29">
        <f t="shared" si="3"/>
        <v>809.52934864265683</v>
      </c>
      <c r="N15" s="46">
        <f t="shared" si="2"/>
        <v>970.39507802959429</v>
      </c>
      <c r="O15" s="90">
        <f t="shared" si="2"/>
        <v>970.39507802959429</v>
      </c>
      <c r="P15" s="291" t="s">
        <v>70</v>
      </c>
      <c r="Q15" s="44"/>
    </row>
    <row r="16" spans="1:18" ht="6.75" customHeight="1">
      <c r="A16" s="259"/>
      <c r="B16" s="303"/>
      <c r="C16" s="28"/>
      <c r="D16" s="27"/>
      <c r="E16" s="27"/>
      <c r="F16" s="27"/>
      <c r="G16" s="29"/>
      <c r="H16" s="46"/>
      <c r="I16" s="29"/>
      <c r="J16" s="27"/>
      <c r="K16" s="29"/>
      <c r="L16" s="46"/>
      <c r="M16" s="52"/>
      <c r="N16" s="46"/>
      <c r="O16" s="90"/>
      <c r="P16" s="232"/>
      <c r="Q16" s="44"/>
    </row>
    <row r="17" spans="1:17" ht="45">
      <c r="A17" s="304" t="s">
        <v>72</v>
      </c>
      <c r="B17" s="305" t="s">
        <v>73</v>
      </c>
      <c r="C17" s="313">
        <f t="shared" ref="C17:O17" si="4">C9-C10-C11-C12+(AVERAGE(C12:C15))</f>
        <v>7367.5474999999997</v>
      </c>
      <c r="D17" s="234">
        <f t="shared" si="4"/>
        <v>7647.86</v>
      </c>
      <c r="E17" s="234">
        <f t="shared" si="4"/>
        <v>7773.7307499999997</v>
      </c>
      <c r="F17" s="234">
        <f t="shared" si="4"/>
        <v>7967.6857499999987</v>
      </c>
      <c r="G17" s="237">
        <f t="shared" si="4"/>
        <v>8540.4822865699043</v>
      </c>
      <c r="H17" s="46">
        <f t="shared" si="4"/>
        <v>9171.4570225918051</v>
      </c>
      <c r="I17" s="29">
        <f t="shared" si="4"/>
        <v>9224.9786330098796</v>
      </c>
      <c r="J17" s="27">
        <f t="shared" si="4"/>
        <v>9745.8148998812667</v>
      </c>
      <c r="K17" s="29">
        <f t="shared" si="4"/>
        <v>9496.6012998812657</v>
      </c>
      <c r="L17" s="46">
        <f t="shared" si="4"/>
        <v>10157.294856419223</v>
      </c>
      <c r="M17" s="52">
        <f t="shared" si="4"/>
        <v>9863.8478564192228</v>
      </c>
      <c r="N17" s="46">
        <f t="shared" si="4"/>
        <v>10517.051322204014</v>
      </c>
      <c r="O17" s="90">
        <f t="shared" si="4"/>
        <v>10345.506689769769</v>
      </c>
      <c r="P17" s="232" t="s">
        <v>71</v>
      </c>
      <c r="Q17" s="44"/>
    </row>
    <row r="18" spans="1:17" ht="6.75" customHeight="1">
      <c r="A18" s="259"/>
      <c r="B18" s="303"/>
      <c r="C18" s="236"/>
      <c r="D18" s="138"/>
      <c r="E18" s="138"/>
      <c r="F18" s="138"/>
      <c r="G18" s="139"/>
      <c r="H18" s="46"/>
      <c r="I18" s="29"/>
      <c r="J18" s="27"/>
      <c r="K18" s="29"/>
      <c r="L18" s="46"/>
      <c r="M18" s="52"/>
      <c r="N18" s="46"/>
      <c r="O18" s="90"/>
      <c r="P18" s="232"/>
      <c r="Q18" s="44"/>
    </row>
    <row r="19" spans="1:17" s="55" customFormat="1">
      <c r="A19" s="266" t="s">
        <v>100</v>
      </c>
      <c r="B19" s="303" t="s">
        <v>74</v>
      </c>
      <c r="C19" s="284" t="s">
        <v>32</v>
      </c>
      <c r="D19" s="140"/>
      <c r="E19" s="140"/>
      <c r="F19" s="140"/>
      <c r="G19" s="141"/>
      <c r="H19" s="46">
        <f t="shared" ref="H19:O19" si="5">H22*(H20-H21)/H20</f>
        <v>-16.119444966020929</v>
      </c>
      <c r="I19" s="29">
        <f t="shared" si="5"/>
        <v>-16.119444966020929</v>
      </c>
      <c r="J19" s="27">
        <f t="shared" si="5"/>
        <v>-19.096259386950653</v>
      </c>
      <c r="K19" s="29">
        <f t="shared" si="5"/>
        <v>-19.096259386950653</v>
      </c>
      <c r="L19" s="46">
        <f t="shared" si="5"/>
        <v>-21.79622150979036</v>
      </c>
      <c r="M19" s="52">
        <f t="shared" si="5"/>
        <v>-21.79622150979036</v>
      </c>
      <c r="N19" s="46">
        <f t="shared" si="5"/>
        <v>-18.141948206026889</v>
      </c>
      <c r="O19" s="90">
        <f t="shared" si="5"/>
        <v>-18.141948206026889</v>
      </c>
      <c r="P19" s="232" t="s">
        <v>83</v>
      </c>
      <c r="Q19" s="54"/>
    </row>
    <row r="20" spans="1:17">
      <c r="A20" s="259" t="s">
        <v>77</v>
      </c>
      <c r="B20" s="303" t="s">
        <v>75</v>
      </c>
      <c r="C20" s="284"/>
      <c r="D20" s="140"/>
      <c r="E20" s="140"/>
      <c r="F20" s="140"/>
      <c r="G20" s="141"/>
      <c r="H20" s="285">
        <v>9.4281697099225674</v>
      </c>
      <c r="I20" s="29">
        <v>9.4281697099225674</v>
      </c>
      <c r="J20" s="27">
        <v>8.8848262403132026</v>
      </c>
      <c r="K20" s="29">
        <f>J20</f>
        <v>8.8848262403132026</v>
      </c>
      <c r="L20" s="27">
        <v>8.3618256013521197</v>
      </c>
      <c r="M20" s="29">
        <f>L20</f>
        <v>8.3618256013521197</v>
      </c>
      <c r="N20" s="27">
        <v>8.1910544690794858</v>
      </c>
      <c r="O20" s="90">
        <f>N20</f>
        <v>8.1910544690794858</v>
      </c>
      <c r="P20" s="291" t="s">
        <v>84</v>
      </c>
      <c r="Q20" s="44"/>
    </row>
    <row r="21" spans="1:17">
      <c r="A21" s="259" t="s">
        <v>78</v>
      </c>
      <c r="B21" s="303" t="s">
        <v>76</v>
      </c>
      <c r="C21" s="284"/>
      <c r="D21" s="140"/>
      <c r="E21" s="140"/>
      <c r="F21" s="140"/>
      <c r="G21" s="141"/>
      <c r="H21" s="46">
        <v>10.6766827285593</v>
      </c>
      <c r="I21" s="29">
        <f>H21</f>
        <v>10.6766827285593</v>
      </c>
      <c r="J21" s="27">
        <v>10.1637267132466</v>
      </c>
      <c r="K21" s="29">
        <f>J21</f>
        <v>10.1637267132466</v>
      </c>
      <c r="L21" s="27">
        <v>9.6999999999999993</v>
      </c>
      <c r="M21" s="52">
        <v>9.6999999999999993</v>
      </c>
      <c r="N21" s="27">
        <v>9.2433358751861405</v>
      </c>
      <c r="O21" s="90">
        <f>N21</f>
        <v>9.2433358751861405</v>
      </c>
      <c r="P21" s="291" t="s">
        <v>85</v>
      </c>
      <c r="Q21" s="44"/>
    </row>
    <row r="22" spans="1:17">
      <c r="A22" s="259" t="s">
        <v>79</v>
      </c>
      <c r="B22" s="303" t="s">
        <v>80</v>
      </c>
      <c r="C22" s="284"/>
      <c r="D22" s="140"/>
      <c r="E22" s="140"/>
      <c r="F22" s="140"/>
      <c r="G22" s="141"/>
      <c r="H22" s="46">
        <v>121.726294</v>
      </c>
      <c r="I22" s="29">
        <v>121.726294</v>
      </c>
      <c r="J22" s="27">
        <v>132.66626299999999</v>
      </c>
      <c r="K22" s="29">
        <f>J22</f>
        <v>132.66626299999999</v>
      </c>
      <c r="L22" s="27">
        <v>136.19764599999999</v>
      </c>
      <c r="M22" s="52">
        <f>L22</f>
        <v>136.19764599999999</v>
      </c>
      <c r="N22" s="27">
        <v>141.21858</v>
      </c>
      <c r="O22" s="90">
        <f>N22</f>
        <v>141.21858</v>
      </c>
      <c r="P22" s="291" t="s">
        <v>86</v>
      </c>
      <c r="Q22" s="44"/>
    </row>
    <row r="23" spans="1:17">
      <c r="A23" s="258" t="s">
        <v>82</v>
      </c>
      <c r="B23" s="305" t="s">
        <v>81</v>
      </c>
      <c r="C23" s="284"/>
      <c r="D23" s="140"/>
      <c r="E23" s="140"/>
      <c r="F23" s="140"/>
      <c r="G23" s="141"/>
      <c r="H23" s="46">
        <v>131.256</v>
      </c>
      <c r="I23" s="29">
        <f>H23</f>
        <v>131.256</v>
      </c>
      <c r="J23" s="27">
        <v>-19.023000000000003</v>
      </c>
      <c r="K23" s="29">
        <v>-19.023000000000003</v>
      </c>
      <c r="L23" s="46">
        <v>-11.557999999999993</v>
      </c>
      <c r="M23" s="52">
        <v>-11.557999999999993</v>
      </c>
      <c r="N23" s="46">
        <v>38.904000000000003</v>
      </c>
      <c r="O23" s="90">
        <v>38.904000000000003</v>
      </c>
      <c r="P23" s="232" t="s">
        <v>87</v>
      </c>
      <c r="Q23" s="44"/>
    </row>
    <row r="24" spans="1:17" ht="6.75" customHeight="1">
      <c r="A24" s="259"/>
      <c r="B24" s="305"/>
      <c r="C24" s="314"/>
      <c r="D24" s="142"/>
      <c r="E24" s="142"/>
      <c r="F24" s="142"/>
      <c r="G24" s="143"/>
      <c r="H24" s="46"/>
      <c r="I24" s="29"/>
      <c r="J24" s="27"/>
      <c r="K24" s="29"/>
      <c r="L24" s="46"/>
      <c r="M24" s="52"/>
      <c r="N24" s="46"/>
      <c r="O24" s="90"/>
      <c r="P24" s="232"/>
      <c r="Q24" s="44"/>
    </row>
    <row r="25" spans="1:17">
      <c r="A25" s="259" t="s">
        <v>91</v>
      </c>
      <c r="B25" s="305" t="s">
        <v>92</v>
      </c>
      <c r="C25" s="214">
        <f>C17</f>
        <v>7367.5474999999997</v>
      </c>
      <c r="D25" s="273">
        <f t="shared" ref="D25:G25" si="6">D17</f>
        <v>7647.86</v>
      </c>
      <c r="E25" s="273">
        <f t="shared" si="6"/>
        <v>7773.7307499999997</v>
      </c>
      <c r="F25" s="273">
        <f t="shared" si="6"/>
        <v>7967.6857499999987</v>
      </c>
      <c r="G25" s="215">
        <f t="shared" si="6"/>
        <v>8540.4822865699043</v>
      </c>
      <c r="H25" s="46">
        <f>H17-H19-H23</f>
        <v>9056.3204675578272</v>
      </c>
      <c r="I25" s="29">
        <f t="shared" ref="I25:O25" si="7">I17-I19-I23</f>
        <v>9109.8420779759017</v>
      </c>
      <c r="J25" s="27">
        <f>J17-J19-J23</f>
        <v>9783.9341592682158</v>
      </c>
      <c r="K25" s="29">
        <f t="shared" si="7"/>
        <v>9534.7205592682149</v>
      </c>
      <c r="L25" s="46">
        <f t="shared" si="7"/>
        <v>10190.649077929014</v>
      </c>
      <c r="M25" s="52">
        <f t="shared" si="7"/>
        <v>9897.2020779290142</v>
      </c>
      <c r="N25" s="46">
        <f t="shared" si="7"/>
        <v>10496.28927041004</v>
      </c>
      <c r="O25" s="90">
        <f t="shared" si="7"/>
        <v>10324.744637975795</v>
      </c>
      <c r="P25" s="232" t="s">
        <v>88</v>
      </c>
      <c r="Q25" s="44"/>
    </row>
    <row r="26" spans="1:17" ht="30">
      <c r="A26" s="306" t="s">
        <v>93</v>
      </c>
      <c r="B26" s="305" t="s">
        <v>94</v>
      </c>
      <c r="C26" s="28" t="s">
        <v>33</v>
      </c>
      <c r="D26" s="27">
        <f>(D25-C25)/C25*100</f>
        <v>3.8046921312689199</v>
      </c>
      <c r="E26" s="27">
        <f t="shared" ref="E26:G26" si="8">(E25-D25)/D25*100</f>
        <v>1.645829683074743</v>
      </c>
      <c r="F26" s="27">
        <f t="shared" si="8"/>
        <v>2.495005374350006</v>
      </c>
      <c r="G26" s="29">
        <f t="shared" si="8"/>
        <v>7.1889950801574427</v>
      </c>
      <c r="H26" s="46">
        <f>(H25-8576)/8576*100</f>
        <v>5.6007517205903357</v>
      </c>
      <c r="I26" s="29">
        <f t="shared" ref="I26" si="9">(I25-$G$25)/$G$25*100</f>
        <v>6.6665999916811272</v>
      </c>
      <c r="J26" s="27">
        <f t="shared" ref="J26:O26" si="10">(J25-H17)/H17*100</f>
        <v>6.678078904668169</v>
      </c>
      <c r="K26" s="52">
        <f t="shared" si="10"/>
        <v>3.3576438339919954</v>
      </c>
      <c r="L26" s="46">
        <f t="shared" si="10"/>
        <v>4.5643610371993315</v>
      </c>
      <c r="M26" s="52">
        <f t="shared" si="10"/>
        <v>4.21835944668707</v>
      </c>
      <c r="N26" s="46">
        <f t="shared" si="10"/>
        <v>3.3374478026162486</v>
      </c>
      <c r="O26" s="90">
        <f t="shared" si="10"/>
        <v>4.6725860766052705</v>
      </c>
      <c r="P26" s="232" t="s">
        <v>89</v>
      </c>
      <c r="Q26" s="44"/>
    </row>
    <row r="27" spans="1:17" ht="6.75" customHeight="1">
      <c r="A27" s="259"/>
      <c r="B27" s="305"/>
      <c r="C27" s="28"/>
      <c r="D27" s="27"/>
      <c r="E27" s="27"/>
      <c r="F27" s="27"/>
      <c r="G27" s="29"/>
      <c r="H27" s="46"/>
      <c r="I27" s="29"/>
      <c r="J27" s="27"/>
      <c r="K27" s="29"/>
      <c r="L27" s="46"/>
      <c r="M27" s="52"/>
      <c r="N27" s="46"/>
      <c r="O27" s="90"/>
      <c r="P27" s="232"/>
      <c r="Q27" s="44"/>
    </row>
    <row r="28" spans="1:17">
      <c r="A28" s="258" t="s">
        <v>96</v>
      </c>
      <c r="B28" s="305" t="s">
        <v>400</v>
      </c>
      <c r="C28" s="28">
        <v>3.6449792033680524</v>
      </c>
      <c r="D28" s="27">
        <v>1.4516890048284097</v>
      </c>
      <c r="E28" s="27">
        <v>1.5539205897314332</v>
      </c>
      <c r="F28" s="27">
        <v>0.3963643361016409</v>
      </c>
      <c r="G28" s="29">
        <v>0.70000119421888485</v>
      </c>
      <c r="H28" s="46">
        <f>AVERAGE(H29:H31)</f>
        <v>2.0212210288666674</v>
      </c>
      <c r="I28" s="29">
        <v>1.938645447847847</v>
      </c>
      <c r="J28" s="27">
        <f>J31</f>
        <v>2.7790526760371961</v>
      </c>
      <c r="K28" s="29">
        <v>1.8176474481863494</v>
      </c>
      <c r="L28" s="27">
        <f>AVERAGE(L29:L31)</f>
        <v>2.7519763970652016</v>
      </c>
      <c r="M28" s="29">
        <v>2.6635001872221835</v>
      </c>
      <c r="N28" s="27">
        <f>AVERAGE(N29:N31)</f>
        <v>2.6393396347794749</v>
      </c>
      <c r="O28" s="90">
        <v>2.6393396347794749</v>
      </c>
      <c r="P28" s="232" t="s">
        <v>401</v>
      </c>
      <c r="Q28" s="44"/>
    </row>
    <row r="29" spans="1:17">
      <c r="A29" s="258" t="s">
        <v>391</v>
      </c>
      <c r="B29" s="307" t="s">
        <v>397</v>
      </c>
      <c r="C29" s="28"/>
      <c r="D29" s="27"/>
      <c r="E29" s="27"/>
      <c r="F29" s="27"/>
      <c r="G29" s="29"/>
      <c r="H29" s="46">
        <v>1.938645447847847</v>
      </c>
      <c r="I29" s="29"/>
      <c r="J29" s="27">
        <v>1.8176474481863494</v>
      </c>
      <c r="K29" s="29"/>
      <c r="L29" s="46">
        <v>2.6635001872221835</v>
      </c>
      <c r="M29" s="52"/>
      <c r="N29" s="46">
        <v>2.6393396347794749</v>
      </c>
      <c r="O29" s="90"/>
      <c r="P29" s="291" t="s">
        <v>395</v>
      </c>
      <c r="Q29" s="44"/>
    </row>
    <row r="30" spans="1:17">
      <c r="A30" s="258" t="s">
        <v>392</v>
      </c>
      <c r="B30" s="307" t="s">
        <v>398</v>
      </c>
      <c r="C30" s="28"/>
      <c r="D30" s="27"/>
      <c r="E30" s="27"/>
      <c r="F30" s="27"/>
      <c r="G30" s="29"/>
      <c r="H30" s="46">
        <v>1.714560913403858</v>
      </c>
      <c r="I30" s="29"/>
      <c r="J30" s="27">
        <v>2.2440663966265078</v>
      </c>
      <c r="K30" s="29"/>
      <c r="L30" s="46">
        <v>2.6841029679679878</v>
      </c>
      <c r="M30" s="52"/>
      <c r="N30" s="46"/>
      <c r="O30" s="90"/>
      <c r="P30" s="291" t="s">
        <v>396</v>
      </c>
      <c r="Q30" s="44"/>
    </row>
    <row r="31" spans="1:17">
      <c r="A31" s="258" t="s">
        <v>393</v>
      </c>
      <c r="B31" s="307" t="s">
        <v>399</v>
      </c>
      <c r="C31" s="28"/>
      <c r="D31" s="27"/>
      <c r="E31" s="27"/>
      <c r="F31" s="27"/>
      <c r="G31" s="29"/>
      <c r="H31" s="46">
        <v>2.4104567253482969</v>
      </c>
      <c r="I31" s="29"/>
      <c r="J31" s="27">
        <v>2.7790526760371961</v>
      </c>
      <c r="K31" s="29"/>
      <c r="L31" s="46">
        <v>2.9083260360054339</v>
      </c>
      <c r="M31" s="52"/>
      <c r="N31" s="46"/>
      <c r="O31" s="90"/>
      <c r="P31" s="291" t="s">
        <v>394</v>
      </c>
      <c r="Q31" s="44"/>
    </row>
    <row r="32" spans="1:17" ht="6.75" customHeight="1">
      <c r="A32" s="259"/>
      <c r="B32" s="305"/>
      <c r="C32" s="28"/>
      <c r="D32" s="27"/>
      <c r="E32" s="27"/>
      <c r="F32" s="27"/>
      <c r="G32" s="29"/>
      <c r="H32" s="46"/>
      <c r="I32" s="29"/>
      <c r="J32" s="27"/>
      <c r="K32" s="29"/>
      <c r="L32" s="46"/>
      <c r="M32" s="52"/>
      <c r="N32" s="46"/>
      <c r="O32" s="90"/>
      <c r="P32" s="232"/>
      <c r="Q32" s="44"/>
    </row>
    <row r="33" spans="1:17" ht="30">
      <c r="A33" s="304" t="s">
        <v>97</v>
      </c>
      <c r="B33" s="305" t="s">
        <v>95</v>
      </c>
      <c r="C33" s="28" t="s">
        <v>33</v>
      </c>
      <c r="D33" s="27">
        <f t="shared" ref="D33:O33" si="11">(1+D26/100)/(1+D28/100)*100-100</f>
        <v>2.3193336153610318</v>
      </c>
      <c r="E33" s="27">
        <f t="shared" si="11"/>
        <v>9.0502752438894163E-2</v>
      </c>
      <c r="F33" s="27">
        <f t="shared" si="11"/>
        <v>2.0903556140964099</v>
      </c>
      <c r="G33" s="29">
        <f t="shared" si="11"/>
        <v>6.4438866027650903</v>
      </c>
      <c r="H33" s="46">
        <f t="shared" si="11"/>
        <v>3.5086138507505922</v>
      </c>
      <c r="I33" s="29">
        <f>(1+I26/100)/(1+I28/100)*100-100</f>
        <v>4.6380394040571389</v>
      </c>
      <c r="J33" s="27">
        <f t="shared" si="11"/>
        <v>3.7936000839790012</v>
      </c>
      <c r="K33" s="29">
        <f t="shared" si="11"/>
        <v>1.5125043883864322</v>
      </c>
      <c r="L33" s="46">
        <f t="shared" si="11"/>
        <v>1.7638440677097265</v>
      </c>
      <c r="M33" s="52">
        <f t="shared" si="11"/>
        <v>1.514520016003118</v>
      </c>
      <c r="N33" s="46">
        <f t="shared" si="11"/>
        <v>0.68015652704008289</v>
      </c>
      <c r="O33" s="90">
        <f t="shared" si="11"/>
        <v>1.9809621233541463</v>
      </c>
      <c r="P33" s="232" t="s">
        <v>90</v>
      </c>
      <c r="Q33" s="44"/>
    </row>
    <row r="34" spans="1:17" ht="6.75" customHeight="1">
      <c r="A34" s="259"/>
      <c r="B34" s="305"/>
      <c r="C34" s="28"/>
      <c r="D34" s="27"/>
      <c r="E34" s="27"/>
      <c r="F34" s="27"/>
      <c r="G34" s="29"/>
      <c r="H34" s="46"/>
      <c r="I34" s="29"/>
      <c r="J34" s="27"/>
      <c r="K34" s="29"/>
      <c r="L34" s="46"/>
      <c r="M34" s="52"/>
      <c r="N34" s="46"/>
      <c r="O34" s="90"/>
      <c r="P34" s="232"/>
      <c r="Q34" s="44"/>
    </row>
    <row r="35" spans="1:17" ht="30">
      <c r="A35" s="304" t="s">
        <v>98</v>
      </c>
      <c r="B35" s="303" t="s">
        <v>99</v>
      </c>
      <c r="C35" s="28">
        <f>AVERAGE(pGDP!B2:K2)</f>
        <v>1.1162693308065506</v>
      </c>
      <c r="D35" s="27">
        <f>AVERAGE(pGDP!C2:L2)</f>
        <v>0.72318961459533981</v>
      </c>
      <c r="E35" s="27">
        <f>AVERAGE(pGDP!D2:M2)</f>
        <v>0.85702285473956097</v>
      </c>
      <c r="F35" s="27">
        <f>AVERAGE(pGDP!E2:N2)</f>
        <v>1.6181413486930787</v>
      </c>
      <c r="G35" s="29">
        <f>AVERAGE(pGDP!F2:O2)</f>
        <v>2.3616384353136866</v>
      </c>
      <c r="H35" s="46">
        <f>AVERAGE(pGDP!G2:P2)</f>
        <v>2.6864126391987186</v>
      </c>
      <c r="I35" s="29">
        <f>AVERAGE(pGDP!G2:P2)</f>
        <v>2.6864126391987186</v>
      </c>
      <c r="J35" s="27">
        <f>AVERAGE(pGDP!H2:Q2)</f>
        <v>2.6802493586577114</v>
      </c>
      <c r="K35" s="29">
        <f>AVERAGE(pGDP!H2:Q2)</f>
        <v>2.6802493586577114</v>
      </c>
      <c r="L35" s="46">
        <f>AVERAGE(pGDP!I2:R2)</f>
        <v>2.7367308440300779</v>
      </c>
      <c r="M35" s="52">
        <f>AVERAGE(pGDP!I2:R2)</f>
        <v>2.7367308440300779</v>
      </c>
      <c r="N35" s="46">
        <f>AVERAGE(pGDP!J2:S2)</f>
        <v>2.7842307892911355</v>
      </c>
      <c r="O35" s="90">
        <f>AVERAGE(pGDP!J2:S2)</f>
        <v>2.7842307892911355</v>
      </c>
      <c r="P35" s="232" t="s">
        <v>34</v>
      </c>
      <c r="Q35" s="44"/>
    </row>
    <row r="36" spans="1:17" ht="30">
      <c r="A36" s="258" t="s">
        <v>101</v>
      </c>
      <c r="B36" s="305" t="s">
        <v>405</v>
      </c>
      <c r="C36" s="28">
        <v>1.1793427334156448</v>
      </c>
      <c r="D36" s="27">
        <v>1.1793427334156448</v>
      </c>
      <c r="E36" s="27">
        <v>2.9808626500802209</v>
      </c>
      <c r="F36" s="27">
        <v>2.4494581766056012</v>
      </c>
      <c r="G36" s="29">
        <v>1.3417777330259208</v>
      </c>
      <c r="H36" s="46">
        <v>4.8366497922606388</v>
      </c>
      <c r="I36" s="29">
        <v>4.5564606778944814</v>
      </c>
      <c r="J36" s="27">
        <v>4.1373886104857736</v>
      </c>
      <c r="K36" s="29">
        <v>3.0173886104857734</v>
      </c>
      <c r="L36" s="46">
        <v>3.0061886104857738</v>
      </c>
      <c r="M36" s="52">
        <v>1.6061886104857734</v>
      </c>
      <c r="N36" s="46">
        <v>1.1805886104857737</v>
      </c>
      <c r="O36" s="90">
        <v>1.1805886104857737</v>
      </c>
      <c r="P36" s="232" t="s">
        <v>404</v>
      </c>
      <c r="Q36" s="44"/>
    </row>
    <row r="37" spans="1:17" ht="45">
      <c r="A37" s="258" t="s">
        <v>102</v>
      </c>
      <c r="B37" s="305" t="s">
        <v>403</v>
      </c>
      <c r="C37" s="28">
        <v>1.1793427334156448</v>
      </c>
      <c r="D37" s="27">
        <v>1.1793427334156448</v>
      </c>
      <c r="E37" s="27">
        <v>1.4198739561576579</v>
      </c>
      <c r="F37" s="27">
        <v>1.4198739561576579</v>
      </c>
      <c r="G37" s="29">
        <v>1.471380316059907</v>
      </c>
      <c r="H37" s="46">
        <v>1.9841886104857736</v>
      </c>
      <c r="I37" s="29">
        <v>1.9841886104857736</v>
      </c>
      <c r="J37" s="27">
        <v>1.9841886104857736</v>
      </c>
      <c r="K37" s="29">
        <f>J37</f>
        <v>1.9841886104857736</v>
      </c>
      <c r="L37" s="46">
        <f>J37</f>
        <v>1.9841886104857736</v>
      </c>
      <c r="M37" s="52">
        <f>K37</f>
        <v>1.9841886104857736</v>
      </c>
      <c r="N37" s="46">
        <f t="shared" ref="N37:O37" si="12">L37</f>
        <v>1.9841886104857736</v>
      </c>
      <c r="O37" s="90">
        <f t="shared" si="12"/>
        <v>1.9841886104857736</v>
      </c>
      <c r="P37" s="232" t="s">
        <v>402</v>
      </c>
      <c r="Q37" s="44"/>
    </row>
    <row r="38" spans="1:17">
      <c r="A38" s="267" t="s">
        <v>384</v>
      </c>
      <c r="B38" s="305" t="s">
        <v>406</v>
      </c>
      <c r="C38" s="28">
        <f t="shared" ref="C38:G38" si="13">C36-C37</f>
        <v>0</v>
      </c>
      <c r="D38" s="27">
        <f t="shared" si="13"/>
        <v>0</v>
      </c>
      <c r="E38" s="27">
        <f t="shared" si="13"/>
        <v>1.560988693922563</v>
      </c>
      <c r="F38" s="27">
        <f t="shared" si="13"/>
        <v>1.0295842204479433</v>
      </c>
      <c r="G38" s="29">
        <f t="shared" si="13"/>
        <v>-0.1296025830339862</v>
      </c>
      <c r="H38" s="285">
        <v>2.8524611817748653</v>
      </c>
      <c r="I38" s="173">
        <f>I36-I37</f>
        <v>2.5722720674087078</v>
      </c>
      <c r="J38" s="27">
        <f>J36-J37</f>
        <v>2.1532</v>
      </c>
      <c r="K38" s="29">
        <f>K36-K37</f>
        <v>1.0331999999999999</v>
      </c>
      <c r="L38" s="46">
        <v>1.0220000000000002</v>
      </c>
      <c r="M38" s="52">
        <f>M36-M37</f>
        <v>-0.37800000000000011</v>
      </c>
      <c r="N38" s="46">
        <v>-0.80359999999999987</v>
      </c>
      <c r="O38" s="90">
        <f>O36-O37</f>
        <v>-0.80359999999999987</v>
      </c>
      <c r="P38" s="232" t="s">
        <v>407</v>
      </c>
      <c r="Q38" s="44"/>
    </row>
    <row r="39" spans="1:17" ht="30">
      <c r="A39" s="259" t="s">
        <v>103</v>
      </c>
      <c r="B39" s="305" t="s">
        <v>104</v>
      </c>
      <c r="C39" s="28">
        <f t="shared" ref="C39:G39" si="14">C35+C38</f>
        <v>1.1162693308065506</v>
      </c>
      <c r="D39" s="27">
        <f t="shared" si="14"/>
        <v>0.72318961459533981</v>
      </c>
      <c r="E39" s="27">
        <f t="shared" si="14"/>
        <v>2.4180115486621241</v>
      </c>
      <c r="F39" s="27">
        <f t="shared" si="14"/>
        <v>2.6477255691410218</v>
      </c>
      <c r="G39" s="29">
        <f t="shared" si="14"/>
        <v>2.2320358522797004</v>
      </c>
      <c r="H39" s="285">
        <f t="shared" ref="H39:O39" si="15">H35+H38</f>
        <v>5.5388738209735839</v>
      </c>
      <c r="I39" s="173">
        <f t="shared" si="15"/>
        <v>5.2586847066074265</v>
      </c>
      <c r="J39" s="27">
        <f t="shared" si="15"/>
        <v>4.8334493586577114</v>
      </c>
      <c r="K39" s="29">
        <f t="shared" si="15"/>
        <v>3.7134493586577113</v>
      </c>
      <c r="L39" s="27">
        <f t="shared" si="15"/>
        <v>3.7587308440300782</v>
      </c>
      <c r="M39" s="52">
        <f t="shared" si="15"/>
        <v>2.3587308440300778</v>
      </c>
      <c r="N39" s="46">
        <f t="shared" si="15"/>
        <v>1.9806307892911357</v>
      </c>
      <c r="O39" s="90">
        <f t="shared" si="15"/>
        <v>1.9806307892911357</v>
      </c>
      <c r="P39" s="232" t="s">
        <v>408</v>
      </c>
      <c r="Q39" s="44"/>
    </row>
    <row r="40" spans="1:17" ht="6.75" customHeight="1">
      <c r="A40" s="259"/>
      <c r="B40" s="305"/>
      <c r="C40" s="28"/>
      <c r="D40" s="27"/>
      <c r="E40" s="27"/>
      <c r="F40" s="27"/>
      <c r="G40" s="29"/>
      <c r="H40" s="285"/>
      <c r="I40" s="173"/>
      <c r="J40" s="27"/>
      <c r="K40" s="29"/>
      <c r="L40" s="46"/>
      <c r="M40" s="52"/>
      <c r="N40" s="46"/>
      <c r="O40" s="90"/>
      <c r="P40" s="232"/>
      <c r="Q40" s="44"/>
    </row>
    <row r="41" spans="1:17" ht="30">
      <c r="A41" s="304" t="s">
        <v>383</v>
      </c>
      <c r="B41" s="303" t="s">
        <v>105</v>
      </c>
      <c r="C41" s="28" t="s">
        <v>33</v>
      </c>
      <c r="D41" s="27">
        <f>(D39-D33)*(1+D28%)*C17/D8</f>
        <v>-0.52357213012131298</v>
      </c>
      <c r="E41" s="27">
        <f>(E39-E33)*(1+E28%)*D17/E8</f>
        <v>0.76496757024188733</v>
      </c>
      <c r="F41" s="27">
        <f>(F39-F33)*(1+F28%)*E17/F8</f>
        <v>0.17851156382291516</v>
      </c>
      <c r="G41" s="29">
        <f>(G39-G33)*(1+G28%)*F17/G8</f>
        <v>-1.35059203993576</v>
      </c>
      <c r="H41" s="319">
        <f>(H39-H33)*(1+H28%)*8576/H8</f>
        <v>0.67510359821677413</v>
      </c>
      <c r="I41" s="173">
        <f t="shared" ref="I41:O41" si="16">(I39-I33)*(1+I28%)*G17/I8</f>
        <v>0.20535638417096841</v>
      </c>
      <c r="J41" s="28">
        <f t="shared" si="16"/>
        <v>0.35398398314449303</v>
      </c>
      <c r="K41" s="29">
        <f t="shared" si="16"/>
        <v>0.74656544405946534</v>
      </c>
      <c r="L41" s="46">
        <f t="shared" si="16"/>
        <v>0.68076477531763979</v>
      </c>
      <c r="M41" s="52">
        <f t="shared" si="16"/>
        <v>0.2804824369424167</v>
      </c>
      <c r="N41" s="46">
        <f t="shared" si="16"/>
        <v>0.43706090206750392</v>
      </c>
      <c r="O41" s="90">
        <f t="shared" si="16"/>
        <v>-1.0813706737310971E-4</v>
      </c>
      <c r="P41" s="232" t="s">
        <v>117</v>
      </c>
      <c r="Q41" s="44"/>
    </row>
    <row r="42" spans="1:17" ht="30">
      <c r="A42" s="267" t="s">
        <v>210</v>
      </c>
      <c r="B42" s="303" t="s">
        <v>411</v>
      </c>
      <c r="C42" s="28" t="s">
        <v>33</v>
      </c>
      <c r="D42" s="27">
        <f>D41</f>
        <v>-0.52357213012131298</v>
      </c>
      <c r="E42" s="27">
        <f>D41+E41</f>
        <v>0.24139544012057434</v>
      </c>
      <c r="F42" s="27">
        <f>E41+F41</f>
        <v>0.94347913406480255</v>
      </c>
      <c r="G42" s="29">
        <f>F41+G41</f>
        <v>-1.1720804761128449</v>
      </c>
      <c r="H42" s="46">
        <f>$G$41+H41</f>
        <v>-0.67548844171898592</v>
      </c>
      <c r="I42" s="29">
        <f>$G$41+I41</f>
        <v>-1.1452356557647916</v>
      </c>
      <c r="J42" s="27">
        <f t="shared" ref="J42:O42" si="17">H41+J41</f>
        <v>1.0290875813612672</v>
      </c>
      <c r="K42" s="29">
        <f t="shared" si="17"/>
        <v>0.95192182823043381</v>
      </c>
      <c r="L42" s="46">
        <f t="shared" si="17"/>
        <v>1.0347487584621329</v>
      </c>
      <c r="M42" s="52">
        <f t="shared" si="17"/>
        <v>1.0270478810018822</v>
      </c>
      <c r="N42" s="46">
        <f t="shared" si="17"/>
        <v>1.1178256773851438</v>
      </c>
      <c r="O42" s="90">
        <f t="shared" si="17"/>
        <v>0.28037429987504359</v>
      </c>
      <c r="P42" s="232" t="s">
        <v>410</v>
      </c>
      <c r="Q42" s="44"/>
    </row>
    <row r="43" spans="1:17" ht="50.25" customHeight="1">
      <c r="A43" s="259" t="s">
        <v>376</v>
      </c>
      <c r="B43" s="303" t="s">
        <v>111</v>
      </c>
      <c r="C43" s="28" t="s">
        <v>33</v>
      </c>
      <c r="D43" s="27">
        <v>8298.5</v>
      </c>
      <c r="E43" s="27">
        <v>9039.2999999999993</v>
      </c>
      <c r="F43" s="27">
        <v>9068.7999999999993</v>
      </c>
      <c r="G43" s="29">
        <v>8755.6</v>
      </c>
      <c r="H43" s="46">
        <v>10075.9</v>
      </c>
      <c r="I43" s="29">
        <v>10005.9</v>
      </c>
      <c r="J43" s="27">
        <v>10719.2</v>
      </c>
      <c r="K43" s="29">
        <v>10635.8</v>
      </c>
      <c r="L43" s="46">
        <v>11373.5</v>
      </c>
      <c r="M43" s="52">
        <v>10960.9</v>
      </c>
      <c r="N43" s="46">
        <v>11473.5</v>
      </c>
      <c r="O43" s="90">
        <v>11166.3</v>
      </c>
      <c r="P43" s="232" t="s">
        <v>118</v>
      </c>
      <c r="Q43" s="44"/>
    </row>
    <row r="44" spans="1:17" ht="6.75" customHeight="1">
      <c r="A44" s="259"/>
      <c r="B44" s="305"/>
      <c r="C44" s="28"/>
      <c r="D44" s="27"/>
      <c r="E44" s="27"/>
      <c r="F44" s="27"/>
      <c r="G44" s="29"/>
      <c r="H44" s="46"/>
      <c r="I44" s="29"/>
      <c r="J44" s="27"/>
      <c r="K44" s="29"/>
      <c r="L44" s="46"/>
      <c r="M44" s="52"/>
      <c r="N44" s="46"/>
      <c r="O44" s="90"/>
      <c r="P44" s="232"/>
      <c r="Q44" s="44"/>
    </row>
    <row r="45" spans="1:17">
      <c r="A45" s="259" t="s">
        <v>106</v>
      </c>
      <c r="B45" s="303" t="s">
        <v>112</v>
      </c>
      <c r="C45" s="28">
        <v>7937.3</v>
      </c>
      <c r="D45" s="27">
        <v>8189.1</v>
      </c>
      <c r="E45" s="27">
        <v>8485.9</v>
      </c>
      <c r="F45" s="27">
        <v>8719.9</v>
      </c>
      <c r="G45" s="29">
        <v>9097</v>
      </c>
      <c r="H45" s="46">
        <v>9688.7000000000007</v>
      </c>
      <c r="I45" s="29">
        <v>9688.7000000000007</v>
      </c>
      <c r="J45" s="27">
        <v>10182.777599999999</v>
      </c>
      <c r="K45" s="29">
        <v>10182.777599999999</v>
      </c>
      <c r="L45" s="46">
        <v>10717.069948102691</v>
      </c>
      <c r="M45" s="52">
        <f>L45</f>
        <v>10717.069948102691</v>
      </c>
      <c r="N45" s="46">
        <v>11169.893975256564</v>
      </c>
      <c r="O45" s="90">
        <f>N45</f>
        <v>11169.893975256564</v>
      </c>
      <c r="P45" s="232" t="s">
        <v>119</v>
      </c>
      <c r="Q45" s="44"/>
    </row>
    <row r="46" spans="1:17" ht="30">
      <c r="A46" s="259" t="s">
        <v>107</v>
      </c>
      <c r="B46" s="303" t="s">
        <v>113</v>
      </c>
      <c r="C46" s="28">
        <v>6745.3696663650171</v>
      </c>
      <c r="D46" s="27">
        <f>'2.pielikuma 2.tabula'!C8</f>
        <v>6847.6362883535103</v>
      </c>
      <c r="E46" s="27">
        <f>'2.pielikuma 2.tabula'!D8</f>
        <v>6949.5543070000003</v>
      </c>
      <c r="F46" s="27">
        <f>'2.pielikuma 2.tabula'!E8</f>
        <v>7181.5050960000008</v>
      </c>
      <c r="G46" s="29">
        <f>'2.pielikuma 2.tabula'!F8</f>
        <v>7311.4782107800002</v>
      </c>
      <c r="H46" s="46">
        <f>'2.pielikuma 2.tabula'!G8</f>
        <v>8037.3094450000008</v>
      </c>
      <c r="I46" s="29">
        <f>'2.pielikuma 2.tabula'!H8</f>
        <v>8037.3094450000008</v>
      </c>
      <c r="J46" s="27">
        <f>'2.pielikuma 2.tabula'!I8</f>
        <v>8576.4323550000008</v>
      </c>
      <c r="K46" s="29">
        <f>'2.pielikuma 2.tabula'!J8</f>
        <v>8576.4323550000008</v>
      </c>
      <c r="L46" s="46">
        <f>'2.pielikuma 2.tabula'!K8</f>
        <v>8887.3336469999995</v>
      </c>
      <c r="M46" s="52">
        <f>'2.pielikuma 2.tabula'!L8</f>
        <v>8887.3336469999995</v>
      </c>
      <c r="N46" s="46">
        <f>'2.pielikuma 2.tabula'!M8</f>
        <v>9375.6820199999984</v>
      </c>
      <c r="O46" s="90">
        <f>'2.pielikuma 2.tabula'!N8</f>
        <v>9375.6820199999984</v>
      </c>
      <c r="P46" s="232" t="s">
        <v>120</v>
      </c>
      <c r="Q46" s="44"/>
    </row>
    <row r="47" spans="1:17">
      <c r="A47" s="259" t="s">
        <v>108</v>
      </c>
      <c r="B47" s="303" t="s">
        <v>114</v>
      </c>
      <c r="C47" s="28">
        <v>-76.776997569734931</v>
      </c>
      <c r="D47" s="27">
        <f>'2.pielikuma 2.tabula'!C9</f>
        <v>-119.3334870034887</v>
      </c>
      <c r="E47" s="27">
        <f>'2.pielikuma 2.tabula'!D9</f>
        <v>-85.044017999999596</v>
      </c>
      <c r="F47" s="27">
        <f>'2.pielikuma 2.tabula'!E9</f>
        <v>-26.202362999999878</v>
      </c>
      <c r="G47" s="29">
        <f>'2.pielikuma 2.tabula'!F9</f>
        <v>56.874125999999904</v>
      </c>
      <c r="H47" s="46">
        <f>'2.pielikuma 2.tabula'!G9</f>
        <v>19.620542911473422</v>
      </c>
      <c r="I47" s="29">
        <f>'2.pielikuma 2.tabula'!H9</f>
        <v>19.620542911473422</v>
      </c>
      <c r="J47" s="27">
        <f>'2.pielikuma 2.tabula'!I9</f>
        <v>5.661687185280698</v>
      </c>
      <c r="K47" s="29">
        <f>'2.pielikuma 2.tabula'!J9</f>
        <v>5.661687185280698</v>
      </c>
      <c r="L47" s="46">
        <f>'2.pielikuma 2.tabula'!K9</f>
        <v>-4.7732927053871208</v>
      </c>
      <c r="M47" s="52">
        <f>'2.pielikuma 2.tabula'!L9</f>
        <v>-4.7732927053871208</v>
      </c>
      <c r="N47" s="46">
        <f>'2.pielikuma 2.tabula'!M9</f>
        <v>-5.251923250251366</v>
      </c>
      <c r="O47" s="90">
        <f>'2.pielikuma 2.tabula'!N9</f>
        <v>-5.251923250251366</v>
      </c>
      <c r="P47" s="289" t="s">
        <v>121</v>
      </c>
      <c r="Q47" s="44"/>
    </row>
    <row r="48" spans="1:17" ht="45">
      <c r="A48" s="259" t="s">
        <v>109</v>
      </c>
      <c r="B48" s="303" t="s">
        <v>115</v>
      </c>
      <c r="C48" s="28">
        <v>-17.767831244661181</v>
      </c>
      <c r="D48" s="27">
        <f>'2.pielikuma 2.tabula'!C10</f>
        <v>-21.772723412355333</v>
      </c>
      <c r="E48" s="27">
        <f>'2.pielikuma 2.tabula'!D10</f>
        <v>-8.426257000000021</v>
      </c>
      <c r="F48" s="27">
        <f>'2.pielikuma 2.tabula'!E10</f>
        <v>-51.837687000000074</v>
      </c>
      <c r="G48" s="29">
        <f>'2.pielikuma 2.tabula'!F10</f>
        <v>33.69472199999997</v>
      </c>
      <c r="H48" s="46">
        <f>'2.pielikuma 2.tabula'!G10</f>
        <v>-1.5192000000013195E-2</v>
      </c>
      <c r="I48" s="29">
        <f>'2.pielikuma 2.tabula'!H10</f>
        <v>-1.5192000000013195E-2</v>
      </c>
      <c r="J48" s="27">
        <f>'2.pielikuma 2.tabula'!I10</f>
        <v>-0.51493799999997236</v>
      </c>
      <c r="K48" s="29">
        <f>'2.pielikuma 2.tabula'!J10</f>
        <v>-0.51493799999997236</v>
      </c>
      <c r="L48" s="46">
        <f>'2.pielikuma 2.tabula'!K10</f>
        <v>-3.1515799999999672</v>
      </c>
      <c r="M48" s="52">
        <f>'2.pielikuma 2.tabula'!L10</f>
        <v>-3.1515799999999672</v>
      </c>
      <c r="N48" s="46">
        <f>'2.pielikuma 2.tabula'!M10</f>
        <v>-8.7180570000000444</v>
      </c>
      <c r="O48" s="90">
        <f>'2.pielikuma 2.tabula'!N10</f>
        <v>-8.7180570000000444</v>
      </c>
      <c r="P48" s="289" t="s">
        <v>122</v>
      </c>
      <c r="Q48" s="44"/>
    </row>
    <row r="49" spans="1:17">
      <c r="A49" s="259" t="s">
        <v>110</v>
      </c>
      <c r="B49" s="303" t="s">
        <v>116</v>
      </c>
      <c r="C49" s="28">
        <v>-220.3</v>
      </c>
      <c r="D49" s="27">
        <f>'2.pielikuma 2.tabula'!C11</f>
        <v>-79.099999999999994</v>
      </c>
      <c r="E49" s="27">
        <f>'2.pielikuma 2.tabula'!D11</f>
        <v>27.9</v>
      </c>
      <c r="F49" s="27">
        <f>'2.pielikuma 2.tabula'!E11</f>
        <v>64.5</v>
      </c>
      <c r="G49" s="29">
        <f>'2.pielikuma 2.tabula'!F11</f>
        <v>94.260400683565322</v>
      </c>
      <c r="H49" s="46">
        <f>'2.pielikuma 2.tabula'!G11</f>
        <v>42.26022362966701</v>
      </c>
      <c r="I49" s="29">
        <f>'2.pielikuma 2.tabula'!H11</f>
        <v>42.26022362966701</v>
      </c>
      <c r="J49" s="27">
        <f>'2.pielikuma 2.tabula'!I11</f>
        <v>-59.411135507115105</v>
      </c>
      <c r="K49" s="29">
        <f>'2.pielikuma 2.tabula'!J11</f>
        <v>-59.411135507115105</v>
      </c>
      <c r="L49" s="46">
        <f>'2.pielikuma 2.tabula'!K11</f>
        <v>32.84486005502167</v>
      </c>
      <c r="M49" s="52">
        <f>'2.pielikuma 2.tabula'!L11</f>
        <v>32.84486005502167</v>
      </c>
      <c r="N49" s="46">
        <f>'2.pielikuma 2.tabula'!M11</f>
        <v>-83.135735891107288</v>
      </c>
      <c r="O49" s="90">
        <f>'2.pielikuma 2.tabula'!N11</f>
        <v>-83.135735891107288</v>
      </c>
      <c r="P49" s="289" t="s">
        <v>123</v>
      </c>
      <c r="Q49" s="44"/>
    </row>
    <row r="50" spans="1:17" ht="32.25" customHeight="1" thickBot="1">
      <c r="A50" s="308" t="s">
        <v>124</v>
      </c>
      <c r="B50" s="309" t="s">
        <v>322</v>
      </c>
      <c r="C50" s="315" t="s">
        <v>33</v>
      </c>
      <c r="D50" s="63">
        <f>D46-((D45-D43)-D47-D48-D49)</f>
        <v>6736.8300779376659</v>
      </c>
      <c r="E50" s="63">
        <f t="shared" ref="E50:G50" si="18">E46-((E45-E43)-E47-E48-E49)</f>
        <v>7437.3840319999999</v>
      </c>
      <c r="F50" s="63">
        <f t="shared" si="18"/>
        <v>7516.8650460000008</v>
      </c>
      <c r="G50" s="64">
        <f t="shared" si="18"/>
        <v>7154.9074594635658</v>
      </c>
      <c r="H50" s="282">
        <f t="shared" ref="H50" si="19">H46-((H45-H43)-H47-H48-H49)</f>
        <v>8486.3750195411394</v>
      </c>
      <c r="I50" s="281">
        <f t="shared" ref="I50" si="20">I46-((I45-I43)-I47-I48-I49)</f>
        <v>8416.3750195411394</v>
      </c>
      <c r="J50" s="280">
        <f t="shared" ref="J50" si="21">J46-((J45-J43)-J47-J48-J49)</f>
        <v>9058.5903686781676</v>
      </c>
      <c r="K50" s="281">
        <f t="shared" ref="K50" si="22">K46-((K45-K43)-K47-K48-K49)</f>
        <v>8975.1903686781661</v>
      </c>
      <c r="L50" s="282">
        <f t="shared" ref="L50" si="23">L46-((L45-L43)-L47-L48-L49)</f>
        <v>9568.6836862469427</v>
      </c>
      <c r="M50" s="283">
        <f t="shared" ref="M50" si="24">M46-((M45-M43)-M47-M48-M49)</f>
        <v>9156.0836862469423</v>
      </c>
      <c r="N50" s="282">
        <f t="shared" ref="N50" si="25">N46-((N45-N43)-N47-N48-N49)</f>
        <v>9582.1823286020754</v>
      </c>
      <c r="O50" s="286">
        <f t="shared" ref="O50" si="26">O46-((O45-O43)-O47-O48-O49)</f>
        <v>9274.9823286020746</v>
      </c>
      <c r="P50" s="292" t="s">
        <v>208</v>
      </c>
      <c r="Q50" s="44"/>
    </row>
    <row r="51" spans="1:17" ht="6.75" customHeight="1">
      <c r="A51" s="259"/>
      <c r="B51" s="305"/>
      <c r="C51" s="28"/>
      <c r="D51" s="27"/>
      <c r="E51" s="27"/>
      <c r="F51" s="27"/>
      <c r="G51" s="29"/>
      <c r="H51" s="331"/>
      <c r="I51" s="239"/>
      <c r="J51" s="239"/>
      <c r="K51" s="239"/>
      <c r="L51" s="239"/>
      <c r="M51" s="239"/>
      <c r="N51" s="239"/>
      <c r="O51" s="332"/>
      <c r="P51" s="328"/>
      <c r="Q51" s="44"/>
    </row>
    <row r="52" spans="1:17">
      <c r="A52" s="259" t="s">
        <v>126</v>
      </c>
      <c r="B52" s="310" t="s">
        <v>125</v>
      </c>
      <c r="C52" s="28" t="s">
        <v>33</v>
      </c>
      <c r="D52" s="73">
        <v>6835.2477589768987</v>
      </c>
      <c r="E52" s="73">
        <v>7254.1251990000001</v>
      </c>
      <c r="F52" s="73">
        <v>7476.6961754900003</v>
      </c>
      <c r="G52" s="74">
        <v>7503.5294023900005</v>
      </c>
      <c r="H52" s="284" t="s">
        <v>36</v>
      </c>
      <c r="I52" s="140"/>
      <c r="J52" s="205"/>
      <c r="K52" s="140"/>
      <c r="L52" s="205"/>
      <c r="M52" s="140"/>
      <c r="N52" s="205"/>
      <c r="O52" s="242"/>
      <c r="P52" s="329" t="s">
        <v>209</v>
      </c>
    </row>
    <row r="53" spans="1:17">
      <c r="A53" s="259" t="s">
        <v>127</v>
      </c>
      <c r="B53" s="310" t="s">
        <v>45</v>
      </c>
      <c r="C53" s="28" t="s">
        <v>33</v>
      </c>
      <c r="D53" s="198">
        <f>D50-D52</f>
        <v>-98.417681039232775</v>
      </c>
      <c r="E53" s="198">
        <f t="shared" ref="E53:G53" si="27">E50-E52</f>
        <v>183.25883299999987</v>
      </c>
      <c r="F53" s="198">
        <f t="shared" si="27"/>
        <v>40.168870510000488</v>
      </c>
      <c r="G53" s="199">
        <f t="shared" si="27"/>
        <v>-348.62194292643471</v>
      </c>
      <c r="H53" s="324"/>
      <c r="I53" s="140"/>
      <c r="J53" s="140"/>
      <c r="K53" s="140"/>
      <c r="L53" s="140"/>
      <c r="M53" s="140"/>
      <c r="N53" s="205"/>
      <c r="O53" s="242"/>
      <c r="P53" s="330" t="s">
        <v>277</v>
      </c>
    </row>
    <row r="54" spans="1:17">
      <c r="A54" s="259" t="s">
        <v>329</v>
      </c>
      <c r="B54" s="263" t="s">
        <v>44</v>
      </c>
      <c r="C54" s="28" t="s">
        <v>33</v>
      </c>
      <c r="D54" s="27">
        <f>D53/D8*100</f>
        <v>-0.43191208165477923</v>
      </c>
      <c r="E54" s="147">
        <f>E53/E8*100</f>
        <v>0.77549675737376111</v>
      </c>
      <c r="F54" s="147">
        <f>F53/F8*100</f>
        <v>0.16484088594885621</v>
      </c>
      <c r="G54" s="200">
        <f>G53/G8*100</f>
        <v>-1.3932987862535016</v>
      </c>
      <c r="H54" s="324"/>
      <c r="I54" s="140"/>
      <c r="J54" s="140"/>
      <c r="K54" s="140"/>
      <c r="L54" s="140"/>
      <c r="M54" s="140"/>
      <c r="N54" s="205"/>
      <c r="O54" s="333"/>
      <c r="P54" s="330" t="s">
        <v>278</v>
      </c>
    </row>
    <row r="55" spans="1:17" ht="30">
      <c r="A55" s="267" t="s">
        <v>409</v>
      </c>
      <c r="B55" s="263" t="s">
        <v>328</v>
      </c>
      <c r="C55" s="28" t="s">
        <v>33</v>
      </c>
      <c r="D55" s="27">
        <f>D53</f>
        <v>-98.417681039232775</v>
      </c>
      <c r="E55" s="147">
        <f>D53+E53</f>
        <v>84.841151960767093</v>
      </c>
      <c r="F55" s="147">
        <f>E55+F53</f>
        <v>125.01002247076758</v>
      </c>
      <c r="G55" s="200">
        <f>F55+G53</f>
        <v>-223.61192045566713</v>
      </c>
      <c r="H55" s="324"/>
      <c r="I55" s="140"/>
      <c r="J55" s="140"/>
      <c r="K55" s="140"/>
      <c r="L55" s="140"/>
      <c r="M55" s="140"/>
      <c r="N55" s="205"/>
      <c r="O55" s="333"/>
      <c r="P55" s="337" t="s">
        <v>279</v>
      </c>
    </row>
    <row r="56" spans="1:17" ht="30">
      <c r="A56" s="267" t="s">
        <v>128</v>
      </c>
      <c r="B56" s="263" t="s">
        <v>330</v>
      </c>
      <c r="C56" s="28" t="s">
        <v>33</v>
      </c>
      <c r="D56" s="27">
        <f>D54</f>
        <v>-0.43191208165477923</v>
      </c>
      <c r="E56" s="147">
        <f>E55/D8*100</f>
        <v>0.37233064390896187</v>
      </c>
      <c r="F56" s="147">
        <f>F55/E8*100</f>
        <v>0.52900515341217602</v>
      </c>
      <c r="G56" s="200">
        <f>G55/F8*100</f>
        <v>-0.91763563696570793</v>
      </c>
      <c r="H56" s="324"/>
      <c r="I56" s="140"/>
      <c r="J56" s="140"/>
      <c r="K56" s="140"/>
      <c r="L56" s="140"/>
      <c r="M56" s="140"/>
      <c r="N56" s="205"/>
      <c r="O56" s="242"/>
      <c r="P56" s="337" t="s">
        <v>280</v>
      </c>
    </row>
    <row r="57" spans="1:17" ht="30.75" customHeight="1">
      <c r="A57" s="266" t="s">
        <v>414</v>
      </c>
      <c r="B57" s="265" t="s">
        <v>48</v>
      </c>
      <c r="C57" s="28" t="s">
        <v>33</v>
      </c>
      <c r="D57" s="127">
        <v>-0.5</v>
      </c>
      <c r="E57" s="127">
        <v>-0.5</v>
      </c>
      <c r="F57" s="127">
        <v>-0.5</v>
      </c>
      <c r="G57" s="136">
        <v>-0.5</v>
      </c>
      <c r="H57" s="325"/>
      <c r="I57" s="326"/>
      <c r="J57" s="326"/>
      <c r="K57" s="326"/>
      <c r="L57" s="326"/>
      <c r="M57" s="326"/>
      <c r="N57" s="326"/>
      <c r="O57" s="327"/>
      <c r="P57" s="337" t="s">
        <v>281</v>
      </c>
    </row>
    <row r="58" spans="1:17" ht="15.75" thickBot="1">
      <c r="A58" s="311" t="s">
        <v>413</v>
      </c>
      <c r="B58" s="323" t="s">
        <v>416</v>
      </c>
      <c r="C58" s="316" t="s">
        <v>33</v>
      </c>
      <c r="D58" s="248" t="str">
        <f>IF(D56&lt;=D57,"Jākoriģē","Nav jākoriģē")</f>
        <v>Nav jākoriģē</v>
      </c>
      <c r="E58" s="248" t="str">
        <f t="shared" ref="E58:G58" si="28">IF(E56&lt;=E57,"Jākoriģē","Nav jākoriģē")</f>
        <v>Nav jākoriģē</v>
      </c>
      <c r="F58" s="248" t="str">
        <f t="shared" si="28"/>
        <v>Nav jākoriģē</v>
      </c>
      <c r="G58" s="249" t="str">
        <f t="shared" si="28"/>
        <v>Jākoriģē</v>
      </c>
      <c r="H58" s="334"/>
      <c r="I58" s="335"/>
      <c r="J58" s="335"/>
      <c r="K58" s="335"/>
      <c r="L58" s="335"/>
      <c r="M58" s="335"/>
      <c r="N58" s="335"/>
      <c r="O58" s="336"/>
      <c r="P58" s="338" t="s">
        <v>415</v>
      </c>
    </row>
    <row r="59" spans="1:17" ht="26.25">
      <c r="A59" s="42" t="s">
        <v>40</v>
      </c>
      <c r="B59" s="22"/>
      <c r="C59" s="22"/>
      <c r="D59" s="22"/>
      <c r="E59" s="22"/>
      <c r="F59" s="22"/>
      <c r="P59" s="43" t="s">
        <v>41</v>
      </c>
    </row>
  </sheetData>
  <dataConsolidate/>
  <pageMargins left="0.55118110236220474" right="0.55118110236220474" top="0.98425196850393704" bottom="0.98425196850393704" header="0.31496062992125984" footer="0.31496062992125984"/>
  <pageSetup scale="40" orientation="landscape" r:id="rId1"/>
  <headerFooter>
    <oddHeader xml:space="preserve">&amp;L&amp;"Times New Roman,Regular"Fiskālās disciplīnas padomes starpziņojums par Latvijas Stabilitātes programmu 2017.-2020.gadam
Fiscal discipline interim report on Latvia's Stability programme 2017-2020&amp;R&amp;"Times New Roman,Regular"2. pielikums
Annex 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34"/>
  <sheetViews>
    <sheetView showGridLines="0" zoomScale="70" zoomScaleNormal="70" zoomScalePageLayoutView="55" workbookViewId="0">
      <selection activeCell="A5" sqref="A5"/>
    </sheetView>
  </sheetViews>
  <sheetFormatPr defaultColWidth="9.140625" defaultRowHeight="15"/>
  <cols>
    <col min="1" max="1" width="30.7109375" style="20" customWidth="1"/>
    <col min="2" max="2" width="53.28515625" style="20" customWidth="1"/>
    <col min="3" max="6" width="12.42578125" style="20" customWidth="1"/>
    <col min="7" max="7" width="53.28515625" style="20" customWidth="1"/>
    <col min="8" max="16384" width="9.140625" style="20"/>
  </cols>
  <sheetData>
    <row r="1" spans="1:7" ht="15.75">
      <c r="A1" s="19" t="s">
        <v>150</v>
      </c>
      <c r="B1" s="19"/>
      <c r="C1" s="19"/>
      <c r="D1" s="19"/>
      <c r="E1" s="19"/>
      <c r="F1" s="19"/>
      <c r="G1" s="21" t="s">
        <v>372</v>
      </c>
    </row>
    <row r="2" spans="1:7" ht="15.75">
      <c r="A2" s="19" t="s">
        <v>151</v>
      </c>
      <c r="B2" s="19"/>
      <c r="C2" s="19"/>
      <c r="D2" s="19"/>
      <c r="E2" s="19"/>
      <c r="F2" s="19"/>
      <c r="G2" s="21" t="s">
        <v>373</v>
      </c>
    </row>
    <row r="3" spans="1:7" customFormat="1" ht="15.75">
      <c r="A3" s="23" t="s">
        <v>2</v>
      </c>
      <c r="B3" s="19"/>
      <c r="C3" s="23"/>
      <c r="D3" s="23"/>
      <c r="E3" s="23"/>
      <c r="F3" s="23"/>
    </row>
    <row r="4" spans="1:7" customFormat="1" ht="15.75">
      <c r="A4" s="23" t="s">
        <v>3</v>
      </c>
      <c r="B4" s="19"/>
      <c r="C4" s="23"/>
      <c r="D4" s="23"/>
      <c r="E4" s="23"/>
      <c r="F4" s="23"/>
    </row>
    <row r="5" spans="1:7" ht="6.75" customHeight="1"/>
    <row r="6" spans="1:7">
      <c r="A6" s="77" t="s">
        <v>207</v>
      </c>
      <c r="B6" s="75" t="s">
        <v>205</v>
      </c>
      <c r="C6" s="177">
        <v>2018</v>
      </c>
      <c r="D6" s="96"/>
      <c r="E6" s="178">
        <v>2019</v>
      </c>
      <c r="F6" s="101"/>
      <c r="G6" s="7"/>
    </row>
    <row r="7" spans="1:7" ht="45">
      <c r="A7" s="78"/>
      <c r="B7" s="76"/>
      <c r="C7" s="5" t="s">
        <v>29</v>
      </c>
      <c r="D7" s="6" t="s">
        <v>30</v>
      </c>
      <c r="E7" s="148" t="s">
        <v>29</v>
      </c>
      <c r="F7" s="5" t="s">
        <v>30</v>
      </c>
      <c r="G7" s="7"/>
    </row>
    <row r="8" spans="1:7" ht="30">
      <c r="A8" s="60" t="s">
        <v>307</v>
      </c>
      <c r="B8" s="102" t="s">
        <v>292</v>
      </c>
      <c r="C8" s="159">
        <v>7240.3262430000004</v>
      </c>
      <c r="D8" s="159">
        <v>7240.3262430000004</v>
      </c>
      <c r="E8" s="160">
        <v>7409.3698039999999</v>
      </c>
      <c r="F8" s="159">
        <v>7409.3698039999999</v>
      </c>
      <c r="G8" s="99" t="s">
        <v>334</v>
      </c>
    </row>
    <row r="9" spans="1:7" ht="30">
      <c r="A9" s="61" t="s">
        <v>343</v>
      </c>
      <c r="B9" s="103" t="s">
        <v>293</v>
      </c>
      <c r="C9" s="153">
        <f>C10+C15+C20+C23+C22+C25</f>
        <v>7.1260650000000005</v>
      </c>
      <c r="D9" s="153">
        <f>D10+D15+D20+D23+D22+D25</f>
        <v>29.126065000000001</v>
      </c>
      <c r="E9" s="179">
        <f>E10+E15+E20+E23+E22+E25</f>
        <v>18.341719999999999</v>
      </c>
      <c r="F9" s="153">
        <f>F10+F15+F20+F23+F22+F25</f>
        <v>18.341719999999999</v>
      </c>
      <c r="G9" s="97" t="s">
        <v>152</v>
      </c>
    </row>
    <row r="10" spans="1:7" ht="30">
      <c r="A10" s="60" t="s">
        <v>341</v>
      </c>
      <c r="B10" s="104" t="s">
        <v>153</v>
      </c>
      <c r="C10" s="146">
        <f t="shared" ref="C10" si="0">C11+C12+C13+C14</f>
        <v>0</v>
      </c>
      <c r="D10" s="146">
        <v>0</v>
      </c>
      <c r="E10" s="180">
        <f t="shared" ref="E10" si="1">E11+E12+E13+E14</f>
        <v>0</v>
      </c>
      <c r="F10" s="146">
        <v>0</v>
      </c>
      <c r="G10" s="99" t="s">
        <v>154</v>
      </c>
    </row>
    <row r="11" spans="1:7" ht="30">
      <c r="A11" s="59" t="s">
        <v>301</v>
      </c>
      <c r="B11" s="105" t="s">
        <v>155</v>
      </c>
      <c r="C11" s="108">
        <v>0</v>
      </c>
      <c r="D11" s="108">
        <v>0</v>
      </c>
      <c r="E11" s="145">
        <v>0</v>
      </c>
      <c r="F11" s="108">
        <v>0</v>
      </c>
      <c r="G11" s="98" t="s">
        <v>156</v>
      </c>
    </row>
    <row r="12" spans="1:7" ht="30">
      <c r="A12" s="60" t="s">
        <v>302</v>
      </c>
      <c r="B12" s="105" t="s">
        <v>157</v>
      </c>
      <c r="C12" s="108">
        <v>0</v>
      </c>
      <c r="D12" s="108">
        <v>0</v>
      </c>
      <c r="E12" s="145">
        <v>0</v>
      </c>
      <c r="F12" s="108">
        <v>0</v>
      </c>
      <c r="G12" s="98" t="s">
        <v>158</v>
      </c>
    </row>
    <row r="13" spans="1:7" ht="30">
      <c r="A13" s="60" t="s">
        <v>303</v>
      </c>
      <c r="B13" s="105" t="s">
        <v>159</v>
      </c>
      <c r="C13" s="108">
        <v>0</v>
      </c>
      <c r="D13" s="108">
        <v>0</v>
      </c>
      <c r="E13" s="145">
        <v>0</v>
      </c>
      <c r="F13" s="108">
        <v>0</v>
      </c>
      <c r="G13" s="98" t="s">
        <v>160</v>
      </c>
    </row>
    <row r="14" spans="1:7" ht="30">
      <c r="A14" s="59" t="s">
        <v>304</v>
      </c>
      <c r="B14" s="105" t="s">
        <v>161</v>
      </c>
      <c r="C14" s="108">
        <v>0</v>
      </c>
      <c r="D14" s="108">
        <v>0</v>
      </c>
      <c r="E14" s="145">
        <v>0</v>
      </c>
      <c r="F14" s="108">
        <v>0</v>
      </c>
      <c r="G14" s="98" t="s">
        <v>162</v>
      </c>
    </row>
    <row r="15" spans="1:7" ht="48" customHeight="1">
      <c r="A15" s="60" t="s">
        <v>342</v>
      </c>
      <c r="B15" s="104" t="s">
        <v>163</v>
      </c>
      <c r="C15" s="156">
        <f t="shared" ref="C15:F15" si="2">C16+C17+C18+C19</f>
        <v>-2.3368880000000001</v>
      </c>
      <c r="D15" s="156">
        <f t="shared" si="2"/>
        <v>-2.3368880000000001</v>
      </c>
      <c r="E15" s="181">
        <f t="shared" si="2"/>
        <v>-4.5788849999999996</v>
      </c>
      <c r="F15" s="156">
        <f t="shared" si="2"/>
        <v>-4.5788849999999996</v>
      </c>
      <c r="G15" s="99" t="s">
        <v>164</v>
      </c>
    </row>
    <row r="16" spans="1:7" ht="30">
      <c r="A16" s="59" t="s">
        <v>53</v>
      </c>
      <c r="B16" s="105" t="s">
        <v>296</v>
      </c>
      <c r="C16" s="157">
        <v>-0.73948899999999995</v>
      </c>
      <c r="D16" s="157">
        <v>-0.73948899999999995</v>
      </c>
      <c r="E16" s="182">
        <v>-4.5967289999999998</v>
      </c>
      <c r="F16" s="157">
        <v>-4.5967289999999998</v>
      </c>
      <c r="G16" s="98" t="s">
        <v>335</v>
      </c>
    </row>
    <row r="17" spans="1:7" ht="30">
      <c r="A17" s="59" t="s">
        <v>54</v>
      </c>
      <c r="B17" s="105" t="s">
        <v>297</v>
      </c>
      <c r="C17" s="157">
        <v>-0.93311200000000005</v>
      </c>
      <c r="D17" s="157">
        <v>-0.93311200000000005</v>
      </c>
      <c r="E17" s="182">
        <v>-0.89953799999999995</v>
      </c>
      <c r="F17" s="157">
        <v>-0.89953799999999995</v>
      </c>
      <c r="G17" s="98" t="s">
        <v>336</v>
      </c>
    </row>
    <row r="18" spans="1:7" ht="30">
      <c r="A18" s="59" t="s">
        <v>294</v>
      </c>
      <c r="B18" s="105" t="s">
        <v>298</v>
      </c>
      <c r="C18" s="157">
        <v>2.7521019999999998</v>
      </c>
      <c r="D18" s="157">
        <v>2.7521019999999998</v>
      </c>
      <c r="E18" s="182">
        <v>4.6592589999999996</v>
      </c>
      <c r="F18" s="157">
        <v>4.6592589999999996</v>
      </c>
      <c r="G18" s="98" t="s">
        <v>337</v>
      </c>
    </row>
    <row r="19" spans="1:7" ht="45">
      <c r="A19" s="59" t="s">
        <v>295</v>
      </c>
      <c r="B19" s="105" t="s">
        <v>299</v>
      </c>
      <c r="C19" s="157">
        <v>-3.4163890000000001</v>
      </c>
      <c r="D19" s="157">
        <v>-3.4163890000000001</v>
      </c>
      <c r="E19" s="182">
        <v>-3.7418770000000001</v>
      </c>
      <c r="F19" s="157">
        <v>-3.7418770000000001</v>
      </c>
      <c r="G19" s="98" t="s">
        <v>338</v>
      </c>
    </row>
    <row r="20" spans="1:7" ht="62.25" customHeight="1">
      <c r="A20" s="60" t="s">
        <v>138</v>
      </c>
      <c r="B20" s="104" t="s">
        <v>165</v>
      </c>
      <c r="C20" s="166">
        <f>2210761/1000000</f>
        <v>2.2107610000000002</v>
      </c>
      <c r="D20" s="167">
        <f>C20</f>
        <v>2.2107610000000002</v>
      </c>
      <c r="E20" s="182">
        <f>998590/1000000</f>
        <v>0.99858999999999998</v>
      </c>
      <c r="F20" s="157">
        <f>E20</f>
        <v>0.99858999999999998</v>
      </c>
      <c r="G20" s="99" t="s">
        <v>166</v>
      </c>
    </row>
    <row r="21" spans="1:7" ht="75" hidden="1">
      <c r="A21" s="60" t="s">
        <v>139</v>
      </c>
      <c r="B21" s="104" t="s">
        <v>167</v>
      </c>
      <c r="C21" s="107">
        <v>0</v>
      </c>
      <c r="D21" s="168">
        <v>0</v>
      </c>
      <c r="E21" s="165">
        <v>0</v>
      </c>
      <c r="F21" s="107">
        <v>0</v>
      </c>
      <c r="G21" s="99" t="s">
        <v>168</v>
      </c>
    </row>
    <row r="22" spans="1:7" ht="30">
      <c r="A22" s="60" t="s">
        <v>82</v>
      </c>
      <c r="B22" s="104" t="s">
        <v>169</v>
      </c>
      <c r="C22" s="170">
        <v>0</v>
      </c>
      <c r="D22" s="169">
        <v>22</v>
      </c>
      <c r="E22" s="165">
        <v>0</v>
      </c>
      <c r="F22" s="107">
        <v>0</v>
      </c>
      <c r="G22" s="99" t="s">
        <v>170</v>
      </c>
    </row>
    <row r="23" spans="1:7" ht="45">
      <c r="A23" s="60" t="s">
        <v>140</v>
      </c>
      <c r="B23" s="104" t="s">
        <v>171</v>
      </c>
      <c r="C23" s="166">
        <v>5.9700160000000002</v>
      </c>
      <c r="D23" s="167">
        <v>5.9700160000000002</v>
      </c>
      <c r="E23" s="182">
        <v>21.029928999999999</v>
      </c>
      <c r="F23" s="157">
        <v>21.029928999999999</v>
      </c>
      <c r="G23" s="99" t="s">
        <v>172</v>
      </c>
    </row>
    <row r="24" spans="1:7" ht="30" hidden="1">
      <c r="A24" s="60" t="s">
        <v>300</v>
      </c>
      <c r="B24" s="104" t="s">
        <v>173</v>
      </c>
      <c r="C24" s="107">
        <v>0</v>
      </c>
      <c r="D24" s="168">
        <v>0</v>
      </c>
      <c r="E24" s="165">
        <v>0</v>
      </c>
      <c r="F24" s="107">
        <v>0</v>
      </c>
      <c r="G24" s="99" t="s">
        <v>174</v>
      </c>
    </row>
    <row r="25" spans="1:7" ht="30">
      <c r="A25" s="60" t="s">
        <v>96</v>
      </c>
      <c r="B25" s="104" t="s">
        <v>175</v>
      </c>
      <c r="C25" s="166">
        <v>1.282176</v>
      </c>
      <c r="D25" s="158">
        <v>1.282176</v>
      </c>
      <c r="E25" s="183">
        <v>0.89208600000000005</v>
      </c>
      <c r="F25" s="155">
        <v>0.89208600000000005</v>
      </c>
      <c r="G25" s="99" t="s">
        <v>176</v>
      </c>
    </row>
    <row r="26" spans="1:7" ht="61.5" hidden="1" customHeight="1">
      <c r="A26" s="60" t="s">
        <v>305</v>
      </c>
      <c r="B26" s="102" t="s">
        <v>177</v>
      </c>
      <c r="C26" s="107">
        <v>0</v>
      </c>
      <c r="D26" s="168">
        <v>0</v>
      </c>
      <c r="E26" s="165">
        <v>0</v>
      </c>
      <c r="F26" s="107">
        <v>0</v>
      </c>
      <c r="G26" s="99" t="s">
        <v>178</v>
      </c>
    </row>
    <row r="27" spans="1:7" ht="104.25" hidden="1" customHeight="1">
      <c r="A27" s="60" t="s">
        <v>306</v>
      </c>
      <c r="B27" s="67" t="s">
        <v>179</v>
      </c>
      <c r="C27" s="107">
        <v>0</v>
      </c>
      <c r="D27" s="168">
        <v>0</v>
      </c>
      <c r="E27" s="165">
        <v>0</v>
      </c>
      <c r="F27" s="107">
        <v>0</v>
      </c>
      <c r="G27" s="99" t="s">
        <v>180</v>
      </c>
    </row>
    <row r="28" spans="1:7" ht="5.25" customHeight="1">
      <c r="A28" s="59"/>
      <c r="B28" s="68"/>
      <c r="C28" s="100"/>
      <c r="D28" s="100"/>
      <c r="E28" s="149"/>
      <c r="F28" s="100"/>
      <c r="G28" s="100"/>
    </row>
    <row r="29" spans="1:7" ht="45">
      <c r="A29" s="60" t="s">
        <v>101</v>
      </c>
      <c r="B29" s="102" t="s">
        <v>308</v>
      </c>
      <c r="C29" s="162">
        <v>1347.6141230000001</v>
      </c>
      <c r="D29" s="157">
        <v>1347.6141230000001</v>
      </c>
      <c r="E29" s="160">
        <v>1346.2966240000001</v>
      </c>
      <c r="F29" s="157">
        <v>1346.2966240000001</v>
      </c>
      <c r="G29" s="99" t="s">
        <v>339</v>
      </c>
    </row>
    <row r="30" spans="1:7" ht="32.25" customHeight="1">
      <c r="A30" s="60" t="s">
        <v>102</v>
      </c>
      <c r="B30" s="102" t="s">
        <v>309</v>
      </c>
      <c r="C30" s="162">
        <v>254.144882</v>
      </c>
      <c r="D30" s="157">
        <v>254.144882</v>
      </c>
      <c r="E30" s="160">
        <v>259.87668400000001</v>
      </c>
      <c r="F30" s="157">
        <v>259.87668400000001</v>
      </c>
      <c r="G30" s="99" t="s">
        <v>340</v>
      </c>
    </row>
    <row r="31" spans="1:7" ht="5.25" customHeight="1">
      <c r="A31" s="59"/>
      <c r="B31" s="68"/>
      <c r="C31" s="100"/>
      <c r="D31" s="100"/>
      <c r="E31" s="149"/>
      <c r="F31" s="100"/>
      <c r="G31" s="100"/>
    </row>
    <row r="32" spans="1:7" ht="28.5">
      <c r="A32" s="85" t="s">
        <v>310</v>
      </c>
      <c r="B32" s="106" t="s">
        <v>214</v>
      </c>
      <c r="C32" s="161">
        <f>C8+C9+C29+C30</f>
        <v>8849.2113130000016</v>
      </c>
      <c r="D32" s="161">
        <f>D8+D9+D29+D30</f>
        <v>8871.2113130000016</v>
      </c>
      <c r="E32" s="184">
        <f>E8+E9+E29+E30</f>
        <v>9033.8848320000016</v>
      </c>
      <c r="F32" s="161">
        <f>F8+F9+F29+F30</f>
        <v>9033.8848320000016</v>
      </c>
      <c r="G32" s="79" t="s">
        <v>371</v>
      </c>
    </row>
    <row r="33" spans="1:7" ht="25.5">
      <c r="A33" s="69" t="s">
        <v>40</v>
      </c>
      <c r="B33" s="69"/>
      <c r="C33" s="69"/>
      <c r="D33" s="69"/>
      <c r="E33" s="69"/>
      <c r="F33" s="69"/>
      <c r="G33" s="70" t="s">
        <v>41</v>
      </c>
    </row>
    <row r="34" spans="1:7">
      <c r="B34" s="71"/>
      <c r="C34" s="71"/>
      <c r="D34" s="71"/>
      <c r="E34" s="71"/>
      <c r="F34" s="71"/>
    </row>
  </sheetData>
  <pageMargins left="0.55118110236220474" right="0.55118110236220474" top="0.98425196850393704" bottom="0.98425196850393704" header="0.31496062992125984" footer="0.31496062992125984"/>
  <pageSetup scale="50" orientation="portrait" r:id="rId1"/>
  <headerFooter>
    <oddHeader>&amp;L&amp;"Times New Roman,Regular"Fiskālās disciplīnas padomes starpziņojums par Latvijas Stabilitātes programmu 2017.-2020.gadam
Fiscal discipline interim report on Latvia's Stability programme 2017-2020&amp;R&amp;"Times New Roman,Regular"2. pielikums 
Annex 2</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K35"/>
  <sheetViews>
    <sheetView zoomScaleNormal="100" workbookViewId="0">
      <selection activeCell="P40" sqref="P40"/>
    </sheetView>
  </sheetViews>
  <sheetFormatPr defaultRowHeight="14.25"/>
  <cols>
    <col min="1" max="16384" width="9.140625" style="340"/>
  </cols>
  <sheetData>
    <row r="1" spans="1:11">
      <c r="A1" s="339" t="s">
        <v>5</v>
      </c>
    </row>
    <row r="3" spans="1:11">
      <c r="A3" s="339" t="s">
        <v>6</v>
      </c>
      <c r="B3" s="341">
        <v>42850.69458333333</v>
      </c>
    </row>
    <row r="4" spans="1:11">
      <c r="A4" s="339" t="s">
        <v>7</v>
      </c>
      <c r="B4" s="341">
        <v>42852.672120196759</v>
      </c>
    </row>
    <row r="5" spans="1:11">
      <c r="A5" s="339" t="s">
        <v>8</v>
      </c>
      <c r="B5" s="339" t="s">
        <v>9</v>
      </c>
    </row>
    <row r="7" spans="1:11">
      <c r="A7" s="339" t="s">
        <v>10</v>
      </c>
      <c r="B7" s="339" t="s">
        <v>417</v>
      </c>
    </row>
    <row r="8" spans="1:11">
      <c r="A8" s="339" t="s">
        <v>11</v>
      </c>
      <c r="B8" s="339" t="s">
        <v>12</v>
      </c>
    </row>
    <row r="9" spans="1:11">
      <c r="A9" s="339" t="s">
        <v>13</v>
      </c>
      <c r="B9" s="339" t="s">
        <v>14</v>
      </c>
    </row>
    <row r="11" spans="1:11">
      <c r="A11" s="342" t="s">
        <v>15</v>
      </c>
      <c r="B11" s="342" t="s">
        <v>16</v>
      </c>
      <c r="C11" s="342" t="s">
        <v>17</v>
      </c>
      <c r="D11" s="342" t="s">
        <v>18</v>
      </c>
      <c r="E11" s="342" t="s">
        <v>19</v>
      </c>
      <c r="F11" s="342" t="s">
        <v>20</v>
      </c>
      <c r="G11" s="342" t="s">
        <v>21</v>
      </c>
      <c r="H11" s="342" t="s">
        <v>22</v>
      </c>
      <c r="I11" s="342" t="s">
        <v>23</v>
      </c>
      <c r="J11" s="342" t="s">
        <v>24</v>
      </c>
      <c r="K11" s="342" t="s">
        <v>412</v>
      </c>
    </row>
    <row r="12" spans="1:11">
      <c r="A12" s="342" t="s">
        <v>25</v>
      </c>
      <c r="B12" s="343">
        <v>7671.9</v>
      </c>
      <c r="C12" s="343">
        <v>9122.6</v>
      </c>
      <c r="D12" s="343">
        <v>8234.1</v>
      </c>
      <c r="E12" s="343">
        <v>8076.1</v>
      </c>
      <c r="F12" s="343">
        <v>7914.4</v>
      </c>
      <c r="G12" s="343">
        <v>8160.9</v>
      </c>
      <c r="H12" s="343">
        <v>8417.7999999999993</v>
      </c>
      <c r="I12" s="343">
        <v>8858.5</v>
      </c>
      <c r="J12" s="343">
        <v>9025.2999999999993</v>
      </c>
      <c r="K12" s="343">
        <v>9093.5</v>
      </c>
    </row>
    <row r="14" spans="1:11">
      <c r="A14" s="339" t="s">
        <v>26</v>
      </c>
    </row>
    <row r="15" spans="1:11">
      <c r="A15" s="339" t="s">
        <v>27</v>
      </c>
      <c r="B15" s="339" t="s">
        <v>28</v>
      </c>
    </row>
    <row r="17" spans="1:11">
      <c r="A17" s="339" t="s">
        <v>10</v>
      </c>
      <c r="B17" s="339" t="s">
        <v>417</v>
      </c>
    </row>
    <row r="18" spans="1:11">
      <c r="A18" s="339" t="s">
        <v>11</v>
      </c>
      <c r="B18" s="339" t="s">
        <v>12</v>
      </c>
    </row>
    <row r="19" spans="1:11">
      <c r="A19" s="339" t="s">
        <v>13</v>
      </c>
      <c r="B19" s="339" t="s">
        <v>418</v>
      </c>
    </row>
    <row r="21" spans="1:11">
      <c r="A21" s="342" t="s">
        <v>15</v>
      </c>
      <c r="B21" s="342" t="s">
        <v>16</v>
      </c>
      <c r="C21" s="342" t="s">
        <v>17</v>
      </c>
      <c r="D21" s="342" t="s">
        <v>18</v>
      </c>
      <c r="E21" s="342" t="s">
        <v>19</v>
      </c>
      <c r="F21" s="342" t="s">
        <v>20</v>
      </c>
      <c r="G21" s="342" t="s">
        <v>21</v>
      </c>
      <c r="H21" s="342" t="s">
        <v>22</v>
      </c>
      <c r="I21" s="342" t="s">
        <v>23</v>
      </c>
      <c r="J21" s="342" t="s">
        <v>24</v>
      </c>
      <c r="K21" s="342" t="s">
        <v>412</v>
      </c>
    </row>
    <row r="22" spans="1:11">
      <c r="A22" s="342" t="s">
        <v>25</v>
      </c>
      <c r="B22" s="343">
        <v>-140.30000000000001</v>
      </c>
      <c r="C22" s="343">
        <v>-1043.0999999999999</v>
      </c>
      <c r="D22" s="343">
        <v>-1713.7</v>
      </c>
      <c r="E22" s="343">
        <v>-1562.4</v>
      </c>
      <c r="F22" s="343">
        <v>-672.4</v>
      </c>
      <c r="G22" s="343">
        <v>-223.7</v>
      </c>
      <c r="H22" s="343">
        <v>-228.8</v>
      </c>
      <c r="I22" s="343">
        <v>-372.6</v>
      </c>
      <c r="J22" s="343">
        <v>-305.39999999999998</v>
      </c>
      <c r="K22" s="343">
        <v>3.4</v>
      </c>
    </row>
    <row r="24" spans="1:11">
      <c r="A24" s="339" t="s">
        <v>26</v>
      </c>
    </row>
    <row r="25" spans="1:11">
      <c r="A25" s="339" t="s">
        <v>27</v>
      </c>
      <c r="B25" s="339" t="s">
        <v>28</v>
      </c>
    </row>
    <row r="27" spans="1:11">
      <c r="A27" s="339" t="s">
        <v>10</v>
      </c>
      <c r="B27" s="339" t="s">
        <v>417</v>
      </c>
    </row>
    <row r="28" spans="1:11">
      <c r="A28" s="339" t="s">
        <v>11</v>
      </c>
      <c r="B28" s="339" t="s">
        <v>12</v>
      </c>
    </row>
    <row r="29" spans="1:11">
      <c r="A29" s="339" t="s">
        <v>13</v>
      </c>
      <c r="B29" s="339" t="s">
        <v>37</v>
      </c>
    </row>
    <row r="31" spans="1:11">
      <c r="A31" s="342" t="s">
        <v>15</v>
      </c>
      <c r="B31" s="342" t="s">
        <v>16</v>
      </c>
      <c r="C31" s="342" t="s">
        <v>17</v>
      </c>
      <c r="D31" s="342" t="s">
        <v>18</v>
      </c>
      <c r="E31" s="342" t="s">
        <v>19</v>
      </c>
      <c r="F31" s="342" t="s">
        <v>20</v>
      </c>
      <c r="G31" s="342" t="s">
        <v>21</v>
      </c>
      <c r="H31" s="342" t="s">
        <v>22</v>
      </c>
      <c r="I31" s="342" t="s">
        <v>23</v>
      </c>
      <c r="J31" s="342" t="s">
        <v>24</v>
      </c>
      <c r="K31" s="342" t="s">
        <v>412</v>
      </c>
    </row>
    <row r="32" spans="1:11">
      <c r="A32" s="342" t="s">
        <v>25</v>
      </c>
      <c r="B32" s="343">
        <v>7531.6</v>
      </c>
      <c r="C32" s="343">
        <v>8079.5</v>
      </c>
      <c r="D32" s="343">
        <v>6520.4</v>
      </c>
      <c r="E32" s="343">
        <v>6513.7</v>
      </c>
      <c r="F32" s="343">
        <v>7242.1</v>
      </c>
      <c r="G32" s="343">
        <v>7937.3</v>
      </c>
      <c r="H32" s="343">
        <v>8189.1</v>
      </c>
      <c r="I32" s="343">
        <v>8485.9</v>
      </c>
      <c r="J32" s="343">
        <v>8719.9</v>
      </c>
      <c r="K32" s="343">
        <v>9097</v>
      </c>
    </row>
    <row r="34" spans="1:2">
      <c r="A34" s="339" t="s">
        <v>26</v>
      </c>
    </row>
    <row r="35" spans="1:2">
      <c r="A35" s="339" t="s">
        <v>27</v>
      </c>
      <c r="B35" s="339" t="s">
        <v>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S27"/>
  <sheetViews>
    <sheetView workbookViewId="0">
      <selection activeCell="P40" sqref="P40"/>
    </sheetView>
  </sheetViews>
  <sheetFormatPr defaultColWidth="9.140625" defaultRowHeight="15"/>
  <cols>
    <col min="1" max="1" width="23.5703125" style="9" customWidth="1"/>
    <col min="2" max="16384" width="9.140625" style="9"/>
  </cols>
  <sheetData>
    <row r="1" spans="1:19">
      <c r="A1" s="17" t="s">
        <v>29</v>
      </c>
      <c r="B1" s="13">
        <v>2007</v>
      </c>
      <c r="C1" s="13">
        <v>2008</v>
      </c>
      <c r="D1" s="13">
        <v>2009</v>
      </c>
      <c r="E1" s="13">
        <v>2010</v>
      </c>
      <c r="F1" s="13">
        <v>2011</v>
      </c>
      <c r="G1" s="13">
        <v>2012</v>
      </c>
      <c r="H1" s="13">
        <v>2013</v>
      </c>
      <c r="I1" s="13">
        <v>2014</v>
      </c>
      <c r="J1" s="13">
        <v>2015</v>
      </c>
      <c r="K1" s="13">
        <v>2016</v>
      </c>
      <c r="L1" s="13">
        <v>2017</v>
      </c>
      <c r="M1" s="13">
        <v>2018</v>
      </c>
      <c r="N1" s="13">
        <v>2019</v>
      </c>
      <c r="O1" s="13">
        <v>2020</v>
      </c>
      <c r="P1" s="13">
        <v>2021</v>
      </c>
      <c r="Q1" s="13">
        <v>2022</v>
      </c>
      <c r="R1" s="13">
        <v>2023</v>
      </c>
      <c r="S1" s="13">
        <v>2024</v>
      </c>
    </row>
    <row r="2" spans="1:19">
      <c r="A2" s="12" t="s">
        <v>35</v>
      </c>
      <c r="B2" s="16">
        <v>6.7496018582957618</v>
      </c>
      <c r="C2" s="16">
        <v>1.5737508883482798</v>
      </c>
      <c r="D2" s="16">
        <v>-4.7980024796870797</v>
      </c>
      <c r="E2" s="16">
        <v>-4.4669297665710594</v>
      </c>
      <c r="F2" s="16">
        <v>-0.2477420388503182</v>
      </c>
      <c r="G2" s="16">
        <v>3.061632805410075</v>
      </c>
      <c r="H2" s="16">
        <v>2.4351851462763419</v>
      </c>
      <c r="I2" s="16">
        <v>2.5250005473894221</v>
      </c>
      <c r="J2" s="16">
        <v>1.9898087914520746</v>
      </c>
      <c r="K2" s="16">
        <v>2.3403875560020104</v>
      </c>
      <c r="L2" s="16">
        <v>2.8188046961836521</v>
      </c>
      <c r="M2" s="16">
        <v>2.9120832897904902</v>
      </c>
      <c r="N2" s="16">
        <v>2.8131824598480959</v>
      </c>
      <c r="O2" s="16">
        <v>2.9680410996350215</v>
      </c>
      <c r="P2" s="16">
        <v>3.0000000000000027</v>
      </c>
      <c r="Q2" s="16">
        <v>3.0000000000000027</v>
      </c>
      <c r="R2" s="16">
        <v>3.0000000000000027</v>
      </c>
      <c r="S2" s="16">
        <v>3.0000000000000027</v>
      </c>
    </row>
    <row r="3" spans="1:19">
      <c r="A3" s="14" t="s">
        <v>34</v>
      </c>
      <c r="B3" s="12"/>
      <c r="C3" s="12"/>
      <c r="D3" s="12"/>
      <c r="E3" s="12"/>
      <c r="F3" s="12"/>
      <c r="G3" s="15">
        <f t="shared" ref="G3:N3" si="0">AVERAGE(B2:K2)</f>
        <v>1.1162693308065506</v>
      </c>
      <c r="H3" s="15">
        <f t="shared" si="0"/>
        <v>0.72318961459533981</v>
      </c>
      <c r="I3" s="15">
        <f t="shared" si="0"/>
        <v>0.85702285473956097</v>
      </c>
      <c r="J3" s="15">
        <f t="shared" si="0"/>
        <v>1.6181413486930787</v>
      </c>
      <c r="K3" s="15">
        <f t="shared" si="0"/>
        <v>2.3616384353136866</v>
      </c>
      <c r="L3" s="15">
        <f t="shared" si="0"/>
        <v>2.6864126391987186</v>
      </c>
      <c r="M3" s="15">
        <f t="shared" si="0"/>
        <v>2.6802493586577114</v>
      </c>
      <c r="N3" s="15">
        <f t="shared" si="0"/>
        <v>2.7367308440300779</v>
      </c>
      <c r="O3" s="15">
        <f>AVERAGE(J2:S2)</f>
        <v>2.7842307892911355</v>
      </c>
      <c r="P3" s="12"/>
      <c r="Q3" s="12"/>
      <c r="R3" s="12"/>
      <c r="S3" s="10"/>
    </row>
    <row r="8" spans="1:19">
      <c r="A8" s="17" t="s">
        <v>4</v>
      </c>
      <c r="B8" s="13">
        <v>2007</v>
      </c>
      <c r="C8" s="13">
        <v>2008</v>
      </c>
      <c r="D8" s="13">
        <v>2009</v>
      </c>
      <c r="E8" s="13">
        <v>2010</v>
      </c>
      <c r="F8" s="13">
        <v>2011</v>
      </c>
      <c r="G8" s="13">
        <v>2012</v>
      </c>
      <c r="H8" s="13">
        <v>2013</v>
      </c>
      <c r="I8" s="13">
        <v>2014</v>
      </c>
      <c r="J8" s="13">
        <v>2015</v>
      </c>
      <c r="K8" s="13">
        <v>2016</v>
      </c>
      <c r="L8" s="13">
        <v>2017</v>
      </c>
      <c r="M8" s="13">
        <v>2018</v>
      </c>
      <c r="N8" s="13">
        <v>2019</v>
      </c>
      <c r="O8" s="13">
        <v>2020</v>
      </c>
      <c r="P8" s="13">
        <v>2021</v>
      </c>
      <c r="Q8" s="13">
        <v>2022</v>
      </c>
      <c r="R8" s="13">
        <v>2023</v>
      </c>
    </row>
    <row r="9" spans="1:19">
      <c r="A9" s="12" t="s">
        <v>35</v>
      </c>
      <c r="B9" s="16">
        <v>4.8447633127952416</v>
      </c>
      <c r="C9" s="16">
        <v>2.3385088756000094</v>
      </c>
      <c r="D9" s="16">
        <v>-0.34597096858841603</v>
      </c>
      <c r="E9" s="16">
        <v>-0.90329573130309981</v>
      </c>
      <c r="F9" s="16">
        <v>0.42869563494218887</v>
      </c>
      <c r="G9" s="16">
        <v>1.6586022795705979</v>
      </c>
      <c r="H9" s="16">
        <v>2.0434702454763087</v>
      </c>
      <c r="I9" s="16">
        <v>2.4477966278792174</v>
      </c>
      <c r="J9" s="16">
        <v>2.7093740423929757</v>
      </c>
      <c r="K9" s="16">
        <v>2.3872091271948115</v>
      </c>
      <c r="L9" s="16">
        <v>2.6570028178764638</v>
      </c>
      <c r="M9" s="16">
        <v>2.8070765859627533</v>
      </c>
      <c r="N9" s="16">
        <v>2.8503067751323607</v>
      </c>
      <c r="O9" s="16">
        <v>2.7966661772975465</v>
      </c>
      <c r="P9" s="16">
        <v>2.7139728413926756</v>
      </c>
      <c r="Q9" s="16">
        <v>2.617743623406743</v>
      </c>
      <c r="R9" s="16">
        <v>2.5176273852337561</v>
      </c>
    </row>
    <row r="10" spans="1:19">
      <c r="A10" s="14" t="s">
        <v>34</v>
      </c>
      <c r="B10" s="12"/>
      <c r="C10" s="12"/>
      <c r="D10" s="12"/>
      <c r="E10" s="12"/>
      <c r="F10" s="12"/>
      <c r="G10" s="15">
        <f t="shared" ref="G10:N10" si="1">AVERAGE(B9:K9)</f>
        <v>1.7609153445959833</v>
      </c>
      <c r="H10" s="15">
        <f t="shared" si="1"/>
        <v>1.5421392951041057</v>
      </c>
      <c r="I10" s="15">
        <f t="shared" si="1"/>
        <v>1.5889960661403801</v>
      </c>
      <c r="J10" s="15">
        <f t="shared" si="1"/>
        <v>1.9086238405124578</v>
      </c>
      <c r="K10" s="15">
        <f t="shared" si="1"/>
        <v>2.2786200313725224</v>
      </c>
      <c r="L10" s="15">
        <f t="shared" si="1"/>
        <v>2.5071477520175707</v>
      </c>
      <c r="M10" s="15">
        <f t="shared" si="1"/>
        <v>2.6030618864011852</v>
      </c>
      <c r="N10" s="15">
        <f t="shared" si="1"/>
        <v>2.6504776003769299</v>
      </c>
      <c r="O10" s="12"/>
      <c r="P10" s="12"/>
      <c r="Q10" s="12"/>
      <c r="R10" s="12"/>
    </row>
    <row r="11" spans="1:19">
      <c r="B11" s="10"/>
      <c r="C11" s="10"/>
      <c r="D11" s="10"/>
      <c r="E11" s="10"/>
      <c r="F11" s="10"/>
      <c r="G11" s="10"/>
      <c r="H11" s="10"/>
      <c r="I11" s="10"/>
      <c r="J11" s="10"/>
      <c r="K11" s="10"/>
      <c r="L11" s="10"/>
      <c r="M11" s="10"/>
      <c r="N11" s="10"/>
      <c r="O11" s="10"/>
      <c r="P11" s="10"/>
      <c r="Q11" s="10"/>
      <c r="R11" s="10"/>
      <c r="S11" s="10"/>
    </row>
    <row r="12" spans="1:19">
      <c r="B12" s="10"/>
      <c r="C12" s="10"/>
      <c r="D12" s="10"/>
      <c r="E12" s="10"/>
      <c r="F12" s="10"/>
      <c r="G12" s="10"/>
      <c r="H12" s="10"/>
      <c r="I12" s="10"/>
      <c r="J12" s="10"/>
      <c r="K12" s="10"/>
      <c r="L12" s="10"/>
      <c r="M12" s="10"/>
      <c r="N12" s="10"/>
      <c r="O12" s="10"/>
      <c r="P12" s="10"/>
      <c r="Q12" s="10"/>
      <c r="R12" s="10"/>
      <c r="S12" s="10"/>
    </row>
    <row r="13" spans="1:19">
      <c r="B13" s="10"/>
      <c r="C13" s="10"/>
      <c r="D13" s="10"/>
      <c r="E13" s="10"/>
      <c r="F13" s="10"/>
      <c r="G13" s="10"/>
      <c r="H13" s="10"/>
      <c r="I13" s="10"/>
      <c r="J13" s="10"/>
      <c r="K13" s="10"/>
      <c r="L13" s="10"/>
      <c r="M13" s="10"/>
      <c r="N13" s="10"/>
      <c r="O13" s="10"/>
      <c r="P13" s="10"/>
      <c r="Q13" s="10"/>
      <c r="R13" s="10"/>
      <c r="S13" s="10"/>
    </row>
    <row r="14" spans="1:19">
      <c r="B14" s="10"/>
      <c r="C14" s="10"/>
      <c r="D14" s="10"/>
      <c r="E14" s="10"/>
      <c r="F14" s="10"/>
      <c r="G14" s="10"/>
      <c r="H14" s="10"/>
      <c r="I14" s="10"/>
      <c r="J14" s="10"/>
      <c r="K14" s="10"/>
      <c r="L14" s="10"/>
      <c r="M14" s="10"/>
      <c r="N14" s="10"/>
      <c r="O14" s="10"/>
      <c r="P14" s="10"/>
      <c r="Q14" s="10"/>
      <c r="R14" s="10"/>
      <c r="S14" s="10"/>
    </row>
    <row r="15" spans="1:19">
      <c r="B15" s="10"/>
      <c r="C15" s="10"/>
      <c r="D15" s="10"/>
      <c r="E15" s="10"/>
      <c r="F15" s="10"/>
      <c r="G15" s="10"/>
      <c r="H15" s="10"/>
      <c r="I15" s="10"/>
      <c r="J15" s="10"/>
      <c r="K15" s="10"/>
      <c r="L15" s="10"/>
      <c r="M15" s="10"/>
      <c r="N15" s="10"/>
      <c r="O15" s="10"/>
      <c r="P15" s="10"/>
      <c r="Q15" s="10"/>
      <c r="R15" s="10"/>
      <c r="S15" s="10"/>
    </row>
    <row r="16" spans="1:19">
      <c r="B16" s="10"/>
      <c r="C16" s="10"/>
      <c r="D16" s="10"/>
      <c r="E16" s="10"/>
      <c r="F16" s="10"/>
      <c r="G16" s="10"/>
      <c r="H16" s="10"/>
      <c r="I16" s="10"/>
      <c r="J16" s="10"/>
      <c r="K16" s="10"/>
      <c r="L16" s="10"/>
      <c r="M16" s="10"/>
      <c r="N16" s="10"/>
      <c r="O16" s="10"/>
      <c r="P16" s="10"/>
      <c r="Q16" s="10"/>
      <c r="R16" s="10"/>
      <c r="S16" s="10"/>
    </row>
    <row r="17" spans="1:19">
      <c r="B17" s="10"/>
      <c r="C17" s="10"/>
      <c r="D17" s="10"/>
      <c r="E17" s="10"/>
      <c r="F17" s="10"/>
      <c r="G17" s="10"/>
      <c r="H17" s="10"/>
      <c r="I17" s="10"/>
      <c r="J17" s="10"/>
      <c r="K17" s="10"/>
      <c r="L17" s="10"/>
      <c r="M17" s="10"/>
      <c r="N17" s="10"/>
      <c r="O17" s="10"/>
      <c r="P17" s="10"/>
      <c r="Q17" s="10"/>
      <c r="R17" s="10"/>
      <c r="S17" s="10"/>
    </row>
    <row r="18" spans="1:19">
      <c r="B18" s="10"/>
      <c r="C18" s="10"/>
      <c r="D18" s="10"/>
      <c r="E18" s="10"/>
      <c r="F18" s="10"/>
      <c r="G18" s="10"/>
      <c r="H18" s="10"/>
      <c r="I18" s="10"/>
      <c r="J18" s="10"/>
      <c r="K18" s="10"/>
      <c r="L18" s="10"/>
      <c r="M18" s="10"/>
      <c r="N18" s="10"/>
      <c r="O18" s="10"/>
      <c r="P18" s="10"/>
      <c r="Q18" s="10"/>
      <c r="R18" s="10"/>
      <c r="S18" s="10"/>
    </row>
    <row r="19" spans="1:19">
      <c r="A19" s="10"/>
      <c r="B19" s="10"/>
      <c r="C19" s="10"/>
      <c r="D19" s="10"/>
      <c r="E19" s="10"/>
      <c r="F19" s="10"/>
      <c r="G19" s="10"/>
      <c r="H19" s="10"/>
      <c r="I19" s="10"/>
      <c r="J19" s="10"/>
      <c r="K19" s="10"/>
      <c r="L19" s="10"/>
      <c r="M19" s="10"/>
      <c r="N19" s="10"/>
      <c r="O19" s="10"/>
      <c r="P19" s="10"/>
      <c r="Q19" s="10"/>
      <c r="R19" s="10"/>
      <c r="S19" s="10"/>
    </row>
    <row r="20" spans="1:19">
      <c r="A20" s="10"/>
      <c r="B20" s="10"/>
      <c r="C20" s="11"/>
      <c r="D20" s="11"/>
      <c r="E20" s="11"/>
      <c r="F20" s="11"/>
      <c r="G20" s="11"/>
      <c r="H20" s="11"/>
      <c r="I20" s="11"/>
      <c r="J20" s="11"/>
      <c r="K20" s="11"/>
      <c r="L20" s="11"/>
      <c r="M20" s="11"/>
      <c r="N20" s="11"/>
      <c r="O20" s="11"/>
      <c r="P20" s="11"/>
      <c r="Q20" s="11"/>
      <c r="R20" s="11"/>
      <c r="S20" s="10"/>
    </row>
    <row r="21" spans="1:19">
      <c r="A21" s="10"/>
      <c r="B21" s="10"/>
      <c r="C21" s="10"/>
      <c r="D21" s="10"/>
      <c r="E21" s="10"/>
      <c r="F21" s="10"/>
      <c r="G21" s="10"/>
      <c r="H21" s="10"/>
      <c r="I21" s="10"/>
      <c r="J21" s="10"/>
      <c r="K21" s="10"/>
      <c r="L21" s="10"/>
      <c r="M21" s="10"/>
      <c r="N21" s="10"/>
      <c r="O21" s="10"/>
      <c r="P21" s="10"/>
      <c r="Q21" s="10"/>
      <c r="R21" s="10"/>
      <c r="S21" s="10"/>
    </row>
    <row r="22" spans="1:19">
      <c r="A22" s="10"/>
      <c r="B22" s="10"/>
      <c r="H22" s="10"/>
      <c r="I22" s="10"/>
      <c r="J22" s="10"/>
      <c r="K22" s="10"/>
      <c r="L22" s="10"/>
      <c r="M22" s="10"/>
      <c r="N22" s="10"/>
      <c r="S22" s="10"/>
    </row>
    <row r="23" spans="1:19">
      <c r="A23" s="10"/>
      <c r="B23" s="10"/>
      <c r="C23" s="10"/>
      <c r="D23" s="10"/>
      <c r="E23" s="10"/>
      <c r="F23" s="10"/>
      <c r="G23" s="10"/>
      <c r="H23" s="10"/>
      <c r="I23" s="10"/>
      <c r="J23" s="10"/>
      <c r="K23" s="10"/>
      <c r="L23" s="10"/>
      <c r="M23" s="10"/>
      <c r="N23" s="10"/>
      <c r="O23" s="10"/>
      <c r="P23" s="10"/>
      <c r="Q23" s="10"/>
      <c r="R23" s="10"/>
      <c r="S23" s="10"/>
    </row>
    <row r="24" spans="1:19">
      <c r="A24" s="10"/>
      <c r="B24" s="10"/>
      <c r="C24" s="10"/>
      <c r="D24" s="10"/>
      <c r="E24" s="10"/>
      <c r="F24" s="10"/>
      <c r="G24" s="10"/>
      <c r="H24" s="10"/>
      <c r="I24" s="10"/>
      <c r="J24" s="10"/>
      <c r="K24" s="10"/>
      <c r="L24" s="10"/>
      <c r="M24" s="10"/>
      <c r="N24" s="10"/>
      <c r="O24" s="10"/>
      <c r="P24" s="10"/>
      <c r="Q24" s="10"/>
      <c r="R24" s="10"/>
      <c r="S24" s="10"/>
    </row>
    <row r="25" spans="1:19">
      <c r="A25" s="10"/>
      <c r="B25" s="10"/>
      <c r="C25" s="10"/>
      <c r="D25" s="10"/>
      <c r="E25" s="10"/>
      <c r="F25" s="10"/>
      <c r="G25" s="10"/>
      <c r="H25" s="10"/>
      <c r="I25" s="10"/>
      <c r="J25" s="10"/>
      <c r="K25" s="10"/>
      <c r="L25" s="10"/>
      <c r="M25" s="10"/>
      <c r="N25" s="10"/>
      <c r="O25" s="10"/>
      <c r="P25" s="10"/>
      <c r="Q25" s="10"/>
      <c r="R25" s="10"/>
      <c r="S25" s="10"/>
    </row>
    <row r="26" spans="1:19">
      <c r="A26" s="10"/>
      <c r="B26" s="10"/>
      <c r="C26" s="10"/>
      <c r="D26" s="10"/>
      <c r="E26" s="10"/>
      <c r="F26" s="10"/>
      <c r="G26" s="10"/>
      <c r="H26" s="10"/>
      <c r="I26" s="10"/>
      <c r="J26" s="10"/>
      <c r="K26" s="10"/>
      <c r="L26" s="10"/>
      <c r="M26" s="10"/>
      <c r="N26" s="10"/>
      <c r="O26" s="10"/>
      <c r="P26" s="10"/>
      <c r="Q26" s="10"/>
      <c r="R26" s="10"/>
      <c r="S26" s="10"/>
    </row>
    <row r="27" spans="1:19">
      <c r="A27" s="10"/>
      <c r="B27" s="10"/>
      <c r="C27" s="10"/>
      <c r="D27" s="10"/>
      <c r="E27" s="10"/>
      <c r="F27" s="10"/>
      <c r="G27" s="10"/>
      <c r="H27" s="10"/>
      <c r="I27" s="10"/>
      <c r="J27" s="10"/>
      <c r="K27" s="10"/>
      <c r="L27" s="10"/>
      <c r="M27" s="10"/>
      <c r="N27" s="10"/>
      <c r="O27" s="10"/>
      <c r="P27" s="10"/>
      <c r="Q27" s="10"/>
      <c r="R27" s="10"/>
      <c r="S27" s="10"/>
    </row>
  </sheetData>
  <pageMargins left="0.70866141732283472" right="0.70866141732283472" top="0.74803149606299213" bottom="0.74803149606299213" header="0.31496062992125984" footer="0.31496062992125984"/>
  <pageSetup paperSize="9" scale="73"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70" zoomScaleNormal="70" workbookViewId="0"/>
  </sheetViews>
  <sheetFormatPr defaultRowHeight="15"/>
  <sheetData>
    <row r="1" spans="1:13">
      <c r="B1" t="s">
        <v>332</v>
      </c>
      <c r="F1" t="s">
        <v>333</v>
      </c>
      <c r="I1" t="s">
        <v>326</v>
      </c>
      <c r="M1" t="s">
        <v>331</v>
      </c>
    </row>
    <row r="2" spans="1:13">
      <c r="C2">
        <v>2013</v>
      </c>
      <c r="D2">
        <v>2014</v>
      </c>
      <c r="E2">
        <v>2015</v>
      </c>
      <c r="F2">
        <v>2016</v>
      </c>
      <c r="J2">
        <v>2013</v>
      </c>
      <c r="K2">
        <v>2014</v>
      </c>
      <c r="L2">
        <v>2015</v>
      </c>
      <c r="M2">
        <v>2016</v>
      </c>
    </row>
    <row r="3" spans="1:13">
      <c r="A3" t="s">
        <v>38</v>
      </c>
      <c r="B3" t="s">
        <v>381</v>
      </c>
      <c r="C3" s="144">
        <f>'2.pielikuma 2.tabula'!C69</f>
        <v>0.60720122738868587</v>
      </c>
      <c r="D3" s="144">
        <f>'2.pielikuma 2.tabula'!D69</f>
        <v>0.13051191654489097</v>
      </c>
      <c r="E3" s="144">
        <f>'2.pielikuma 2.tabula'!E69</f>
        <v>-0.26170097482097648</v>
      </c>
      <c r="F3" s="144">
        <f>'2.pielikuma 2.tabula'!F69</f>
        <v>0.8344478006637559</v>
      </c>
      <c r="H3" t="s">
        <v>39</v>
      </c>
      <c r="I3" t="s">
        <v>379</v>
      </c>
      <c r="J3" s="144">
        <f>'2.pielikuma 2.tabula'!C69</f>
        <v>0.60720122738868587</v>
      </c>
      <c r="K3" s="144">
        <f>'2.pielikuma 2.tabula'!D69</f>
        <v>0.13051191654489097</v>
      </c>
      <c r="L3" s="144">
        <f>'2.pielikuma 2.tabula'!E69</f>
        <v>-0.26170097482097648</v>
      </c>
      <c r="M3" s="144">
        <f>'2.pielikuma 2.tabula'!F69</f>
        <v>0.8344478006637559</v>
      </c>
    </row>
    <row r="4" spans="1:13">
      <c r="B4" t="s">
        <v>382</v>
      </c>
      <c r="C4" s="144">
        <f>'2.pielikuma 2.tabula'!C71</f>
        <v>0.60720122738868587</v>
      </c>
      <c r="D4" s="144">
        <f>'2.pielikuma 2.tabula'!D71</f>
        <v>0.71601001052295499</v>
      </c>
      <c r="E4" s="144">
        <f>'2.pielikuma 2.tabula'!E71</f>
        <v>0.43265047148854885</v>
      </c>
      <c r="F4" s="144">
        <f>'2.pielikuma 2.tabula'!F71</f>
        <v>1.2558059533589636</v>
      </c>
      <c r="I4" t="s">
        <v>380</v>
      </c>
      <c r="J4" s="144">
        <f>'2.pielikuma 2.tabula'!C71</f>
        <v>0.60720122738868587</v>
      </c>
      <c r="K4" s="144">
        <f>'2.pielikuma 2.tabula'!D71</f>
        <v>0.71601001052295499</v>
      </c>
      <c r="L4" s="144">
        <f>'2.pielikuma 2.tabula'!E71</f>
        <v>0.43265047148854885</v>
      </c>
      <c r="M4" s="144">
        <f>'2.pielikuma 2.tabula'!F71</f>
        <v>1.2558059533589636</v>
      </c>
    </row>
    <row r="5" spans="1:13">
      <c r="A5" t="s">
        <v>327</v>
      </c>
      <c r="B5" t="s">
        <v>381</v>
      </c>
      <c r="C5" s="144">
        <f>'2.pielikuma 3.tabula'!D54</f>
        <v>-0.43191208165477923</v>
      </c>
      <c r="D5" s="144">
        <f>'2.pielikuma 3.tabula'!E54</f>
        <v>0.77549675737376111</v>
      </c>
      <c r="E5" s="144">
        <f>'2.pielikuma 3.tabula'!F54</f>
        <v>0.16484088594885621</v>
      </c>
      <c r="F5" s="144">
        <f>'2.pielikuma 3.tabula'!G54</f>
        <v>-1.3932987862535016</v>
      </c>
      <c r="H5" t="s">
        <v>1</v>
      </c>
      <c r="I5" t="s">
        <v>379</v>
      </c>
      <c r="J5" s="144">
        <f>'2.pielikuma 3.tabula'!D54</f>
        <v>-0.43191208165477923</v>
      </c>
      <c r="K5" s="144">
        <f>'2.pielikuma 3.tabula'!E54</f>
        <v>0.77549675737376111</v>
      </c>
      <c r="L5" s="144">
        <f>'2.pielikuma 3.tabula'!F54</f>
        <v>0.16484088594885621</v>
      </c>
      <c r="M5" s="144">
        <f>'2.pielikuma 3.tabula'!G54</f>
        <v>-1.3932987862535016</v>
      </c>
    </row>
    <row r="6" spans="1:13">
      <c r="B6" t="s">
        <v>382</v>
      </c>
      <c r="C6" s="144">
        <f>C5</f>
        <v>-0.43191208165477923</v>
      </c>
      <c r="D6" s="144">
        <f>'2.pielikuma 3.tabula'!E56</f>
        <v>0.37233064390896187</v>
      </c>
      <c r="E6" s="144">
        <f>'2.pielikuma 3.tabula'!F56</f>
        <v>0.52900515341217602</v>
      </c>
      <c r="F6" s="144">
        <f>'2.pielikuma 3.tabula'!G56</f>
        <v>-0.91763563696570793</v>
      </c>
      <c r="I6" t="s">
        <v>380</v>
      </c>
      <c r="J6" s="144">
        <f>'2.pielikuma 3.tabula'!D56</f>
        <v>-0.43191208165477923</v>
      </c>
      <c r="K6" s="144">
        <f>'2.pielikuma 3.tabula'!E56</f>
        <v>0.37233064390896187</v>
      </c>
      <c r="L6" s="144">
        <f>'2.pielikuma 3.tabula'!F56</f>
        <v>0.52900515341217602</v>
      </c>
      <c r="M6" s="144">
        <f>'2.pielikuma 3.tabula'!G56</f>
        <v>-0.91763563696570793</v>
      </c>
    </row>
    <row r="25" spans="1:14" hidden="1">
      <c r="A25" t="s">
        <v>365</v>
      </c>
      <c r="B25" t="s">
        <v>368</v>
      </c>
      <c r="G25" t="s">
        <v>369</v>
      </c>
      <c r="H25" t="s">
        <v>366</v>
      </c>
      <c r="I25" t="s">
        <v>367</v>
      </c>
      <c r="N25" t="s">
        <v>370</v>
      </c>
    </row>
    <row r="26" spans="1:14" hidden="1">
      <c r="B26">
        <v>2018</v>
      </c>
      <c r="C26">
        <v>2019</v>
      </c>
      <c r="D26">
        <v>2020</v>
      </c>
      <c r="I26">
        <v>2018</v>
      </c>
      <c r="J26">
        <v>2019</v>
      </c>
      <c r="K26">
        <v>2020</v>
      </c>
    </row>
    <row r="27" spans="1:14" hidden="1">
      <c r="A27" t="s">
        <v>38</v>
      </c>
      <c r="B27" s="154">
        <f>'2.pielikuma 1.tabula'!J8</f>
        <v>8711.3299375157367</v>
      </c>
      <c r="C27" s="154">
        <f>'2.pielikuma 1.tabula'!L8</f>
        <v>8982.9013961421206</v>
      </c>
      <c r="D27" s="154">
        <f>'2.pielikuma 1.tabula'!N8</f>
        <v>9350.3627910363193</v>
      </c>
      <c r="H27" t="s">
        <v>39</v>
      </c>
      <c r="I27" s="154">
        <f>'2.pielikuma 1.tabula'!J8</f>
        <v>8711.3299375157367</v>
      </c>
      <c r="J27" s="154">
        <f>'2.pielikuma 1.tabula'!L8</f>
        <v>8982.9013961421206</v>
      </c>
      <c r="K27" s="154">
        <f>'2.pielikuma 1.tabula'!N8</f>
        <v>9350.3627910363193</v>
      </c>
    </row>
    <row r="28" spans="1:14" hidden="1">
      <c r="A28" t="s">
        <v>327</v>
      </c>
      <c r="B28" s="154">
        <f>'2.pielikuma 1.tabula'!J9</f>
        <v>8975.1903686781661</v>
      </c>
      <c r="C28" s="154">
        <f>'2.pielikuma 1.tabula'!L9</f>
        <v>9156.0836862469423</v>
      </c>
      <c r="D28" s="154">
        <f>'2.pielikuma 1.tabula'!N9</f>
        <v>9274.9823286020746</v>
      </c>
      <c r="H28" t="s">
        <v>1</v>
      </c>
      <c r="I28" s="154">
        <f>'2.pielikuma 1.tabula'!J9</f>
        <v>8975.1903686781661</v>
      </c>
      <c r="J28" s="154">
        <f>'2.pielikuma 1.tabula'!L9</f>
        <v>9156.0836862469423</v>
      </c>
      <c r="K28" s="154">
        <f>'2.pielikuma 1.tabula'!N9</f>
        <v>9274.9823286020746</v>
      </c>
    </row>
    <row r="29" spans="1:14" hidden="1">
      <c r="A29" t="s">
        <v>150</v>
      </c>
      <c r="B29" s="154">
        <f>'2.pielikuma 1.tabula'!J10</f>
        <v>8871.2113130000016</v>
      </c>
      <c r="C29" s="154">
        <f>'2.pielikuma 1.tabula'!L10</f>
        <v>9033.8848320000016</v>
      </c>
      <c r="D29" s="154"/>
      <c r="H29" t="s">
        <v>325</v>
      </c>
      <c r="I29" s="154">
        <f>'2.pielikuma 1.tabula'!J10</f>
        <v>8871.2113130000016</v>
      </c>
      <c r="J29" s="154">
        <f>'2.pielikuma 1.tabula'!L10</f>
        <v>9033.8848320000016</v>
      </c>
      <c r="K29" s="154"/>
    </row>
    <row r="31" spans="1:14">
      <c r="B31" t="s">
        <v>213</v>
      </c>
      <c r="I31" t="s">
        <v>212</v>
      </c>
    </row>
    <row r="32" spans="1:14">
      <c r="B32">
        <v>2018</v>
      </c>
      <c r="C32">
        <v>2019</v>
      </c>
      <c r="D32">
        <v>2020</v>
      </c>
      <c r="I32">
        <v>2018</v>
      </c>
      <c r="J32">
        <v>2019</v>
      </c>
      <c r="K32">
        <v>2020</v>
      </c>
    </row>
    <row r="33" spans="1:11">
      <c r="A33" t="s">
        <v>385</v>
      </c>
      <c r="B33" s="185">
        <f>'2.pielikuma 1.tabula'!I23</f>
        <v>8960.5435375157376</v>
      </c>
      <c r="C33" s="185">
        <f>'2.pielikuma 1.tabula'!K23</f>
        <v>9276.3483961421207</v>
      </c>
      <c r="D33" s="185">
        <f>'2.pielikuma 1.tabula'!M23</f>
        <v>9446.5269610363193</v>
      </c>
      <c r="H33" t="s">
        <v>377</v>
      </c>
      <c r="I33" s="185">
        <f>'2.pielikuma 1.tabula'!I23</f>
        <v>8960.5435375157376</v>
      </c>
      <c r="J33" s="185">
        <f>'2.pielikuma 1.tabula'!K23</f>
        <v>9276.3483961421207</v>
      </c>
      <c r="K33" s="185">
        <f>'2.pielikuma 1.tabula'!M23</f>
        <v>9446.5269610363193</v>
      </c>
    </row>
    <row r="34" spans="1:11">
      <c r="A34" t="s">
        <v>386</v>
      </c>
      <c r="B34" s="185">
        <f>'2.pielikuma 1.tabula'!J23</f>
        <v>8711.3299375157367</v>
      </c>
      <c r="C34" s="185">
        <f>'2.pielikuma 1.tabula'!L23</f>
        <v>8982.9013961421206</v>
      </c>
      <c r="D34" s="185">
        <f>'2.pielikuma 1.tabula'!N23</f>
        <v>9274.9823286020746</v>
      </c>
      <c r="H34" t="s">
        <v>378</v>
      </c>
      <c r="I34" s="185">
        <f>'2.pielikuma 1.tabula'!J23</f>
        <v>8711.3299375157367</v>
      </c>
      <c r="J34" s="185">
        <f>'2.pielikuma 1.tabula'!L23</f>
        <v>8982.9013961421206</v>
      </c>
      <c r="K34" s="185">
        <f>'2.pielikuma 1.tabula'!N23</f>
        <v>9274.9823286020746</v>
      </c>
    </row>
    <row r="70" hidden="1"/>
  </sheetData>
  <pageMargins left="0.70866141732283472" right="0.70866141732283472" top="0.74803149606299213" bottom="0.74803149606299213" header="0.31496062992125984" footer="0.31496062992125984"/>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D32ED45F9124C54C9993D8F9B90B6509" ma:contentTypeVersion="2" ma:contentTypeDescription="Izveidot jaunu dokumentu." ma:contentTypeScope="" ma:versionID="e6917007175292b13e6775f65d85f6ce">
  <xsd:schema xmlns:xsd="http://www.w3.org/2001/XMLSchema" xmlns:xs="http://www.w3.org/2001/XMLSchema" xmlns:p="http://schemas.microsoft.com/office/2006/metadata/properties" xmlns:ns2="18cde31a-aed2-49ce-b570-e812b29b6342" targetNamespace="http://schemas.microsoft.com/office/2006/metadata/properties" ma:root="true" ma:fieldsID="a7bdf4340a5b031e2b007adf14f364d8" ns2:_="">
    <xsd:import namespace="18cde31a-aed2-49ce-b570-e812b29b634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3955E-1B61-41F4-8847-F5F7384899D2}">
  <ds:schemaRefs>
    <ds:schemaRef ds:uri="18cde31a-aed2-49ce-b570-e812b29b6342"/>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78AE6A9E-1203-45A3-B0E0-3C149E97F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511B28-6DF1-4090-A4F7-40E61073FE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2.pielikuma 1.tabula</vt:lpstr>
      <vt:lpstr>2.pielikuma 2.tabula</vt:lpstr>
      <vt:lpstr>2.pielikuma 3.tabula</vt:lpstr>
      <vt:lpstr>2.pielikuma 4.tabula</vt:lpstr>
      <vt:lpstr>TE_TR</vt:lpstr>
      <vt:lpstr>pGDP</vt:lpstr>
      <vt:lpstr>Grafiki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2017-04-28T08:19:48Z</cp:lastPrinted>
  <dcterms:created xsi:type="dcterms:W3CDTF">2017-01-19T11:08:28Z</dcterms:created>
  <dcterms:modified xsi:type="dcterms:W3CDTF">2017-04-28T08:44:28Z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0x010100D32ED45F9124C54C9993D8F9B90B6509</vt:lpwstr>
  </property>
</Properties>
</file>