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threadedComments/threadedComment2.xml" ContentType="application/vnd.ms-excel.threadedcomments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theme/themeOverride46.xml" ContentType="application/vnd.openxmlformats-officedocument.themeOverride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5.xml" ContentType="application/vnd.openxmlformats-officedocument.drawing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9_Lietvediba/2023/FDP_2023_1_21/"/>
    </mc:Choice>
  </mc:AlternateContent>
  <xr:revisionPtr revIDLastSave="0" documentId="8_{D30C909E-B187-4DE1-A326-1EDF455DB145}" xr6:coauthVersionLast="47" xr6:coauthVersionMax="47" xr10:uidLastSave="{00000000-0000-0000-0000-000000000000}"/>
  <bookViews>
    <workbookView xWindow="28680" yWindow="-120" windowWidth="29040" windowHeight="15840" tabRatio="596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Grafiki" sheetId="17" r:id="rId6"/>
    <sheet name="5" sheetId="9" state="hidden" r:id="rId7"/>
    <sheet name="6" sheetId="15" state="hidden" r:id="rId8"/>
  </sheet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H7" i="1" l="1"/>
  <c r="DH8" i="1"/>
  <c r="DH6" i="1" s="1"/>
  <c r="DH5" i="1" s="1"/>
  <c r="DH9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BQ38" i="2"/>
  <c r="BQ35" i="2"/>
  <c r="BQ32" i="2"/>
  <c r="BQ29" i="2"/>
  <c r="BQ26" i="2"/>
  <c r="BQ18" i="2"/>
  <c r="BQ11" i="2"/>
  <c r="BQ9" i="2" s="1"/>
  <c r="BQ8" i="2" s="1"/>
  <c r="BQ5" i="2" s="1"/>
  <c r="BQ12" i="2"/>
  <c r="DG21" i="1" l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DG14" i="1"/>
  <c r="DG15" i="1"/>
  <c r="DG16" i="1"/>
  <c r="DG17" i="1"/>
  <c r="DG18" i="1"/>
  <c r="DG19" i="1"/>
  <c r="DG7" i="1"/>
  <c r="CU7" i="1"/>
  <c r="B52" i="17" a="1"/>
  <c r="B55" i="17" a="1"/>
  <c r="B53" i="17" a="1"/>
  <c r="B50" i="17" a="1"/>
  <c r="B49" i="17" a="1"/>
  <c r="B56" i="17" a="1"/>
  <c r="B50" i="17" l="1"/>
  <c r="B49" i="17"/>
  <c r="B53" i="17"/>
  <c r="B55" i="17"/>
  <c r="B52" i="17"/>
  <c r="B56" i="17"/>
  <c r="DG6" i="1"/>
  <c r="BP38" i="2" l="1"/>
  <c r="BP35" i="2"/>
  <c r="BP32" i="2"/>
  <c r="BP29" i="2"/>
  <c r="BP26" i="2"/>
  <c r="BP18" i="2"/>
  <c r="BP12" i="2"/>
  <c r="DG26" i="1" l="1"/>
  <c r="DG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78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N287" i="3"/>
  <c r="N288" i="3"/>
  <c r="N289" i="3"/>
  <c r="N290" i="3"/>
  <c r="N291" i="3"/>
  <c r="N292" i="3"/>
  <c r="N293" i="3"/>
  <c r="N294" i="3"/>
  <c r="N295" i="3"/>
  <c r="N296" i="3"/>
  <c r="N297" i="3"/>
  <c r="N285" i="3"/>
  <c r="M207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06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21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66" i="3"/>
  <c r="BO38" i="2"/>
  <c r="BO35" i="2"/>
  <c r="DG29" i="1" s="1"/>
  <c r="BO32" i="2"/>
  <c r="BO29" i="2"/>
  <c r="BO26" i="2"/>
  <c r="DG20" i="1" s="1"/>
  <c r="BO18" i="2"/>
  <c r="BO12" i="2"/>
  <c r="DG23" i="1" l="1"/>
  <c r="DG12" i="1"/>
  <c r="DG5" i="1" s="1"/>
  <c r="BO11" i="2"/>
  <c r="BP9" i="2"/>
  <c r="BP8" i="2" s="1"/>
  <c r="BP5" i="2" s="1"/>
  <c r="BR38" i="2"/>
  <c r="BR35" i="2"/>
  <c r="BR32" i="2"/>
  <c r="BR29" i="2"/>
  <c r="BR26" i="2"/>
  <c r="BR18" i="2"/>
  <c r="BR12" i="2"/>
  <c r="BR5" i="2"/>
  <c r="B54" i="17" a="1"/>
  <c r="B46" i="17" a="1"/>
  <c r="B51" i="17" a="1"/>
  <c r="B48" i="17" a="1"/>
  <c r="B47" i="17" a="1"/>
  <c r="B47" i="17" l="1"/>
  <c r="B48" i="17"/>
  <c r="B46" i="17"/>
  <c r="B51" i="17"/>
  <c r="B54" i="17"/>
  <c r="BO9" i="2"/>
  <c r="BO8" i="2" s="1"/>
  <c r="BO5" i="2" s="1"/>
  <c r="E332" i="3"/>
  <c r="E373" i="3" s="1"/>
  <c r="E329" i="3"/>
  <c r="E370" i="3" s="1"/>
  <c r="E333" i="3"/>
  <c r="E374" i="3" s="1"/>
  <c r="E337" i="3"/>
  <c r="E378" i="3" s="1"/>
  <c r="E334" i="3"/>
  <c r="E375" i="3" s="1"/>
  <c r="E326" i="3"/>
  <c r="E367" i="3" s="1"/>
  <c r="E327" i="3"/>
  <c r="E368" i="3" s="1"/>
  <c r="E335" i="3"/>
  <c r="E376" i="3" s="1"/>
  <c r="E330" i="3"/>
  <c r="E371" i="3" s="1"/>
  <c r="E328" i="3"/>
  <c r="E369" i="3" s="1"/>
  <c r="E336" i="3"/>
  <c r="E377" i="3" s="1"/>
  <c r="E331" i="3"/>
  <c r="E372" i="3" s="1"/>
  <c r="E489" i="3"/>
  <c r="E530" i="3" s="1"/>
  <c r="E488" i="3"/>
  <c r="E529" i="3" s="1"/>
  <c r="E482" i="3"/>
  <c r="E523" i="3" s="1"/>
  <c r="E490" i="3"/>
  <c r="E531" i="3" s="1"/>
  <c r="E483" i="3"/>
  <c r="E524" i="3" s="1"/>
  <c r="E491" i="3"/>
  <c r="E532" i="3" s="1"/>
  <c r="E484" i="3"/>
  <c r="E525" i="3" s="1"/>
  <c r="E492" i="3"/>
  <c r="E533" i="3" s="1"/>
  <c r="E481" i="3"/>
  <c r="E522" i="3" s="1"/>
  <c r="E485" i="3"/>
  <c r="E526" i="3" s="1"/>
  <c r="E486" i="3"/>
  <c r="E527" i="3" s="1"/>
  <c r="E487" i="3"/>
  <c r="E528" i="3" s="1"/>
  <c r="E252" i="3"/>
  <c r="E292" i="3" s="1"/>
  <c r="E257" i="3"/>
  <c r="E297" i="3" s="1"/>
  <c r="E253" i="3"/>
  <c r="E293" i="3" s="1"/>
  <c r="E246" i="3"/>
  <c r="E286" i="3" s="1"/>
  <c r="E254" i="3"/>
  <c r="E294" i="3" s="1"/>
  <c r="E247" i="3"/>
  <c r="E287" i="3" s="1"/>
  <c r="E255" i="3"/>
  <c r="E295" i="3" s="1"/>
  <c r="E249" i="3"/>
  <c r="E289" i="3" s="1"/>
  <c r="E251" i="3"/>
  <c r="E291" i="3" s="1"/>
  <c r="E248" i="3"/>
  <c r="E288" i="3" s="1"/>
  <c r="E256" i="3"/>
  <c r="E296" i="3" s="1"/>
  <c r="E250" i="3"/>
  <c r="E290" i="3" s="1"/>
  <c r="BR11" i="2"/>
  <c r="B45" i="17" a="1"/>
  <c r="B45" i="17" l="1"/>
  <c r="BR9" i="2"/>
  <c r="E174" i="3"/>
  <c r="E213" i="3" s="1"/>
  <c r="E179" i="3"/>
  <c r="E218" i="3" s="1"/>
  <c r="E168" i="3"/>
  <c r="E207" i="3" s="1"/>
  <c r="E175" i="3"/>
  <c r="E214" i="3" s="1"/>
  <c r="E171" i="3"/>
  <c r="E210" i="3" s="1"/>
  <c r="E176" i="3"/>
  <c r="E215" i="3" s="1"/>
  <c r="E172" i="3"/>
  <c r="E211" i="3" s="1"/>
  <c r="E173" i="3"/>
  <c r="E212" i="3" s="1"/>
  <c r="E169" i="3"/>
  <c r="E208" i="3" s="1"/>
  <c r="E177" i="3"/>
  <c r="E216" i="3" s="1"/>
  <c r="E170" i="3"/>
  <c r="E209" i="3" s="1"/>
  <c r="E178" i="3"/>
  <c r="E217" i="3" s="1"/>
  <c r="DE7" i="1"/>
  <c r="DE8" i="1"/>
  <c r="DE9" i="1"/>
  <c r="DE10" i="1"/>
  <c r="DE11" i="1"/>
  <c r="DE13" i="1"/>
  <c r="DE14" i="1"/>
  <c r="DE15" i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DE6" i="1" l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DD14" i="1"/>
  <c r="DD15" i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DC14" i="1"/>
  <c r="DC15" i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DB14" i="1"/>
  <c r="DB15" i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C331" i="3"/>
  <c r="C172" i="3"/>
  <c r="D669" i="10"/>
  <c r="D673" i="10"/>
  <c r="G672" i="10"/>
  <c r="D663" i="10"/>
  <c r="E158" i="10"/>
  <c r="G230" i="10"/>
  <c r="G674" i="10"/>
  <c r="C486" i="3"/>
  <c r="C249" i="3"/>
  <c r="G235" i="10"/>
  <c r="C256" i="3"/>
  <c r="C177" i="3"/>
  <c r="C225" i="10"/>
  <c r="E159" i="10"/>
  <c r="E156" i="10"/>
  <c r="D667" i="10"/>
  <c r="C327" i="3"/>
  <c r="C246" i="3"/>
  <c r="D225" i="10"/>
  <c r="C6" i="10"/>
  <c r="F236" i="10"/>
  <c r="C254" i="3"/>
  <c r="C487" i="3"/>
  <c r="C488" i="3"/>
  <c r="C174" i="3"/>
  <c r="G228" i="10"/>
  <c r="C252" i="3"/>
  <c r="G15" i="10"/>
  <c r="G229" i="10"/>
  <c r="E154" i="10"/>
  <c r="D373" i="10"/>
  <c r="C247" i="3"/>
  <c r="C329" i="3"/>
  <c r="D14" i="10"/>
  <c r="C481" i="3"/>
  <c r="C335" i="3"/>
  <c r="F382" i="10"/>
  <c r="D665" i="10"/>
  <c r="D664" i="10"/>
  <c r="G373" i="10"/>
  <c r="F6" i="10"/>
  <c r="G14" i="10"/>
  <c r="C152" i="10"/>
  <c r="C17" i="10"/>
  <c r="E153" i="10"/>
  <c r="D382" i="10"/>
  <c r="D235" i="10"/>
  <c r="E155" i="10"/>
  <c r="E157" i="10"/>
  <c r="D16" i="10"/>
  <c r="G381" i="10"/>
  <c r="D229" i="10"/>
  <c r="G667" i="10"/>
  <c r="G374" i="10"/>
  <c r="C485" i="3"/>
  <c r="D233" i="10"/>
  <c r="F663" i="10"/>
  <c r="G226" i="10"/>
  <c r="C336" i="3"/>
  <c r="D232" i="10"/>
  <c r="C492" i="3"/>
  <c r="B225" i="10"/>
  <c r="C489" i="3"/>
  <c r="C674" i="10"/>
  <c r="B152" i="10"/>
  <c r="G17" i="10"/>
  <c r="G225" i="10"/>
  <c r="G670" i="10"/>
  <c r="C333" i="3"/>
  <c r="G9" i="10"/>
  <c r="C483" i="3"/>
  <c r="D163" i="10"/>
  <c r="C337" i="3"/>
  <c r="G11" i="10"/>
  <c r="C490" i="3"/>
  <c r="G372" i="10"/>
  <c r="G382" i="10"/>
  <c r="C169" i="3"/>
  <c r="D372" i="10"/>
  <c r="C482" i="3"/>
  <c r="G673" i="10"/>
  <c r="C250" i="3"/>
  <c r="D671" i="10"/>
  <c r="C334" i="3"/>
  <c r="D670" i="10"/>
  <c r="G12" i="10"/>
  <c r="C176" i="3"/>
  <c r="G668" i="10"/>
  <c r="C332" i="3"/>
  <c r="C380" i="10"/>
  <c r="D161" i="10"/>
  <c r="F672" i="10"/>
  <c r="B255" i="3"/>
  <c r="C673" i="10"/>
  <c r="F234" i="10"/>
  <c r="C381" i="10"/>
  <c r="B256" i="3"/>
  <c r="F673" i="10"/>
  <c r="F379" i="10"/>
  <c r="C235" i="10"/>
  <c r="F671" i="10"/>
  <c r="F233" i="10"/>
  <c r="C379" i="10"/>
  <c r="G379" i="10"/>
  <c r="E371" i="10"/>
  <c r="E161" i="10"/>
  <c r="B371" i="10"/>
  <c r="C491" i="3"/>
  <c r="D226" i="10"/>
  <c r="C170" i="3"/>
  <c r="G231" i="10"/>
  <c r="E160" i="10"/>
  <c r="D9" i="10"/>
  <c r="D234" i="10"/>
  <c r="C253" i="3"/>
  <c r="G664" i="10"/>
  <c r="E162" i="10"/>
  <c r="D17" i="10"/>
  <c r="D152" i="10"/>
  <c r="C330" i="3"/>
  <c r="G666" i="10"/>
  <c r="D228" i="10"/>
  <c r="G16" i="10"/>
  <c r="C248" i="3"/>
  <c r="G665" i="10"/>
  <c r="F674" i="10"/>
  <c r="G7" i="10"/>
  <c r="E6" i="10"/>
  <c r="G375" i="10"/>
  <c r="D376" i="10"/>
  <c r="C257" i="3"/>
  <c r="D378" i="10"/>
  <c r="C173" i="3"/>
  <c r="C328" i="3"/>
  <c r="C178" i="3"/>
  <c r="G377" i="10"/>
  <c r="G378" i="10"/>
  <c r="G233" i="10"/>
  <c r="B6" i="10"/>
  <c r="D374" i="10"/>
  <c r="D375" i="10"/>
  <c r="D6" i="10"/>
  <c r="D381" i="10"/>
  <c r="G371" i="10"/>
  <c r="C251" i="3"/>
  <c r="D236" i="10"/>
  <c r="D15" i="10"/>
  <c r="D11" i="10"/>
  <c r="C382" i="10"/>
  <c r="D230" i="10"/>
  <c r="D674" i="10"/>
  <c r="G376" i="10"/>
  <c r="F371" i="10"/>
  <c r="E663" i="10"/>
  <c r="G227" i="10"/>
  <c r="E152" i="10"/>
  <c r="D12" i="10"/>
  <c r="D371" i="10"/>
  <c r="G671" i="10"/>
  <c r="C168" i="3"/>
  <c r="G10" i="10"/>
  <c r="G663" i="10"/>
  <c r="C371" i="10"/>
  <c r="D10" i="10"/>
  <c r="D379" i="10"/>
  <c r="E163" i="10"/>
  <c r="C255" i="3"/>
  <c r="D227" i="10"/>
  <c r="G234" i="10"/>
  <c r="C484" i="3"/>
  <c r="D13" i="10"/>
  <c r="D231" i="10"/>
  <c r="G232" i="10"/>
  <c r="D668" i="10"/>
  <c r="G6" i="10"/>
  <c r="D666" i="10"/>
  <c r="G13" i="10"/>
  <c r="C663" i="10"/>
  <c r="G380" i="10"/>
  <c r="D7" i="10"/>
  <c r="C236" i="10"/>
  <c r="D8" i="10"/>
  <c r="C179" i="3"/>
  <c r="B663" i="10"/>
  <c r="D380" i="10"/>
  <c r="C326" i="3"/>
  <c r="G236" i="10"/>
  <c r="E225" i="10"/>
  <c r="C175" i="3"/>
  <c r="G8" i="10"/>
  <c r="G669" i="10"/>
  <c r="D377" i="10"/>
  <c r="D672" i="10"/>
  <c r="C171" i="3"/>
  <c r="F225" i="10"/>
  <c r="C233" i="10"/>
  <c r="B335" i="3"/>
  <c r="C671" i="10"/>
  <c r="B491" i="3"/>
  <c r="C672" i="10"/>
  <c r="D162" i="10"/>
  <c r="B490" i="3"/>
  <c r="F380" i="10"/>
  <c r="F381" i="10"/>
  <c r="F235" i="10"/>
  <c r="B336" i="3"/>
  <c r="F17" i="10"/>
  <c r="D160" i="10"/>
  <c r="C234" i="10"/>
  <c r="C373" i="3" l="1"/>
  <c r="F373" i="3" s="1"/>
  <c r="C210" i="3"/>
  <c r="G741" i="10"/>
  <c r="D745" i="10"/>
  <c r="C215" i="3"/>
  <c r="G85" i="10"/>
  <c r="G742" i="10"/>
  <c r="D743" i="10"/>
  <c r="G81" i="10"/>
  <c r="C375" i="3"/>
  <c r="F375" i="3" s="1"/>
  <c r="C214" i="3"/>
  <c r="D744" i="10"/>
  <c r="C290" i="3"/>
  <c r="G309" i="10"/>
  <c r="G746" i="10"/>
  <c r="C367" i="3"/>
  <c r="C523" i="3"/>
  <c r="C208" i="3"/>
  <c r="C218" i="3"/>
  <c r="G455" i="10"/>
  <c r="D81" i="10"/>
  <c r="G445" i="10"/>
  <c r="C531" i="3"/>
  <c r="D80" i="10"/>
  <c r="G84" i="10"/>
  <c r="G453" i="10"/>
  <c r="C378" i="3"/>
  <c r="F378" i="3" s="1"/>
  <c r="G86" i="10"/>
  <c r="C524" i="3"/>
  <c r="D739" i="10"/>
  <c r="G82" i="10"/>
  <c r="G79" i="10"/>
  <c r="C374" i="3"/>
  <c r="F374" i="3" s="1"/>
  <c r="D741" i="10"/>
  <c r="G743" i="10"/>
  <c r="G305" i="10"/>
  <c r="G298" i="10"/>
  <c r="G90" i="10"/>
  <c r="D86" i="10"/>
  <c r="C525" i="3"/>
  <c r="G307" i="10"/>
  <c r="C530" i="3"/>
  <c r="C295" i="3"/>
  <c r="C533" i="3"/>
  <c r="I163" i="10"/>
  <c r="C377" i="3"/>
  <c r="F377" i="3" s="1"/>
  <c r="D83" i="10"/>
  <c r="G299" i="10"/>
  <c r="G736" i="10"/>
  <c r="G83" i="10"/>
  <c r="C526" i="3"/>
  <c r="C207" i="3"/>
  <c r="G447" i="10"/>
  <c r="G744" i="10"/>
  <c r="G740" i="10"/>
  <c r="D444" i="10"/>
  <c r="D85" i="10"/>
  <c r="G454" i="10"/>
  <c r="I152" i="10"/>
  <c r="D89" i="10"/>
  <c r="G300" i="10"/>
  <c r="I157" i="10"/>
  <c r="I155" i="10"/>
  <c r="G449" i="10"/>
  <c r="D747" i="10"/>
  <c r="I153" i="10"/>
  <c r="D84" i="10"/>
  <c r="G87" i="10"/>
  <c r="D88" i="10"/>
  <c r="G446" i="10"/>
  <c r="C291" i="3"/>
  <c r="D737" i="10"/>
  <c r="G444" i="10"/>
  <c r="D738" i="10"/>
  <c r="D79" i="10"/>
  <c r="C376" i="3"/>
  <c r="F376" i="3" s="1"/>
  <c r="C522" i="3"/>
  <c r="D87" i="10"/>
  <c r="C370" i="3"/>
  <c r="F370" i="3" s="1"/>
  <c r="G306" i="10"/>
  <c r="C287" i="3"/>
  <c r="G451" i="10"/>
  <c r="G450" i="10"/>
  <c r="I154" i="10"/>
  <c r="C217" i="3"/>
  <c r="G302" i="10"/>
  <c r="C369" i="3"/>
  <c r="F369" i="3" s="1"/>
  <c r="G88" i="10"/>
  <c r="C212" i="3"/>
  <c r="C292" i="3"/>
  <c r="G301" i="10"/>
  <c r="C297" i="3"/>
  <c r="C213" i="3"/>
  <c r="C529" i="3"/>
  <c r="G448" i="10"/>
  <c r="C528" i="3"/>
  <c r="C294" i="3"/>
  <c r="G80" i="10"/>
  <c r="G738" i="10"/>
  <c r="D298" i="10"/>
  <c r="C288" i="3"/>
  <c r="C286" i="3"/>
  <c r="G89" i="10"/>
  <c r="C368" i="3"/>
  <c r="F368" i="3" s="1"/>
  <c r="D740" i="10"/>
  <c r="G739" i="10"/>
  <c r="I156" i="10"/>
  <c r="C371" i="3"/>
  <c r="F371" i="3" s="1"/>
  <c r="I159" i="10"/>
  <c r="D90" i="10"/>
  <c r="C216" i="3"/>
  <c r="I162" i="10"/>
  <c r="C296" i="3"/>
  <c r="G737" i="10"/>
  <c r="G308" i="10"/>
  <c r="C293" i="3"/>
  <c r="C289" i="3"/>
  <c r="C527" i="3"/>
  <c r="D82" i="10"/>
  <c r="G747" i="10"/>
  <c r="I160" i="10"/>
  <c r="G303" i="10"/>
  <c r="G304" i="10"/>
  <c r="I158" i="10"/>
  <c r="C209" i="3"/>
  <c r="D736" i="10"/>
  <c r="G745" i="10"/>
  <c r="C532" i="3"/>
  <c r="D746" i="10"/>
  <c r="D742" i="10"/>
  <c r="I161" i="10"/>
  <c r="C211" i="3"/>
  <c r="C372" i="3"/>
  <c r="F372" i="3" s="1"/>
  <c r="G452" i="10"/>
  <c r="DE23" i="1"/>
  <c r="DE5" i="1"/>
  <c r="DE26" i="1"/>
  <c r="DE32" i="1"/>
  <c r="BM9" i="2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C15" i="10"/>
  <c r="C14" i="10"/>
  <c r="C16" i="10"/>
  <c r="B254" i="3"/>
  <c r="B177" i="3"/>
  <c r="F16" i="10"/>
  <c r="F15" i="10"/>
  <c r="B178" i="3"/>
  <c r="B489" i="3"/>
  <c r="B334" i="3"/>
  <c r="J79" i="10" l="1"/>
  <c r="DD5" i="1"/>
  <c r="BK9" i="2"/>
  <c r="DC26" i="1"/>
  <c r="BL9" i="2"/>
  <c r="BM8" i="2"/>
  <c r="BM5" i="2" s="1"/>
  <c r="DC32" i="1"/>
  <c r="DC23" i="1"/>
  <c r="BJ11" i="2"/>
  <c r="DC5" i="1"/>
  <c r="DA7" i="1"/>
  <c r="DA8" i="1"/>
  <c r="DA9" i="1"/>
  <c r="DA10" i="1"/>
  <c r="DA11" i="1"/>
  <c r="DA13" i="1"/>
  <c r="DA14" i="1"/>
  <c r="DA15" i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F670" i="10"/>
  <c r="B176" i="3"/>
  <c r="F378" i="10"/>
  <c r="F232" i="10"/>
  <c r="C378" i="10"/>
  <c r="C670" i="10"/>
  <c r="D159" i="10"/>
  <c r="C232" i="10"/>
  <c r="BL8" i="2" l="1"/>
  <c r="BL5" i="2" s="1"/>
  <c r="BK8" i="2"/>
  <c r="BK5" i="2" s="1"/>
  <c r="BJ9" i="2"/>
  <c r="DA6" i="1"/>
  <c r="C13" i="10"/>
  <c r="BJ8" i="2" l="1"/>
  <c r="BJ5" i="2" s="1"/>
  <c r="BI38" i="2"/>
  <c r="BI35" i="2"/>
  <c r="DB29" i="1" s="1"/>
  <c r="BI32" i="2"/>
  <c r="BI29" i="2"/>
  <c r="BI26" i="2"/>
  <c r="DB20" i="1" s="1"/>
  <c r="BI12" i="2"/>
  <c r="BH12" i="2"/>
  <c r="BI18" i="2"/>
  <c r="DB12" i="1" s="1"/>
  <c r="B488" i="3"/>
  <c r="B253" i="3"/>
  <c r="F14" i="10"/>
  <c r="B333" i="3"/>
  <c r="DB23" i="1" l="1"/>
  <c r="DB26" i="1"/>
  <c r="DB32" i="1"/>
  <c r="DB5" i="1"/>
  <c r="BI11" i="2"/>
  <c r="CZ7" i="1"/>
  <c r="CZ8" i="1"/>
  <c r="CZ9" i="1"/>
  <c r="CZ10" i="1"/>
  <c r="CZ11" i="1"/>
  <c r="CZ13" i="1"/>
  <c r="CZ14" i="1"/>
  <c r="CZ15" i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C231" i="10"/>
  <c r="F231" i="10"/>
  <c r="F669" i="10"/>
  <c r="C669" i="10"/>
  <c r="B175" i="3"/>
  <c r="D158" i="10"/>
  <c r="C377" i="10"/>
  <c r="F377" i="10"/>
  <c r="BI9" i="2" l="1"/>
  <c r="CZ6" i="1"/>
  <c r="C12" i="10"/>
  <c r="BI8" i="2" l="1"/>
  <c r="BI5" i="2" s="1"/>
  <c r="BH18" i="2"/>
  <c r="DA12" i="1" s="1"/>
  <c r="BH26" i="2"/>
  <c r="DA20" i="1" s="1"/>
  <c r="BH29" i="2"/>
  <c r="BH32" i="2"/>
  <c r="BH35" i="2"/>
  <c r="DA29" i="1" s="1"/>
  <c r="BH38" i="2"/>
  <c r="F13" i="10"/>
  <c r="B332" i="3"/>
  <c r="B252" i="3"/>
  <c r="B487" i="3"/>
  <c r="DA23" i="1" l="1"/>
  <c r="DA5" i="1"/>
  <c r="DA32" i="1"/>
  <c r="DA26" i="1"/>
  <c r="BH11" i="2"/>
  <c r="D153" i="10"/>
  <c r="B174" i="3"/>
  <c r="BH9" i="2" l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CY14" i="1"/>
  <c r="CY13" i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F230" i="10"/>
  <c r="F376" i="10"/>
  <c r="C230" i="10"/>
  <c r="D157" i="10"/>
  <c r="F668" i="10"/>
  <c r="B251" i="3"/>
  <c r="C668" i="10"/>
  <c r="F12" i="10"/>
  <c r="B486" i="3"/>
  <c r="C376" i="10"/>
  <c r="B331" i="3"/>
  <c r="CZ5" i="1" l="1"/>
  <c r="CZ26" i="1"/>
  <c r="CZ23" i="1"/>
  <c r="CZ32" i="1"/>
  <c r="BH8" i="2"/>
  <c r="BH5" i="2" s="1"/>
  <c r="CY6" i="1"/>
  <c r="BG11" i="2"/>
  <c r="CX7" i="1"/>
  <c r="CX8" i="1"/>
  <c r="CX9" i="1"/>
  <c r="CX10" i="1"/>
  <c r="CX11" i="1"/>
  <c r="CX13" i="1"/>
  <c r="CX14" i="1"/>
  <c r="CX15" i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D156" i="10"/>
  <c r="B485" i="3"/>
  <c r="C11" i="10"/>
  <c r="C229" i="10"/>
  <c r="B250" i="3"/>
  <c r="F667" i="10"/>
  <c r="F11" i="10"/>
  <c r="B173" i="3"/>
  <c r="B330" i="3"/>
  <c r="C667" i="10"/>
  <c r="F229" i="10"/>
  <c r="F375" i="10"/>
  <c r="C375" i="10"/>
  <c r="CY32" i="1" l="1"/>
  <c r="CY23" i="1"/>
  <c r="BG9" i="2"/>
  <c r="CY26" i="1"/>
  <c r="CY5" i="1"/>
  <c r="CX6" i="1"/>
  <c r="BF11" i="2"/>
  <c r="CW7" i="1"/>
  <c r="CW8" i="1"/>
  <c r="CW9" i="1"/>
  <c r="CW10" i="1"/>
  <c r="CW11" i="1"/>
  <c r="CW13" i="1"/>
  <c r="CW14" i="1"/>
  <c r="CW15" i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CV14" i="1"/>
  <c r="CV15" i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CU14" i="1"/>
  <c r="CU15" i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F372" i="10"/>
  <c r="B249" i="3"/>
  <c r="C664" i="10"/>
  <c r="B172" i="3"/>
  <c r="B329" i="3"/>
  <c r="B328" i="3"/>
  <c r="F226" i="10"/>
  <c r="B483" i="3"/>
  <c r="F373" i="10"/>
  <c r="B247" i="3"/>
  <c r="F664" i="10"/>
  <c r="C374" i="10"/>
  <c r="F665" i="10"/>
  <c r="B484" i="3"/>
  <c r="C373" i="10"/>
  <c r="C665" i="10"/>
  <c r="F228" i="10"/>
  <c r="F374" i="10"/>
  <c r="B327" i="3"/>
  <c r="C666" i="10"/>
  <c r="F227" i="10"/>
  <c r="C226" i="10"/>
  <c r="F666" i="10"/>
  <c r="F10" i="10"/>
  <c r="C227" i="10"/>
  <c r="B482" i="3"/>
  <c r="D155" i="10"/>
  <c r="C372" i="10"/>
  <c r="C10" i="10"/>
  <c r="C228" i="10"/>
  <c r="D154" i="10"/>
  <c r="B248" i="3"/>
  <c r="CX26" i="1" l="1"/>
  <c r="BF9" i="2"/>
  <c r="BG8" i="2"/>
  <c r="BG5" i="2" s="1"/>
  <c r="CX23" i="1"/>
  <c r="B213" i="3"/>
  <c r="B217" i="3"/>
  <c r="B287" i="3"/>
  <c r="B291" i="3"/>
  <c r="B295" i="3"/>
  <c r="B371" i="3"/>
  <c r="B375" i="3"/>
  <c r="B525" i="3"/>
  <c r="B529" i="3"/>
  <c r="B211" i="3"/>
  <c r="B215" i="3"/>
  <c r="B214" i="3"/>
  <c r="B288" i="3"/>
  <c r="B292" i="3"/>
  <c r="B296" i="3"/>
  <c r="B368" i="3"/>
  <c r="B372" i="3"/>
  <c r="B376" i="3"/>
  <c r="B526" i="3"/>
  <c r="B530" i="3"/>
  <c r="B289" i="3"/>
  <c r="B293" i="3"/>
  <c r="B369" i="3"/>
  <c r="B373" i="3"/>
  <c r="B377" i="3"/>
  <c r="B523" i="3"/>
  <c r="B527" i="3"/>
  <c r="B531" i="3"/>
  <c r="B212" i="3"/>
  <c r="B216" i="3"/>
  <c r="B290" i="3"/>
  <c r="B294" i="3"/>
  <c r="B370" i="3"/>
  <c r="B374" i="3"/>
  <c r="B524" i="3"/>
  <c r="B528" i="3"/>
  <c r="B532" i="3"/>
  <c r="F301" i="10"/>
  <c r="C301" i="10"/>
  <c r="F737" i="10"/>
  <c r="C737" i="10"/>
  <c r="F448" i="10"/>
  <c r="C448" i="10"/>
  <c r="H158" i="10"/>
  <c r="F85" i="10"/>
  <c r="C85" i="10"/>
  <c r="C738" i="10"/>
  <c r="F738" i="10"/>
  <c r="F742" i="10"/>
  <c r="C742" i="10"/>
  <c r="F746" i="10"/>
  <c r="C746" i="10"/>
  <c r="F445" i="10"/>
  <c r="C445" i="10"/>
  <c r="F449" i="10"/>
  <c r="C449" i="10"/>
  <c r="F453" i="10"/>
  <c r="C453" i="10"/>
  <c r="F298" i="10"/>
  <c r="C298" i="10"/>
  <c r="F302" i="10"/>
  <c r="C302" i="10"/>
  <c r="F306" i="10"/>
  <c r="C306" i="10"/>
  <c r="H155" i="10"/>
  <c r="C86" i="10"/>
  <c r="H159" i="10"/>
  <c r="F86" i="10"/>
  <c r="H163" i="10"/>
  <c r="F90" i="10"/>
  <c r="C90" i="10"/>
  <c r="F452" i="10"/>
  <c r="C452" i="10"/>
  <c r="F741" i="10"/>
  <c r="C741" i="10"/>
  <c r="F305" i="10"/>
  <c r="C305" i="10"/>
  <c r="C739" i="10"/>
  <c r="F739" i="10"/>
  <c r="C743" i="10"/>
  <c r="F743" i="10"/>
  <c r="C747" i="10"/>
  <c r="F747" i="10"/>
  <c r="C446" i="10"/>
  <c r="F446" i="10"/>
  <c r="C450" i="10"/>
  <c r="F450" i="10"/>
  <c r="C454" i="10"/>
  <c r="F454" i="10"/>
  <c r="F299" i="10"/>
  <c r="C299" i="10"/>
  <c r="F303" i="10"/>
  <c r="C303" i="10"/>
  <c r="C307" i="10"/>
  <c r="F307" i="10"/>
  <c r="H152" i="10"/>
  <c r="F79" i="10"/>
  <c r="C79" i="10"/>
  <c r="H156" i="10"/>
  <c r="F83" i="10"/>
  <c r="C83" i="10"/>
  <c r="F87" i="10"/>
  <c r="C87" i="10"/>
  <c r="H160" i="10"/>
  <c r="C745" i="10"/>
  <c r="F745" i="10"/>
  <c r="C309" i="10"/>
  <c r="F309" i="10"/>
  <c r="F444" i="10"/>
  <c r="C444" i="10"/>
  <c r="H154" i="10"/>
  <c r="F736" i="10"/>
  <c r="C736" i="10"/>
  <c r="C740" i="10"/>
  <c r="F740" i="10"/>
  <c r="C744" i="10"/>
  <c r="F744" i="10"/>
  <c r="F447" i="10"/>
  <c r="C447" i="10"/>
  <c r="C451" i="10"/>
  <c r="F451" i="10"/>
  <c r="F455" i="10"/>
  <c r="C455" i="10"/>
  <c r="F300" i="10"/>
  <c r="C300" i="10"/>
  <c r="F304" i="10"/>
  <c r="C304" i="10"/>
  <c r="F308" i="10"/>
  <c r="C308" i="10"/>
  <c r="H153" i="10"/>
  <c r="C84" i="10"/>
  <c r="H157" i="10"/>
  <c r="F84" i="10"/>
  <c r="C88" i="10"/>
  <c r="H161" i="10"/>
  <c r="F88" i="10"/>
  <c r="C89" i="10"/>
  <c r="H162" i="10"/>
  <c r="F89" i="10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G47" i="17"/>
  <c r="F47" i="17"/>
  <c r="G48" i="17"/>
  <c r="F48" i="17"/>
  <c r="G49" i="17"/>
  <c r="F49" i="17"/>
  <c r="BE11" i="2"/>
  <c r="CV6" i="1"/>
  <c r="BD11" i="2"/>
  <c r="CU6" i="1"/>
  <c r="BC11" i="2"/>
  <c r="D448" i="10"/>
  <c r="D455" i="10"/>
  <c r="D451" i="10"/>
  <c r="D447" i="10"/>
  <c r="D452" i="10"/>
  <c r="D454" i="10"/>
  <c r="D450" i="10"/>
  <c r="D446" i="10"/>
  <c r="D453" i="10"/>
  <c r="D449" i="10"/>
  <c r="D445" i="10"/>
  <c r="D306" i="10"/>
  <c r="D309" i="10"/>
  <c r="D301" i="10"/>
  <c r="D308" i="10"/>
  <c r="D304" i="10"/>
  <c r="D300" i="10"/>
  <c r="D302" i="10"/>
  <c r="D305" i="10"/>
  <c r="D307" i="10"/>
  <c r="D303" i="10"/>
  <c r="D299" i="10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B169" i="3"/>
  <c r="B170" i="3"/>
  <c r="C7" i="10"/>
  <c r="F9" i="10"/>
  <c r="C8" i="10"/>
  <c r="C9" i="10"/>
  <c r="B171" i="3"/>
  <c r="F8" i="10"/>
  <c r="B208" i="3" l="1"/>
  <c r="F81" i="10"/>
  <c r="C82" i="10"/>
  <c r="F82" i="10"/>
  <c r="B209" i="3"/>
  <c r="B210" i="3"/>
  <c r="C81" i="10"/>
  <c r="C80" i="10"/>
  <c r="BE9" i="2"/>
  <c r="BC9" i="2"/>
  <c r="CV5" i="1"/>
  <c r="BF8" i="2"/>
  <c r="BF5" i="2" s="1"/>
  <c r="BD9" i="2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8" i="2" l="1"/>
  <c r="BD5" i="2" s="1"/>
  <c r="BC8" i="2"/>
  <c r="BC5" i="2" s="1"/>
  <c r="BE8" i="2"/>
  <c r="BE5" i="2" s="1"/>
  <c r="BB29" i="2"/>
  <c r="B246" i="3"/>
  <c r="B286" i="3" l="1"/>
  <c r="CU23" i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CS14" i="1"/>
  <c r="CS15" i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CR14" i="1"/>
  <c r="CR15" i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B481" i="3"/>
  <c r="E382" i="10"/>
  <c r="B236" i="10"/>
  <c r="B235" i="10"/>
  <c r="B673" i="10"/>
  <c r="B257" i="3"/>
  <c r="B381" i="10"/>
  <c r="E674" i="10"/>
  <c r="C163" i="10"/>
  <c r="E381" i="10"/>
  <c r="B492" i="3"/>
  <c r="B382" i="10"/>
  <c r="B674" i="10"/>
  <c r="E673" i="10"/>
  <c r="C162" i="10"/>
  <c r="E235" i="10"/>
  <c r="E236" i="10"/>
  <c r="B326" i="3"/>
  <c r="B337" i="3"/>
  <c r="B378" i="3" l="1"/>
  <c r="B522" i="3"/>
  <c r="B533" i="3"/>
  <c r="B367" i="3"/>
  <c r="B297" i="3"/>
  <c r="D328" i="3"/>
  <c r="D369" i="3" s="1"/>
  <c r="D336" i="3"/>
  <c r="D377" i="3" s="1"/>
  <c r="D334" i="3"/>
  <c r="D375" i="3" s="1"/>
  <c r="D335" i="3"/>
  <c r="D376" i="3" s="1"/>
  <c r="D329" i="3"/>
  <c r="D370" i="3" s="1"/>
  <c r="D337" i="3"/>
  <c r="D378" i="3" s="1"/>
  <c r="D327" i="3"/>
  <c r="D368" i="3" s="1"/>
  <c r="D330" i="3"/>
  <c r="D371" i="3" s="1"/>
  <c r="D326" i="3"/>
  <c r="D367" i="3" s="1"/>
  <c r="D333" i="3"/>
  <c r="D374" i="3" s="1"/>
  <c r="D331" i="3"/>
  <c r="D372" i="3" s="1"/>
  <c r="D332" i="3"/>
  <c r="D373" i="3" s="1"/>
  <c r="D486" i="3"/>
  <c r="D527" i="3" s="1"/>
  <c r="D481" i="3"/>
  <c r="D522" i="3" s="1"/>
  <c r="D491" i="3"/>
  <c r="D532" i="3" s="1"/>
  <c r="D487" i="3"/>
  <c r="D528" i="3" s="1"/>
  <c r="D488" i="3"/>
  <c r="D529" i="3" s="1"/>
  <c r="D492" i="3"/>
  <c r="D533" i="3" s="1"/>
  <c r="D485" i="3"/>
  <c r="D526" i="3" s="1"/>
  <c r="D489" i="3"/>
  <c r="D530" i="3" s="1"/>
  <c r="D483" i="3"/>
  <c r="D524" i="3" s="1"/>
  <c r="D484" i="3"/>
  <c r="D525" i="3" s="1"/>
  <c r="D482" i="3"/>
  <c r="D523" i="3" s="1"/>
  <c r="D490" i="3"/>
  <c r="D531" i="3" s="1"/>
  <c r="D249" i="3"/>
  <c r="D289" i="3" s="1"/>
  <c r="D257" i="3"/>
  <c r="D297" i="3" s="1"/>
  <c r="D250" i="3"/>
  <c r="D290" i="3" s="1"/>
  <c r="D255" i="3"/>
  <c r="D295" i="3" s="1"/>
  <c r="D256" i="3"/>
  <c r="D296" i="3" s="1"/>
  <c r="D251" i="3"/>
  <c r="D291" i="3" s="1"/>
  <c r="D246" i="3"/>
  <c r="D286" i="3" s="1"/>
  <c r="D252" i="3"/>
  <c r="D292" i="3" s="1"/>
  <c r="D247" i="3"/>
  <c r="D287" i="3" s="1"/>
  <c r="D253" i="3"/>
  <c r="D293" i="3" s="1"/>
  <c r="D254" i="3"/>
  <c r="D294" i="3" s="1"/>
  <c r="D248" i="3"/>
  <c r="D288" i="3" s="1"/>
  <c r="F46" i="17"/>
  <c r="G46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CQ14" i="1"/>
  <c r="CQ15" i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B17" i="10"/>
  <c r="B672" i="10"/>
  <c r="F7" i="10"/>
  <c r="B168" i="3"/>
  <c r="E17" i="10"/>
  <c r="E380" i="10"/>
  <c r="B179" i="3"/>
  <c r="B380" i="10"/>
  <c r="E672" i="10"/>
  <c r="C161" i="10"/>
  <c r="H49" i="17" a="1"/>
  <c r="E234" i="10"/>
  <c r="B16" i="10"/>
  <c r="B234" i="10"/>
  <c r="F80" i="10" l="1"/>
  <c r="B207" i="3"/>
  <c r="B218" i="3"/>
  <c r="D170" i="3"/>
  <c r="D209" i="3" s="1"/>
  <c r="D178" i="3"/>
  <c r="D217" i="3" s="1"/>
  <c r="D169" i="3"/>
  <c r="D208" i="3" s="1"/>
  <c r="D171" i="3"/>
  <c r="D210" i="3" s="1"/>
  <c r="D179" i="3"/>
  <c r="D218" i="3" s="1"/>
  <c r="D172" i="3"/>
  <c r="D211" i="3" s="1"/>
  <c r="D168" i="3"/>
  <c r="D207" i="3" s="1"/>
  <c r="D175" i="3"/>
  <c r="D214" i="3" s="1"/>
  <c r="D173" i="3"/>
  <c r="D212" i="3" s="1"/>
  <c r="D177" i="3"/>
  <c r="D216" i="3" s="1"/>
  <c r="D174" i="3"/>
  <c r="D213" i="3" s="1"/>
  <c r="D176" i="3"/>
  <c r="D215" i="3" s="1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E406" i="3"/>
  <c r="F406" i="3" s="1"/>
  <c r="E443" i="3"/>
  <c r="E411" i="3"/>
  <c r="F411" i="3" s="1"/>
  <c r="E448" i="3"/>
  <c r="E410" i="3"/>
  <c r="F410" i="3" s="1"/>
  <c r="E447" i="3"/>
  <c r="H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CP14" i="1"/>
  <c r="CP15" i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E671" i="10"/>
  <c r="H48" i="17" a="1"/>
  <c r="E379" i="10"/>
  <c r="B379" i="10"/>
  <c r="H47" i="17" a="1"/>
  <c r="E233" i="10"/>
  <c r="C160" i="10"/>
  <c r="B671" i="10"/>
  <c r="B15" i="10"/>
  <c r="E15" i="10"/>
  <c r="E16" i="10"/>
  <c r="H46" i="17" a="1"/>
  <c r="B233" i="10"/>
  <c r="AZ8" i="2" l="1"/>
  <c r="AZ5" i="2" s="1"/>
  <c r="BB8" i="2"/>
  <c r="BB5" i="2" s="1"/>
  <c r="F450" i="3"/>
  <c r="F445" i="3"/>
  <c r="F454" i="3"/>
  <c r="F453" i="3"/>
  <c r="F451" i="3"/>
  <c r="F443" i="3"/>
  <c r="F525" i="10"/>
  <c r="C525" i="10"/>
  <c r="B414" i="3"/>
  <c r="AX9" i="2"/>
  <c r="CQ32" i="1"/>
  <c r="F449" i="3"/>
  <c r="F452" i="3"/>
  <c r="F447" i="3"/>
  <c r="CQ26" i="1"/>
  <c r="CR5" i="1"/>
  <c r="F448" i="3"/>
  <c r="CQ23" i="1"/>
  <c r="F444" i="3"/>
  <c r="F446" i="3"/>
  <c r="I526" i="10"/>
  <c r="H48" i="17"/>
  <c r="H47" i="17"/>
  <c r="H46" i="17"/>
  <c r="AY9" i="2"/>
  <c r="CQ5" i="1"/>
  <c r="CP6" i="1"/>
  <c r="AW11" i="2"/>
  <c r="B14" i="10"/>
  <c r="AY8" i="2" l="1"/>
  <c r="AY5" i="2" s="1"/>
  <c r="AX8" i="2"/>
  <c r="AX5" i="2" s="1"/>
  <c r="AW9" i="2"/>
  <c r="I525" i="10"/>
  <c r="CO7" i="1"/>
  <c r="CO8" i="1"/>
  <c r="CO9" i="1"/>
  <c r="CO10" i="1"/>
  <c r="CO11" i="1"/>
  <c r="CO13" i="1"/>
  <c r="CO14" i="1"/>
  <c r="CO15" i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E378" i="10"/>
  <c r="C159" i="10"/>
  <c r="B670" i="10"/>
  <c r="B232" i="10"/>
  <c r="E14" i="10"/>
  <c r="E670" i="10"/>
  <c r="E232" i="10"/>
  <c r="B378" i="10"/>
  <c r="AW8" i="2" l="1"/>
  <c r="AW5" i="2" s="1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F152" i="10" s="1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B13" i="10"/>
  <c r="B746" i="10" l="1"/>
  <c r="E746" i="10"/>
  <c r="G162" i="10"/>
  <c r="E89" i="10"/>
  <c r="B89" i="10"/>
  <c r="E309" i="10"/>
  <c r="B309" i="10"/>
  <c r="E307" i="10"/>
  <c r="B307" i="10"/>
  <c r="E305" i="10"/>
  <c r="B305" i="10"/>
  <c r="E452" i="10"/>
  <c r="B452" i="10"/>
  <c r="E444" i="10"/>
  <c r="B444" i="10"/>
  <c r="B90" i="10"/>
  <c r="E90" i="10"/>
  <c r="G163" i="10"/>
  <c r="G161" i="10"/>
  <c r="E88" i="10"/>
  <c r="B88" i="10"/>
  <c r="B455" i="10"/>
  <c r="E455" i="10"/>
  <c r="E744" i="10"/>
  <c r="B744" i="10"/>
  <c r="E736" i="10"/>
  <c r="B736" i="10"/>
  <c r="B87" i="10"/>
  <c r="G160" i="10"/>
  <c r="E87" i="10"/>
  <c r="B79" i="10"/>
  <c r="G152" i="10"/>
  <c r="E79" i="10"/>
  <c r="B747" i="10"/>
  <c r="E747" i="10"/>
  <c r="G159" i="10"/>
  <c r="B86" i="10"/>
  <c r="E453" i="10"/>
  <c r="B453" i="10"/>
  <c r="E308" i="10"/>
  <c r="B308" i="10"/>
  <c r="B306" i="10"/>
  <c r="E306" i="10"/>
  <c r="E298" i="10"/>
  <c r="B298" i="10"/>
  <c r="E745" i="10"/>
  <c r="B745" i="10"/>
  <c r="E451" i="10"/>
  <c r="B451" i="10"/>
  <c r="E454" i="10"/>
  <c r="B454" i="10"/>
  <c r="E743" i="10"/>
  <c r="B743" i="10"/>
  <c r="I524" i="10"/>
  <c r="AV9" i="2"/>
  <c r="AV8" i="2" l="1"/>
  <c r="AV5" i="2" s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CN14" i="1"/>
  <c r="CN15" i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B669" i="10"/>
  <c r="E231" i="10"/>
  <c r="E669" i="10"/>
  <c r="C158" i="10"/>
  <c r="B231" i="10"/>
  <c r="B377" i="10"/>
  <c r="E377" i="10"/>
  <c r="G158" i="10" l="1"/>
  <c r="E304" i="10"/>
  <c r="E450" i="10"/>
  <c r="B304" i="10"/>
  <c r="B450" i="10"/>
  <c r="E742" i="10"/>
  <c r="B742" i="10"/>
  <c r="C523" i="10"/>
  <c r="F523" i="10"/>
  <c r="CN6" i="1"/>
  <c r="AU18" i="2"/>
  <c r="AU38" i="2"/>
  <c r="AU35" i="2"/>
  <c r="AU32" i="2"/>
  <c r="AU29" i="2"/>
  <c r="AU26" i="2"/>
  <c r="AU12" i="2"/>
  <c r="B12" i="10"/>
  <c r="B85" i="10" l="1"/>
  <c r="B412" i="3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CM14" i="1"/>
  <c r="CM15" i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B668" i="10"/>
  <c r="E13" i="10"/>
  <c r="C157" i="10"/>
  <c r="E230" i="10"/>
  <c r="E668" i="10"/>
  <c r="E12" i="10"/>
  <c r="B230" i="10"/>
  <c r="B376" i="10"/>
  <c r="E376" i="10"/>
  <c r="E741" i="10" l="1"/>
  <c r="B741" i="10"/>
  <c r="E86" i="10"/>
  <c r="E449" i="10"/>
  <c r="E85" i="10"/>
  <c r="B449" i="10"/>
  <c r="G157" i="10"/>
  <c r="E303" i="10"/>
  <c r="B303" i="10"/>
  <c r="B449" i="3"/>
  <c r="C522" i="10"/>
  <c r="B411" i="3"/>
  <c r="I85" i="10"/>
  <c r="F522" i="10"/>
  <c r="I86" i="10"/>
  <c r="CN32" i="1"/>
  <c r="CN23" i="1"/>
  <c r="CN26" i="1"/>
  <c r="CN5" i="1"/>
  <c r="AU9" i="2"/>
  <c r="CO5" i="1"/>
  <c r="CN29" i="1"/>
  <c r="CM6" i="1"/>
  <c r="AT11" i="2"/>
  <c r="B11" i="10"/>
  <c r="B84" i="10" l="1"/>
  <c r="AU8" i="2"/>
  <c r="AU5" i="2" s="1"/>
  <c r="I522" i="10"/>
  <c r="B448" i="3"/>
  <c r="AT9" i="2"/>
  <c r="AS12" i="2"/>
  <c r="CL7" i="1"/>
  <c r="CL8" i="1"/>
  <c r="CL9" i="1"/>
  <c r="CL10" i="1"/>
  <c r="CL11" i="1"/>
  <c r="CL13" i="1"/>
  <c r="CL14" i="1"/>
  <c r="CL15" i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E375" i="10"/>
  <c r="B229" i="10"/>
  <c r="B375" i="10"/>
  <c r="B667" i="10"/>
  <c r="E229" i="10"/>
  <c r="E11" i="10"/>
  <c r="C156" i="10"/>
  <c r="E667" i="10"/>
  <c r="G156" i="10" l="1"/>
  <c r="B740" i="10"/>
  <c r="B448" i="10"/>
  <c r="B302" i="10"/>
  <c r="E84" i="10"/>
  <c r="E302" i="10"/>
  <c r="E740" i="10"/>
  <c r="E448" i="10"/>
  <c r="AT8" i="2"/>
  <c r="AT5" i="2" s="1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CK14" i="1"/>
  <c r="CK15" i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B228" i="10"/>
  <c r="E374" i="10"/>
  <c r="B10" i="10"/>
  <c r="B374" i="10"/>
  <c r="E666" i="10"/>
  <c r="C155" i="10"/>
  <c r="B666" i="10"/>
  <c r="E228" i="10"/>
  <c r="E447" i="10" l="1"/>
  <c r="B447" i="10"/>
  <c r="G155" i="10"/>
  <c r="E301" i="10"/>
  <c r="B301" i="10"/>
  <c r="B83" i="10"/>
  <c r="E739" i="10"/>
  <c r="B739" i="10"/>
  <c r="CL12" i="1"/>
  <c r="I521" i="10"/>
  <c r="F520" i="10"/>
  <c r="C520" i="10"/>
  <c r="B409" i="3"/>
  <c r="AS9" i="2"/>
  <c r="CL32" i="1"/>
  <c r="B447" i="3"/>
  <c r="CL26" i="1"/>
  <c r="CL23" i="1"/>
  <c r="CK6" i="1"/>
  <c r="AR11" i="2"/>
  <c r="CJ7" i="1"/>
  <c r="CJ8" i="1"/>
  <c r="CJ9" i="1"/>
  <c r="CJ10" i="1"/>
  <c r="CJ11" i="1"/>
  <c r="CJ13" i="1"/>
  <c r="CJ14" i="1"/>
  <c r="CJ15" i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C154" i="10"/>
  <c r="E9" i="10"/>
  <c r="B227" i="10"/>
  <c r="B373" i="10"/>
  <c r="E665" i="10"/>
  <c r="E227" i="10"/>
  <c r="E10" i="10"/>
  <c r="B665" i="10"/>
  <c r="B9" i="10"/>
  <c r="E373" i="10"/>
  <c r="E82" i="10" l="1"/>
  <c r="E446" i="10"/>
  <c r="B446" i="10"/>
  <c r="G154" i="10"/>
  <c r="E300" i="10"/>
  <c r="B300" i="10"/>
  <c r="B82" i="10"/>
  <c r="E738" i="10"/>
  <c r="B738" i="10"/>
  <c r="E83" i="10"/>
  <c r="AS8" i="2"/>
  <c r="AS5" i="2" s="1"/>
  <c r="CL5" i="1"/>
  <c r="I83" i="10"/>
  <c r="I520" i="10"/>
  <c r="B446" i="3"/>
  <c r="C519" i="10"/>
  <c r="B408" i="3"/>
  <c r="F519" i="10"/>
  <c r="AR9" i="2"/>
  <c r="CK23" i="1"/>
  <c r="CK5" i="1"/>
  <c r="CK26" i="1"/>
  <c r="CK20" i="1"/>
  <c r="CK32" i="1"/>
  <c r="CK29" i="1"/>
  <c r="AQ11" i="2"/>
  <c r="CJ6" i="1"/>
  <c r="B8" i="10"/>
  <c r="B81" i="10" l="1"/>
  <c r="AR8" i="2"/>
  <c r="AR5" i="2" s="1"/>
  <c r="I82" i="10"/>
  <c r="AQ9" i="2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CI16" i="1"/>
  <c r="CI17" i="1"/>
  <c r="CI18" i="1"/>
  <c r="CI19" i="1"/>
  <c r="CI13" i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B372" i="10"/>
  <c r="B226" i="10"/>
  <c r="E372" i="10"/>
  <c r="E8" i="10"/>
  <c r="B664" i="10"/>
  <c r="E226" i="10"/>
  <c r="E664" i="10"/>
  <c r="C153" i="10"/>
  <c r="B445" i="10" l="1"/>
  <c r="B299" i="10"/>
  <c r="E81" i="10"/>
  <c r="E299" i="10"/>
  <c r="G153" i="10"/>
  <c r="E445" i="10"/>
  <c r="B737" i="10"/>
  <c r="E737" i="10"/>
  <c r="AQ8" i="2"/>
  <c r="AQ5" i="2" s="1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7" i="10"/>
  <c r="B18" i="10" l="1"/>
  <c r="B80" i="10"/>
  <c r="B91" i="10" s="1"/>
  <c r="B444" i="3"/>
  <c r="C529" i="10"/>
  <c r="I518" i="10"/>
  <c r="AP9" i="2"/>
  <c r="BA38" i="2"/>
  <c r="BA35" i="2"/>
  <c r="BA32" i="2"/>
  <c r="BA29" i="2"/>
  <c r="BA26" i="2"/>
  <c r="BA18" i="2"/>
  <c r="BA12" i="2"/>
  <c r="AP8" i="2" l="1"/>
  <c r="AP5" i="2" s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E7" i="10"/>
  <c r="E80" i="10" l="1"/>
  <c r="B454" i="3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CG14" i="1"/>
  <c r="CG15" i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163" i="10"/>
  <c r="F163" i="10" l="1"/>
  <c r="B443" i="3"/>
  <c r="E528" i="10"/>
  <c r="AO9" i="2"/>
  <c r="AM11" i="2"/>
  <c r="AM9" i="2" s="1"/>
  <c r="AM8" i="2" s="1"/>
  <c r="AM5" i="2" s="1"/>
  <c r="CG6" i="1"/>
  <c r="AO8" i="2" l="1"/>
  <c r="AO5" i="2" s="1"/>
  <c r="CF7" i="1"/>
  <c r="CF8" i="1"/>
  <c r="CF9" i="1"/>
  <c r="CF10" i="1"/>
  <c r="CF11" i="1"/>
  <c r="CF13" i="1"/>
  <c r="CF14" i="1"/>
  <c r="CF15" i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B162" i="10"/>
  <c r="F162" i="10" l="1"/>
  <c r="E527" i="10"/>
  <c r="H90" i="10"/>
  <c r="CG5" i="1"/>
  <c r="AL11" i="2"/>
  <c r="AL9" i="2" s="1"/>
  <c r="AL8" i="2" s="1"/>
  <c r="AL5" i="2" s="1"/>
  <c r="CF6" i="1"/>
  <c r="CE7" i="1"/>
  <c r="CE8" i="1"/>
  <c r="CE9" i="1"/>
  <c r="CE10" i="1"/>
  <c r="CE11" i="1"/>
  <c r="CE13" i="1"/>
  <c r="CE14" i="1"/>
  <c r="CE15" i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B161" i="10"/>
  <c r="F161" i="10" l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AK8" i="2" s="1"/>
  <c r="AK5" i="2" s="1"/>
  <c r="CD7" i="1"/>
  <c r="CD8" i="1"/>
  <c r="CD9" i="1"/>
  <c r="CD10" i="1"/>
  <c r="CD11" i="1"/>
  <c r="CD13" i="1"/>
  <c r="CD14" i="1"/>
  <c r="CD15" i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B160" i="10"/>
  <c r="F160" i="10" l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I164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AJ8" i="2" s="1"/>
  <c r="AJ5" i="2" s="1"/>
  <c r="CC7" i="1"/>
  <c r="CC8" i="1"/>
  <c r="CC9" i="1"/>
  <c r="CC10" i="1"/>
  <c r="CC11" i="1"/>
  <c r="CC13" i="1"/>
  <c r="CC14" i="1"/>
  <c r="CC15" i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B159" i="10"/>
  <c r="F159" i="10" l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AD8" i="2"/>
  <c r="F596" i="10" l="1"/>
  <c r="C596" i="10"/>
  <c r="J305" i="10"/>
  <c r="I451" i="10"/>
  <c r="I743" i="10"/>
  <c r="I305" i="10"/>
  <c r="F175" i="3"/>
  <c r="AI9" i="2"/>
  <c r="AI8" i="2" s="1"/>
  <c r="AI5" i="2" s="1"/>
  <c r="I596" i="10" l="1"/>
  <c r="CB7" i="1"/>
  <c r="CB8" i="1"/>
  <c r="CB9" i="1"/>
  <c r="CB10" i="1"/>
  <c r="CB11" i="1"/>
  <c r="CB13" i="1"/>
  <c r="CB14" i="1"/>
  <c r="CB15" i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B158" i="10"/>
  <c r="F158" i="10" l="1"/>
  <c r="E523" i="10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CA14" i="1"/>
  <c r="CA15" i="1"/>
  <c r="CA16" i="1"/>
  <c r="CA17" i="1"/>
  <c r="CA18" i="1"/>
  <c r="CA19" i="1"/>
  <c r="CA11" i="1"/>
  <c r="CA10" i="1"/>
  <c r="CA9" i="1"/>
  <c r="CA8" i="1"/>
  <c r="BZ7" i="1"/>
  <c r="CA7" i="1"/>
  <c r="B157" i="10"/>
  <c r="B156" i="10"/>
  <c r="F156" i="10" l="1"/>
  <c r="F157" i="10"/>
  <c r="H86" i="10"/>
  <c r="E522" i="10"/>
  <c r="F595" i="10"/>
  <c r="C595" i="10"/>
  <c r="J304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AH8" i="2" s="1"/>
  <c r="AH5" i="2" s="1"/>
  <c r="CA6" i="1"/>
  <c r="AG38" i="2"/>
  <c r="AG35" i="2"/>
  <c r="CB29" i="1" s="1"/>
  <c r="AG32" i="2"/>
  <c r="AG29" i="2"/>
  <c r="AG26" i="2"/>
  <c r="CB20" i="1" s="1"/>
  <c r="AG18" i="2"/>
  <c r="CB12" i="1" s="1"/>
  <c r="AG12" i="2"/>
  <c r="H85" i="10" l="1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BZ14" i="1"/>
  <c r="BZ15" i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CA23" i="1"/>
  <c r="BZ6" i="1"/>
  <c r="C593" i="10" l="1"/>
  <c r="F593" i="10"/>
  <c r="J302" i="10"/>
  <c r="I302" i="10"/>
  <c r="I740" i="10"/>
  <c r="I448" i="10"/>
  <c r="AG8" i="2"/>
  <c r="AG5" i="2" s="1"/>
  <c r="AF9" i="2"/>
  <c r="BY7" i="1"/>
  <c r="BY8" i="1"/>
  <c r="BY9" i="1"/>
  <c r="BY10" i="1"/>
  <c r="BY11" i="1"/>
  <c r="BY13" i="1"/>
  <c r="BY14" i="1"/>
  <c r="BY15" i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155" i="10"/>
  <c r="F155" i="10" l="1"/>
  <c r="B520" i="10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8" i="2"/>
  <c r="AF5" i="2" s="1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BX14" i="1"/>
  <c r="BX15" i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B154" i="10"/>
  <c r="F154" i="10" l="1"/>
  <c r="H665" i="10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BX6" i="1"/>
  <c r="BW13" i="1"/>
  <c r="BW14" i="1"/>
  <c r="BW15" i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153" i="10"/>
  <c r="F153" i="10" l="1"/>
  <c r="B237" i="10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C590" i="10"/>
  <c r="F456" i="10"/>
  <c r="D590" i="10"/>
  <c r="J226" i="10"/>
  <c r="I446" i="10"/>
  <c r="I300" i="10"/>
  <c r="C383" i="10"/>
  <c r="I372" i="10"/>
  <c r="F675" i="10"/>
  <c r="F383" i="10"/>
  <c r="I664" i="10"/>
  <c r="C675" i="10"/>
  <c r="I8" i="10"/>
  <c r="D164" i="10"/>
  <c r="H164" i="10"/>
  <c r="I226" i="10"/>
  <c r="I738" i="10"/>
  <c r="D675" i="10"/>
  <c r="G675" i="10"/>
  <c r="D383" i="10"/>
  <c r="G383" i="10"/>
  <c r="F169" i="3"/>
  <c r="F327" i="3"/>
  <c r="G310" i="10"/>
  <c r="F287" i="3"/>
  <c r="F247" i="3"/>
  <c r="F482" i="3"/>
  <c r="G456" i="10"/>
  <c r="BX26" i="1"/>
  <c r="AE8" i="2"/>
  <c r="AE5" i="2" s="1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18" i="10"/>
  <c r="C91" i="10"/>
  <c r="C310" i="10"/>
  <c r="I299" i="10"/>
  <c r="I737" i="10"/>
  <c r="C748" i="10"/>
  <c r="I445" i="10"/>
  <c r="C456" i="10"/>
  <c r="D456" i="10"/>
  <c r="D310" i="10"/>
  <c r="D91" i="10"/>
  <c r="D18" i="10"/>
  <c r="AC8" i="2"/>
  <c r="AC5" i="2" s="1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8" i="2"/>
  <c r="AB5" i="2" s="1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F164" i="10" l="1"/>
  <c r="B164" i="10"/>
  <c r="E748" i="10"/>
  <c r="E594" i="10"/>
  <c r="B594" i="10"/>
  <c r="B521" i="10"/>
  <c r="E456" i="10"/>
  <c r="H303" i="10"/>
  <c r="B675" i="10"/>
  <c r="H667" i="10"/>
  <c r="H375" i="10"/>
  <c r="B383" i="10"/>
  <c r="H11" i="10"/>
  <c r="E383" i="10"/>
  <c r="E675" i="10"/>
  <c r="C164" i="10"/>
  <c r="G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H594" i="10" l="1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  <comment ref="A17" authorId="0" shapeId="0" xr:uid="{00000000-0006-0000-0100-00001B000000}">
      <text>
        <r>
          <rPr>
            <b/>
            <sz val="9"/>
            <color indexed="81"/>
            <rFont val="Tahoma"/>
            <family val="2"/>
            <charset val="204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Transferti un ziedojumi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5" authorId="0" shapeId="0" xr:uid="{00000000-0006-0000-0100-00001C000000}">
      <text>
        <r>
          <rPr>
            <b/>
            <sz val="9"/>
            <color indexed="81"/>
            <rFont val="Tahoma"/>
            <family val="2"/>
            <charset val="204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Kārtējie maksājumi Eiropas Savienības budžetā un starptautiskā sadarbība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[Komentārs ar pavedienu]
Jūsu Excel versija ļauj lasīt šo komentāru ar pavedienu, tomēr visi tā labojumi tiks noņemti, ja fails tiks atvērts jaunākā Excel versijā. Papildinformācija: https://go.microsoft.com/fwlink/?linkid=870924
Komentārs:
    Lineāri sadalīts uz 12 mēnešiem</t>
      </text>
    </comment>
    <comment ref="E168" authorId="1" shapeId="0" xr:uid="{512FF821-CAE0-43F1-B96D-3CECE5243A9C}">
      <text>
        <t>[Komentārs ar pavedienu]
Jūsu Excel versija ļauj lasīt šo komentāru ar pavedienu, tomēr visi tā labojumi tiks noņemti, ja fails tiks atvērts jaunākā Excel versijā. Papildinformācija: https://go.microsoft.com/fwlink/?linkid=870924
Komentārs: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</authors>
  <commentList>
    <comment ref="A11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Transferti un ziedojumi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19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Kārtējie maksājumi Eiropas Savienības budžetā un starptautiskā sadarbība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  <author>Emīls Ķīlis</author>
  </authors>
  <commentList>
    <comment ref="B45" authorId="0" shapeId="0" xr:uid="{7A7BA34C-1969-440A-943E-9654F4F1E7AE}">
      <text>
        <t>[Komentārs ar pavedienu]
Jūsu Excel versija ļauj lasīt šo komentāru ar pavedienu, tomēr visi tā labojumi tiks noņemti, ja fails tiks atvērts jaunākā Excel versijā. Papildinformācija: https://go.microsoft.com/fwlink/?linkid=870924
Komentārs:
    Indirect(address(row(); count(</t>
      </text>
    </comment>
    <comment ref="L47" authorId="1" shapeId="0" xr:uid="{EA11E11B-577A-4A4C-AECB-5BF15FFB734A}">
      <text>
        <r>
          <rPr>
            <b/>
            <sz val="9"/>
            <color indexed="81"/>
            <rFont val="Tahoma"/>
            <family val="2"/>
            <charset val="204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Kārtējie maksājumi Eiropas Savienības budžetā un starptautiskā sadarbība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<sst xmlns="http://schemas.openxmlformats.org/spreadsheetml/2006/main" count="1146" uniqueCount="156">
  <si>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</si>
  <si>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</si>
  <si>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</si>
  <si>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</si>
  <si>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</si>
  <si>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</si>
  <si>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Ārvalstu finanšu palīdzība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</si>
  <si>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</si>
  <si>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</si>
  <si>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</si>
  <si>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</si>
  <si>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</si>
  <si>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</si>
  <si>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</si>
  <si>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</si>
  <si>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</si>
  <si>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</si>
  <si>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</si>
  <si>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</si>
  <si>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</si>
  <si>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</si>
  <si>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</si>
  <si>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</si>
  <si>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</si>
  <si>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</si>
  <si>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</si>
  <si>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</si>
  <si>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</si>
  <si>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</si>
  <si>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</si>
  <si>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</si>
  <si>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</si>
  <si>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</si>
  <si>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</si>
  <si>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</si>
  <si>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</si>
  <si>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</si>
  <si>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</si>
  <si>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</si>
  <si>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</si>
  <si>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</si>
  <si>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</si>
  <si>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</si>
  <si>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</si>
  <si>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</si>
  <si>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</si>
  <si>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</si>
  <si>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</si>
  <si>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</si>
  <si>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</si>
  <si>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</si>
  <si>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</si>
  <si>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</si>
  <si>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</si>
  <si>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</si>
  <si>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</si>
  <si>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</si>
  <si>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</si>
  <si>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</si>
  <si>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</si>
  <si>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</si>
  <si>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</si>
  <si>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</si>
  <si>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</si>
  <si>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</si>
  <si>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</si>
  <si>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</si>
  <si>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</si>
  <si>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</si>
  <si>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</si>
  <si>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</si>
  <si>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</si>
  <si>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</si>
  <si>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</si>
  <si>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</si>
  <si>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</si>
  <si>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</si>
  <si>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Ikmēneša datu attēli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</si>
  <si>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</si>
  <si>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</si>
  <si>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</si>
  <si>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</si>
  <si>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</si>
  <si>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</si>
  <si>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</si>
  <si>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</si>
  <si>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Gadskārtējā valsts budžeta likuma izdevumu (un ieņēmumu) daļas izpildes monitorings, izmantojot Valsts kases datus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</si>
  <si>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</si>
  <si>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</si>
  <si>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</si>
  <si>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</si>
  <si>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</si>
  <si>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</si>
  <si>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</si>
  <si>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</si>
  <si>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</si>
  <si>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</si>
  <si>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</si>
  <si>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</si>
  <si>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</si>
  <si>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</si>
  <si>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kopā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</si>
  <si>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</si>
  <si>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</si>
  <si>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</si>
  <si>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</si>
  <si>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</si>
  <si>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</si>
  <si>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</si>
  <si>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</si>
  <si>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</si>
  <si>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</si>
  <si>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</si>
  <si>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</si>
  <si>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</si>
  <si>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</si>
  <si>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</si>
  <si>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</si>
  <si>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</si>
  <si>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</si>
  <si>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</si>
  <si>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</si>
  <si>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</si>
  <si>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</si>
  <si>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</si>
  <si>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2019 fakts</t>
  </si>
  <si>
    <t>2020 fakts</t>
  </si>
  <si>
    <t>2021 plāns</t>
  </si>
  <si>
    <t>2020 plāns</t>
  </si>
  <si>
    <t>IKP</t>
  </si>
  <si>
    <t>2022 (P)</t>
  </si>
  <si>
    <t>2021 fakts</t>
  </si>
  <si>
    <t>2022 plāns</t>
  </si>
  <si>
    <t>2022 prognoze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</si>
  <si>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</si>
  <si>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</si>
  <si>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</si>
  <si>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</si>
  <si>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</si>
  <si>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</si>
  <si>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Kopbudžeta ieņēmumu sadalījums pēdējā mēnesī</t>
  </si>
  <si>
    <t>Kopbudžeta izdevumu sadalījums pēdējā mēnesī</t>
  </si>
  <si>
    <t xml:space="preserve">Budžetu uzkrātie ieņēmumi, izdevumi un bilances uz pēdējo mēnesi 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</si>
  <si>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</si>
  <si>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</si>
  <si>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</si>
  <si>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</si>
  <si>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</si>
  <si>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</si>
  <si>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</si>
  <si>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</si>
  <si>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2023 (P)</t>
  </si>
  <si>
    <t>2023 prognoze</t>
  </si>
  <si>
    <t>SP 2023/26 updated</t>
  </si>
  <si>
    <t>SP 2023/26</t>
  </si>
  <si>
    <t>Kumulatīvo datu attēli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</si>
</sst>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</numFmts>
  <fonts count="93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i/>
      <sz val="10"/>
      <color theme="8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11"/>
      <color rgb="FF00B050"/>
      <name val="Calibri"/>
      <family val="2"/>
      <scheme val="minor"/>
    </font>
    <font>
      <sz val="11"/>
      <color rgb="FF00B050"/>
      <name val="Calibri"/>
      <family val="2"/>
    </font>
    <font>
      <sz val="11"/>
      <color rgb="FF00B05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b/>
      <i/>
      <sz val="9"/>
      <color rgb="FFFF0000"/>
      <name val="Calibri Light"/>
      <family val="2"/>
      <charset val="186"/>
      <scheme val="major"/>
    </font>
    <font>
      <sz val="10"/>
      <color rgb="FF00B050"/>
      <name val="Calibri Light"/>
      <family val="2"/>
      <charset val="186"/>
      <scheme val="major"/>
    </font>
  </fonts>
  <fills count="7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</borders>
  <cellStyleXfs count="47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6" fillId="0" borderId="0"/>
    <xf numFmtId="4" fontId="7" fillId="0" borderId="0" applyNumberFormat="0" applyProtection="0">
      <alignment horizontal="right" wrapText="1"/>
    </xf>
    <xf numFmtId="0" fontId="9" fillId="0" borderId="0"/>
    <xf numFmtId="0" fontId="9" fillId="0" borderId="0"/>
    <xf numFmtId="0" fontId="28" fillId="0" borderId="0"/>
    <xf numFmtId="0" fontId="62" fillId="7" borderId="0" applyNumberFormat="0" applyBorder="0" applyAlignment="0" applyProtection="0"/>
    <xf numFmtId="0" fontId="33" fillId="8" borderId="0" applyNumberFormat="0" applyBorder="0" applyAlignment="0" applyProtection="0"/>
    <xf numFmtId="0" fontId="62" fillId="7" borderId="0" applyNumberFormat="0" applyBorder="0" applyAlignment="0" applyProtection="0"/>
    <xf numFmtId="0" fontId="62" fillId="9" borderId="0" applyNumberFormat="0" applyBorder="0" applyAlignment="0" applyProtection="0"/>
    <xf numFmtId="0" fontId="33" fillId="10" borderId="0" applyNumberFormat="0" applyBorder="0" applyAlignment="0" applyProtection="0"/>
    <xf numFmtId="0" fontId="62" fillId="9" borderId="0" applyNumberFormat="0" applyBorder="0" applyAlignment="0" applyProtection="0"/>
    <xf numFmtId="0" fontId="62" fillId="11" borderId="0" applyNumberFormat="0" applyBorder="0" applyAlignment="0" applyProtection="0"/>
    <xf numFmtId="0" fontId="33" fillId="12" borderId="0" applyNumberFormat="0" applyBorder="0" applyAlignment="0" applyProtection="0"/>
    <xf numFmtId="0" fontId="62" fillId="11" borderId="0" applyNumberFormat="0" applyBorder="0" applyAlignment="0" applyProtection="0"/>
    <xf numFmtId="0" fontId="62" fillId="13" borderId="0" applyNumberFormat="0" applyBorder="0" applyAlignment="0" applyProtection="0"/>
    <xf numFmtId="0" fontId="33" fillId="14" borderId="0" applyNumberFormat="0" applyBorder="0" applyAlignment="0" applyProtection="0"/>
    <xf numFmtId="0" fontId="62" fillId="13" borderId="0" applyNumberFormat="0" applyBorder="0" applyAlignment="0" applyProtection="0"/>
    <xf numFmtId="0" fontId="62" fillId="15" borderId="0" applyNumberFormat="0" applyBorder="0" applyAlignment="0" applyProtection="0"/>
    <xf numFmtId="0" fontId="33" fillId="16" borderId="0" applyNumberFormat="0" applyBorder="0" applyAlignment="0" applyProtection="0"/>
    <xf numFmtId="0" fontId="62" fillId="15" borderId="0" applyNumberFormat="0" applyBorder="0" applyAlignment="0" applyProtection="0"/>
    <xf numFmtId="0" fontId="62" fillId="17" borderId="0" applyNumberFormat="0" applyBorder="0" applyAlignment="0" applyProtection="0"/>
    <xf numFmtId="0" fontId="33" fillId="9" borderId="0" applyNumberFormat="0" applyBorder="0" applyAlignment="0" applyProtection="0"/>
    <xf numFmtId="0" fontId="62" fillId="17" borderId="0" applyNumberFormat="0" applyBorder="0" applyAlignment="0" applyProtection="0"/>
    <xf numFmtId="0" fontId="62" fillId="16" borderId="0" applyNumberFormat="0" applyBorder="0" applyAlignment="0" applyProtection="0"/>
    <xf numFmtId="0" fontId="33" fillId="18" borderId="0" applyNumberFormat="0" applyBorder="0" applyAlignment="0" applyProtection="0"/>
    <xf numFmtId="0" fontId="62" fillId="16" borderId="0" applyNumberFormat="0" applyBorder="0" applyAlignment="0" applyProtection="0"/>
    <xf numFmtId="0" fontId="62" fillId="10" borderId="0" applyNumberFormat="0" applyBorder="0" applyAlignment="0" applyProtection="0"/>
    <xf numFmtId="0" fontId="33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33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13" borderId="0" applyNumberFormat="0" applyBorder="0" applyAlignment="0" applyProtection="0"/>
    <xf numFmtId="0" fontId="33" fillId="21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33" fillId="18" borderId="0" applyNumberFormat="0" applyBorder="0" applyAlignment="0" applyProtection="0"/>
    <xf numFmtId="0" fontId="62" fillId="16" borderId="0" applyNumberFormat="0" applyBorder="0" applyAlignment="0" applyProtection="0"/>
    <xf numFmtId="0" fontId="62" fillId="22" borderId="0" applyNumberFormat="0" applyBorder="0" applyAlignment="0" applyProtection="0"/>
    <xf numFmtId="0" fontId="33" fillId="17" borderId="0" applyNumberFormat="0" applyBorder="0" applyAlignment="0" applyProtection="0"/>
    <xf numFmtId="0" fontId="62" fillId="22" borderId="0" applyNumberFormat="0" applyBorder="0" applyAlignment="0" applyProtection="0"/>
    <xf numFmtId="0" fontId="63" fillId="23" borderId="0" applyNumberFormat="0" applyBorder="0" applyAlignment="0" applyProtection="0"/>
    <xf numFmtId="0" fontId="66" fillId="18" borderId="0" applyNumberFormat="0" applyBorder="0" applyAlignment="0" applyProtection="0"/>
    <xf numFmtId="0" fontId="63" fillId="23" borderId="0" applyNumberFormat="0" applyBorder="0" applyAlignment="0" applyProtection="0"/>
    <xf numFmtId="0" fontId="63" fillId="10" borderId="0" applyNumberFormat="0" applyBorder="0" applyAlignment="0" applyProtection="0"/>
    <xf numFmtId="0" fontId="66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9" borderId="0" applyNumberFormat="0" applyBorder="0" applyAlignment="0" applyProtection="0"/>
    <xf numFmtId="0" fontId="66" fillId="20" borderId="0" applyNumberFormat="0" applyBorder="0" applyAlignment="0" applyProtection="0"/>
    <xf numFmtId="0" fontId="63" fillId="19" borderId="0" applyNumberFormat="0" applyBorder="0" applyAlignment="0" applyProtection="0"/>
    <xf numFmtId="0" fontId="63" fillId="24" borderId="0" applyNumberFormat="0" applyBorder="0" applyAlignment="0" applyProtection="0"/>
    <xf numFmtId="0" fontId="66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6" fillId="18" borderId="0" applyNumberFormat="0" applyBorder="0" applyAlignment="0" applyProtection="0"/>
    <xf numFmtId="0" fontId="63" fillId="25" borderId="0" applyNumberFormat="0" applyBorder="0" applyAlignment="0" applyProtection="0"/>
    <xf numFmtId="0" fontId="63" fillId="26" borderId="0" applyNumberFormat="0" applyBorder="0" applyAlignment="0" applyProtection="0"/>
    <xf numFmtId="0" fontId="66" fillId="17" borderId="0" applyNumberFormat="0" applyBorder="0" applyAlignment="0" applyProtection="0"/>
    <xf numFmtId="0" fontId="63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7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8" borderId="0" applyNumberFormat="0" applyBorder="0" applyAlignment="0" applyProtection="0"/>
    <xf numFmtId="0" fontId="29" fillId="43" borderId="0" applyNumberFormat="0" applyBorder="0" applyAlignment="0" applyProtection="0"/>
    <xf numFmtId="0" fontId="30" fillId="30" borderId="0" applyNumberFormat="0" applyBorder="0" applyAlignment="0" applyProtection="0"/>
    <xf numFmtId="0" fontId="30" fillId="44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6" borderId="0" applyNumberFormat="0" applyBorder="0" applyAlignment="0" applyProtection="0"/>
    <xf numFmtId="0" fontId="29" fillId="30" borderId="0" applyNumberFormat="0" applyBorder="0" applyAlignment="0" applyProtection="0"/>
    <xf numFmtId="0" fontId="29" fillId="39" borderId="0" applyNumberFormat="0" applyBorder="0" applyAlignment="0" applyProtection="0"/>
    <xf numFmtId="0" fontId="30" fillId="30" borderId="0" applyNumberFormat="0" applyBorder="0" applyAlignment="0" applyProtection="0"/>
    <xf numFmtId="0" fontId="30" fillId="38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29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29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29" fillId="48" borderId="0" applyNumberFormat="0" applyBorder="0" applyAlignment="0" applyProtection="0"/>
    <xf numFmtId="0" fontId="29" fillId="37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52" borderId="9" applyNumberFormat="0" applyAlignment="0" applyProtection="0"/>
    <xf numFmtId="0" fontId="39" fillId="52" borderId="9" applyNumberFormat="0" applyAlignment="0" applyProtection="0"/>
    <xf numFmtId="0" fontId="39" fillId="52" borderId="9" applyNumberFormat="0" applyAlignment="0" applyProtection="0"/>
    <xf numFmtId="0" fontId="40" fillId="39" borderId="10" applyNumberFormat="0" applyAlignment="0" applyProtection="0"/>
    <xf numFmtId="0" fontId="40" fillId="39" borderId="10" applyNumberFormat="0" applyAlignment="0" applyProtection="0"/>
    <xf numFmtId="0" fontId="40" fillId="39" borderId="10" applyNumberFormat="0" applyAlignment="0" applyProtection="0"/>
    <xf numFmtId="43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1" fillId="57" borderId="0" applyNumberFormat="0" applyBorder="0" applyAlignment="0" applyProtection="0"/>
    <xf numFmtId="0" fontId="9" fillId="0" borderId="0"/>
    <xf numFmtId="0" fontId="6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2" fillId="0" borderId="11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5" fillId="49" borderId="9" applyNumberFormat="0" applyAlignment="0" applyProtection="0"/>
    <xf numFmtId="0" fontId="45" fillId="49" borderId="9" applyNumberFormat="0" applyAlignment="0" applyProtection="0"/>
    <xf numFmtId="0" fontId="45" fillId="49" borderId="9" applyNumberFormat="0" applyAlignment="0" applyProtection="0"/>
    <xf numFmtId="0" fontId="46" fillId="0" borderId="14" applyNumberFormat="0" applyFill="0" applyAlignment="0" applyProtection="0"/>
    <xf numFmtId="0" fontId="46" fillId="0" borderId="14" applyNumberFormat="0" applyFill="0" applyAlignment="0" applyProtection="0"/>
    <xf numFmtId="0" fontId="46" fillId="0" borderId="14" applyNumberFormat="0" applyFill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70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8" borderId="15" applyNumberFormat="0" applyFont="0" applyAlignment="0" applyProtection="0"/>
    <xf numFmtId="0" fontId="9" fillId="48" borderId="15" applyNumberFormat="0" applyFont="0" applyAlignment="0" applyProtection="0"/>
    <xf numFmtId="0" fontId="9" fillId="48" borderId="15" applyNumberFormat="0" applyFont="0" applyAlignment="0" applyProtection="0"/>
    <xf numFmtId="0" fontId="48" fillId="52" borderId="16" applyNumberFormat="0" applyAlignment="0" applyProtection="0"/>
    <xf numFmtId="0" fontId="48" fillId="52" borderId="16" applyNumberFormat="0" applyAlignment="0" applyProtection="0"/>
    <xf numFmtId="0" fontId="48" fillId="52" borderId="16" applyNumberFormat="0" applyAlignment="0" applyProtection="0"/>
    <xf numFmtId="0" fontId="3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" fontId="49" fillId="60" borderId="17" applyNumberFormat="0" applyProtection="0">
      <alignment vertical="center"/>
    </xf>
    <xf numFmtId="0" fontId="9" fillId="0" borderId="0"/>
    <xf numFmtId="4" fontId="51" fillId="59" borderId="18" applyNumberFormat="0" applyProtection="0">
      <alignment vertical="center"/>
    </xf>
    <xf numFmtId="0" fontId="9" fillId="0" borderId="0"/>
    <xf numFmtId="0" fontId="9" fillId="0" borderId="0"/>
    <xf numFmtId="4" fontId="50" fillId="59" borderId="18" applyNumberFormat="0" applyProtection="0">
      <alignment vertical="center"/>
    </xf>
    <xf numFmtId="0" fontId="9" fillId="0" borderId="0"/>
    <xf numFmtId="4" fontId="50" fillId="59" borderId="18" applyNumberFormat="0" applyProtection="0">
      <alignment vertical="center"/>
    </xf>
    <xf numFmtId="0" fontId="9" fillId="0" borderId="0"/>
    <xf numFmtId="0" fontId="9" fillId="0" borderId="0"/>
    <xf numFmtId="4" fontId="49" fillId="60" borderId="17" applyNumberFormat="0" applyProtection="0">
      <alignment horizontal="left" vertical="center" indent="1"/>
    </xf>
    <xf numFmtId="0" fontId="9" fillId="0" borderId="0"/>
    <xf numFmtId="4" fontId="51" fillId="59" borderId="18" applyNumberFormat="0" applyProtection="0">
      <alignment horizontal="left" vertical="center" indent="1"/>
    </xf>
    <xf numFmtId="0" fontId="9" fillId="0" borderId="0"/>
    <xf numFmtId="0" fontId="9" fillId="0" borderId="0"/>
    <xf numFmtId="0" fontId="51" fillId="59" borderId="18" applyNumberFormat="0" applyProtection="0">
      <alignment horizontal="left" vertical="top" indent="1"/>
    </xf>
    <xf numFmtId="0" fontId="9" fillId="0" borderId="0"/>
    <xf numFmtId="0" fontId="9" fillId="0" borderId="0"/>
    <xf numFmtId="0" fontId="9" fillId="0" borderId="0"/>
    <xf numFmtId="4" fontId="49" fillId="0" borderId="19" applyNumberFormat="0" applyProtection="0">
      <alignment horizontal="left" vertical="center" wrapText="1" indent="1"/>
    </xf>
    <xf numFmtId="4" fontId="68" fillId="61" borderId="0" applyNumberFormat="0" applyProtection="0">
      <alignment horizontal="left" vertical="center"/>
    </xf>
    <xf numFmtId="4" fontId="51" fillId="8" borderId="0" applyNumberFormat="0" applyProtection="0">
      <alignment horizontal="left" vertical="center" indent="1"/>
    </xf>
    <xf numFmtId="4" fontId="68" fillId="61" borderId="0" applyNumberFormat="0" applyProtection="0">
      <alignment horizontal="left" vertical="center"/>
    </xf>
    <xf numFmtId="0" fontId="9" fillId="0" borderId="0"/>
    <xf numFmtId="4" fontId="33" fillId="9" borderId="18" applyNumberFormat="0" applyProtection="0">
      <alignment horizontal="right" vertical="center"/>
    </xf>
    <xf numFmtId="0" fontId="9" fillId="0" borderId="0"/>
    <xf numFmtId="4" fontId="33" fillId="9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10" borderId="18" applyNumberFormat="0" applyProtection="0">
      <alignment horizontal="right" vertical="center"/>
    </xf>
    <xf numFmtId="0" fontId="9" fillId="0" borderId="0"/>
    <xf numFmtId="4" fontId="33" fillId="10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34" borderId="18" applyNumberFormat="0" applyProtection="0">
      <alignment horizontal="right" vertical="center"/>
    </xf>
    <xf numFmtId="0" fontId="9" fillId="0" borderId="0"/>
    <xf numFmtId="4" fontId="33" fillId="34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22" borderId="18" applyNumberFormat="0" applyProtection="0">
      <alignment horizontal="right" vertical="center"/>
    </xf>
    <xf numFmtId="0" fontId="9" fillId="0" borderId="0"/>
    <xf numFmtId="4" fontId="33" fillId="22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26" borderId="18" applyNumberFormat="0" applyProtection="0">
      <alignment horizontal="right" vertical="center"/>
    </xf>
    <xf numFmtId="0" fontId="9" fillId="0" borderId="0"/>
    <xf numFmtId="4" fontId="33" fillId="26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47" borderId="18" applyNumberFormat="0" applyProtection="0">
      <alignment horizontal="right" vertical="center"/>
    </xf>
    <xf numFmtId="0" fontId="9" fillId="0" borderId="0"/>
    <xf numFmtId="4" fontId="33" fillId="47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20" borderId="18" applyNumberFormat="0" applyProtection="0">
      <alignment horizontal="right" vertical="center"/>
    </xf>
    <xf numFmtId="0" fontId="9" fillId="0" borderId="0"/>
    <xf numFmtId="4" fontId="33" fillId="20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62" borderId="18" applyNumberFormat="0" applyProtection="0">
      <alignment horizontal="right" vertical="center"/>
    </xf>
    <xf numFmtId="0" fontId="9" fillId="0" borderId="0"/>
    <xf numFmtId="4" fontId="33" fillId="62" borderId="18" applyNumberFormat="0" applyProtection="0">
      <alignment horizontal="right" vertical="center"/>
    </xf>
    <xf numFmtId="0" fontId="9" fillId="0" borderId="0"/>
    <xf numFmtId="0" fontId="9" fillId="0" borderId="0"/>
    <xf numFmtId="4" fontId="33" fillId="19" borderId="18" applyNumberFormat="0" applyProtection="0">
      <alignment horizontal="right" vertical="center"/>
    </xf>
    <xf numFmtId="0" fontId="9" fillId="0" borderId="0"/>
    <xf numFmtId="4" fontId="33" fillId="19" borderId="18" applyNumberFormat="0" applyProtection="0">
      <alignment horizontal="right" vertical="center"/>
    </xf>
    <xf numFmtId="0" fontId="9" fillId="0" borderId="0"/>
    <xf numFmtId="0" fontId="9" fillId="0" borderId="0"/>
    <xf numFmtId="4" fontId="51" fillId="63" borderId="20" applyNumberFormat="0" applyProtection="0">
      <alignment horizontal="left" vertical="center" indent="1"/>
    </xf>
    <xf numFmtId="0" fontId="9" fillId="0" borderId="0"/>
    <xf numFmtId="4" fontId="51" fillId="63" borderId="20" applyNumberFormat="0" applyProtection="0">
      <alignment horizontal="left" vertical="center" indent="1"/>
    </xf>
    <xf numFmtId="0" fontId="9" fillId="0" borderId="0"/>
    <xf numFmtId="0" fontId="9" fillId="0" borderId="0"/>
    <xf numFmtId="4" fontId="52" fillId="0" borderId="19" applyNumberFormat="0" applyProtection="0">
      <alignment horizontal="left" vertical="center" wrapText="1" indent="1"/>
    </xf>
    <xf numFmtId="0" fontId="9" fillId="0" borderId="0"/>
    <xf numFmtId="4" fontId="33" fillId="64" borderId="0" applyNumberFormat="0" applyProtection="0">
      <alignment horizontal="left" vertical="center" indent="1"/>
    </xf>
    <xf numFmtId="0" fontId="9" fillId="0" borderId="0"/>
    <xf numFmtId="0" fontId="9" fillId="0" borderId="0"/>
    <xf numFmtId="4" fontId="53" fillId="18" borderId="0" applyNumberFormat="0" applyProtection="0">
      <alignment horizontal="left" vertical="center" indent="1"/>
    </xf>
    <xf numFmtId="4" fontId="53" fillId="18" borderId="0" applyNumberFormat="0" applyProtection="0">
      <alignment horizontal="left" vertical="center" indent="1"/>
    </xf>
    <xf numFmtId="4" fontId="53" fillId="18" borderId="0" applyNumberFormat="0" applyProtection="0">
      <alignment horizontal="left" vertical="center" indent="1"/>
    </xf>
    <xf numFmtId="0" fontId="9" fillId="0" borderId="0"/>
    <xf numFmtId="0" fontId="9" fillId="0" borderId="0"/>
    <xf numFmtId="4" fontId="33" fillId="8" borderId="18" applyNumberFormat="0" applyProtection="0">
      <alignment horizontal="right" vertical="center"/>
    </xf>
    <xf numFmtId="0" fontId="9" fillId="0" borderId="0"/>
    <xf numFmtId="4" fontId="33" fillId="8" borderId="18" applyNumberFormat="0" applyProtection="0">
      <alignment horizontal="right" vertical="center"/>
    </xf>
    <xf numFmtId="0" fontId="9" fillId="0" borderId="0"/>
    <xf numFmtId="0" fontId="9" fillId="0" borderId="0"/>
    <xf numFmtId="4" fontId="54" fillId="64" borderId="0" applyNumberFormat="0" applyProtection="0">
      <alignment horizontal="left" vertical="center" indent="1"/>
    </xf>
    <xf numFmtId="4" fontId="54" fillId="64" borderId="0" applyNumberFormat="0" applyProtection="0">
      <alignment horizontal="left" vertical="center" indent="1"/>
    </xf>
    <xf numFmtId="4" fontId="54" fillId="64" borderId="0" applyNumberFormat="0" applyProtection="0">
      <alignment horizontal="left" vertical="center" indent="1"/>
    </xf>
    <xf numFmtId="0" fontId="9" fillId="0" borderId="0"/>
    <xf numFmtId="0" fontId="9" fillId="0" borderId="0"/>
    <xf numFmtId="4" fontId="54" fillId="8" borderId="0" applyNumberFormat="0" applyProtection="0">
      <alignment horizontal="left" vertical="center" indent="1"/>
    </xf>
    <xf numFmtId="4" fontId="54" fillId="8" borderId="0" applyNumberFormat="0" applyProtection="0">
      <alignment horizontal="left" vertical="center" indent="1"/>
    </xf>
    <xf numFmtId="4" fontId="54" fillId="8" borderId="0" applyNumberFormat="0" applyProtection="0">
      <alignment horizontal="left" vertical="center" indent="1"/>
    </xf>
    <xf numFmtId="0" fontId="9" fillId="0" borderId="0"/>
    <xf numFmtId="0" fontId="9" fillId="0" borderId="0"/>
    <xf numFmtId="0" fontId="37" fillId="0" borderId="19" applyNumberFormat="0" applyProtection="0">
      <alignment horizontal="left" vertical="center" wrapText="1" indent="1"/>
    </xf>
    <xf numFmtId="0" fontId="9" fillId="0" borderId="0"/>
    <xf numFmtId="0" fontId="9" fillId="18" borderId="18" applyNumberFormat="0" applyProtection="0">
      <alignment horizontal="left" vertical="center" indent="1"/>
    </xf>
    <xf numFmtId="0" fontId="9" fillId="0" borderId="0"/>
    <xf numFmtId="0" fontId="9" fillId="0" borderId="0"/>
    <xf numFmtId="0" fontId="9" fillId="18" borderId="18" applyNumberFormat="0" applyProtection="0">
      <alignment horizontal="left" vertical="top" indent="1"/>
    </xf>
    <xf numFmtId="0" fontId="9" fillId="18" borderId="18" applyNumberFormat="0" applyProtection="0">
      <alignment horizontal="left" vertical="top" indent="1"/>
    </xf>
    <xf numFmtId="0" fontId="9" fillId="0" borderId="0"/>
    <xf numFmtId="0" fontId="9" fillId="0" borderId="0"/>
    <xf numFmtId="0" fontId="37" fillId="0" borderId="17" applyNumberFormat="0" applyProtection="0">
      <alignment horizontal="left" vertical="center" indent="1"/>
    </xf>
    <xf numFmtId="0" fontId="9" fillId="0" borderId="0"/>
    <xf numFmtId="0" fontId="9" fillId="8" borderId="18" applyNumberFormat="0" applyProtection="0">
      <alignment horizontal="left" vertical="center" indent="1"/>
    </xf>
    <xf numFmtId="0" fontId="9" fillId="0" borderId="0"/>
    <xf numFmtId="0" fontId="9" fillId="0" borderId="0"/>
    <xf numFmtId="0" fontId="9" fillId="8" borderId="18" applyNumberFormat="0" applyProtection="0">
      <alignment horizontal="left" vertical="top" indent="1"/>
    </xf>
    <xf numFmtId="0" fontId="9" fillId="8" borderId="18" applyNumberFormat="0" applyProtection="0">
      <alignment horizontal="left" vertical="top" indent="1"/>
    </xf>
    <xf numFmtId="0" fontId="9" fillId="0" borderId="0"/>
    <xf numFmtId="0" fontId="9" fillId="0" borderId="0"/>
    <xf numFmtId="0" fontId="37" fillId="0" borderId="17" applyNumberFormat="0" applyProtection="0">
      <alignment horizontal="left" vertical="center" indent="1"/>
    </xf>
    <xf numFmtId="0" fontId="9" fillId="0" borderId="0"/>
    <xf numFmtId="0" fontId="9" fillId="16" borderId="18" applyNumberFormat="0" applyProtection="0">
      <alignment horizontal="left" vertical="center" indent="1"/>
    </xf>
    <xf numFmtId="0" fontId="9" fillId="0" borderId="0"/>
    <xf numFmtId="0" fontId="27" fillId="0" borderId="0" applyNumberFormat="0" applyProtection="0">
      <alignment horizontal="left" wrapText="1" indent="1" shrinkToFit="1"/>
    </xf>
    <xf numFmtId="0" fontId="9" fillId="0" borderId="0"/>
    <xf numFmtId="0" fontId="9" fillId="16" borderId="18" applyNumberFormat="0" applyProtection="0">
      <alignment horizontal="left" vertical="top" indent="1"/>
    </xf>
    <xf numFmtId="0" fontId="9" fillId="16" borderId="18" applyNumberFormat="0" applyProtection="0">
      <alignment horizontal="left" vertical="top" indent="1"/>
    </xf>
    <xf numFmtId="0" fontId="9" fillId="0" borderId="0"/>
    <xf numFmtId="0" fontId="9" fillId="0" borderId="0"/>
    <xf numFmtId="0" fontId="37" fillId="0" borderId="17" applyNumberFormat="0" applyProtection="0">
      <alignment horizontal="left" vertical="center" indent="1"/>
    </xf>
    <xf numFmtId="0" fontId="9" fillId="0" borderId="0"/>
    <xf numFmtId="0" fontId="9" fillId="64" borderId="18" applyNumberFormat="0" applyProtection="0">
      <alignment horizontal="left" vertical="center" indent="1"/>
    </xf>
    <xf numFmtId="0" fontId="9" fillId="0" borderId="0"/>
    <xf numFmtId="0" fontId="9" fillId="0" borderId="0"/>
    <xf numFmtId="0" fontId="9" fillId="64" borderId="18" applyNumberFormat="0" applyProtection="0">
      <alignment horizontal="left" vertical="top" indent="1"/>
    </xf>
    <xf numFmtId="0" fontId="9" fillId="64" borderId="18" applyNumberFormat="0" applyProtection="0">
      <alignment horizontal="left" vertical="top" indent="1"/>
    </xf>
    <xf numFmtId="0" fontId="9" fillId="0" borderId="0"/>
    <xf numFmtId="0" fontId="9" fillId="0" borderId="0"/>
    <xf numFmtId="0" fontId="9" fillId="14" borderId="17" applyNumberFormat="0">
      <protection locked="0"/>
    </xf>
    <xf numFmtId="0" fontId="9" fillId="14" borderId="17" applyNumberFormat="0">
      <protection locked="0"/>
    </xf>
    <xf numFmtId="0" fontId="9" fillId="0" borderId="0"/>
    <xf numFmtId="0" fontId="60" fillId="18" borderId="21" applyBorder="0"/>
    <xf numFmtId="0" fontId="9" fillId="0" borderId="0"/>
    <xf numFmtId="4" fontId="33" fillId="12" borderId="18" applyNumberFormat="0" applyProtection="0">
      <alignment vertical="center"/>
    </xf>
    <xf numFmtId="0" fontId="9" fillId="0" borderId="0"/>
    <xf numFmtId="0" fontId="9" fillId="0" borderId="0"/>
    <xf numFmtId="0" fontId="9" fillId="0" borderId="0"/>
    <xf numFmtId="4" fontId="55" fillId="12" borderId="18" applyNumberFormat="0" applyProtection="0">
      <alignment vertical="center"/>
    </xf>
    <xf numFmtId="0" fontId="9" fillId="0" borderId="0"/>
    <xf numFmtId="4" fontId="55" fillId="12" borderId="18" applyNumberFormat="0" applyProtection="0">
      <alignment vertical="center"/>
    </xf>
    <xf numFmtId="0" fontId="9" fillId="0" borderId="0"/>
    <xf numFmtId="0" fontId="9" fillId="0" borderId="0"/>
    <xf numFmtId="4" fontId="33" fillId="12" borderId="18" applyNumberFormat="0" applyProtection="0">
      <alignment horizontal="left" vertical="center" indent="1"/>
    </xf>
    <xf numFmtId="0" fontId="9" fillId="0" borderId="0"/>
    <xf numFmtId="0" fontId="9" fillId="0" borderId="0"/>
    <xf numFmtId="0" fontId="9" fillId="0" borderId="0"/>
    <xf numFmtId="0" fontId="33" fillId="12" borderId="18" applyNumberFormat="0" applyProtection="0">
      <alignment horizontal="left" vertical="top" indent="1"/>
    </xf>
    <xf numFmtId="0" fontId="9" fillId="0" borderId="0"/>
    <xf numFmtId="0" fontId="9" fillId="0" borderId="0"/>
    <xf numFmtId="4" fontId="33" fillId="64" borderId="18" applyNumberFormat="0" applyProtection="0">
      <alignment horizontal="right" vertical="center"/>
    </xf>
    <xf numFmtId="4" fontId="52" fillId="60" borderId="17" applyNumberFormat="0" applyProtection="0">
      <alignment horizontal="right" vertical="center"/>
    </xf>
    <xf numFmtId="4" fontId="33" fillId="64" borderId="18" applyNumberFormat="0" applyProtection="0">
      <alignment horizontal="right" vertical="center"/>
    </xf>
    <xf numFmtId="4" fontId="7" fillId="0" borderId="0" applyNumberFormat="0" applyProtection="0">
      <alignment horizontal="right"/>
    </xf>
    <xf numFmtId="0" fontId="9" fillId="0" borderId="0"/>
    <xf numFmtId="4" fontId="55" fillId="64" borderId="18" applyNumberFormat="0" applyProtection="0">
      <alignment horizontal="right" vertical="center"/>
    </xf>
    <xf numFmtId="0" fontId="9" fillId="0" borderId="0"/>
    <xf numFmtId="4" fontId="55" fillId="64" borderId="18" applyNumberFormat="0" applyProtection="0">
      <alignment horizontal="right" vertical="center"/>
    </xf>
    <xf numFmtId="0" fontId="9" fillId="0" borderId="0"/>
    <xf numFmtId="4" fontId="33" fillId="8" borderId="18" applyNumberFormat="0" applyProtection="0">
      <alignment horizontal="left" vertical="center" indent="1"/>
    </xf>
    <xf numFmtId="4" fontId="52" fillId="60" borderId="17" applyNumberFormat="0" applyProtection="0">
      <alignment horizontal="left" vertical="center" indent="1"/>
    </xf>
    <xf numFmtId="4" fontId="33" fillId="8" borderId="18" applyNumberFormat="0" applyProtection="0">
      <alignment horizontal="left" vertical="center" indent="1"/>
    </xf>
    <xf numFmtId="0" fontId="9" fillId="0" borderId="0"/>
    <xf numFmtId="0" fontId="33" fillId="8" borderId="18" applyNumberFormat="0" applyProtection="0">
      <alignment horizontal="left" vertical="top" indent="1"/>
    </xf>
    <xf numFmtId="0" fontId="54" fillId="61" borderId="18" applyNumberFormat="0" applyProtection="0">
      <alignment horizontal="left" vertical="top"/>
    </xf>
    <xf numFmtId="0" fontId="54" fillId="61" borderId="18" applyNumberFormat="0" applyProtection="0">
      <alignment horizontal="left" vertical="top"/>
    </xf>
    <xf numFmtId="0" fontId="9" fillId="0" borderId="0"/>
    <xf numFmtId="4" fontId="56" fillId="65" borderId="0" applyNumberFormat="0" applyProtection="0">
      <alignment horizontal="left" vertical="center" indent="1"/>
    </xf>
    <xf numFmtId="4" fontId="56" fillId="65" borderId="0" applyNumberFormat="0" applyProtection="0">
      <alignment horizontal="left" vertical="center" indent="1"/>
    </xf>
    <xf numFmtId="4" fontId="56" fillId="65" borderId="0" applyNumberFormat="0" applyProtection="0">
      <alignment horizontal="left" vertical="center" indent="1"/>
    </xf>
    <xf numFmtId="4" fontId="56" fillId="65" borderId="0" applyNumberFormat="0" applyProtection="0">
      <alignment horizontal="left" vertical="center"/>
    </xf>
    <xf numFmtId="0" fontId="61" fillId="66" borderId="17"/>
    <xf numFmtId="0" fontId="9" fillId="0" borderId="0"/>
    <xf numFmtId="4" fontId="57" fillId="0" borderId="17" applyNumberFormat="0" applyProtection="0">
      <alignment horizontal="right" vertical="center"/>
    </xf>
    <xf numFmtId="0" fontId="9" fillId="0" borderId="0"/>
    <xf numFmtId="4" fontId="69" fillId="64" borderId="18" applyNumberFormat="0" applyProtection="0">
      <alignment horizontal="right" vertical="center"/>
    </xf>
    <xf numFmtId="0" fontId="9" fillId="0" borderId="0"/>
    <xf numFmtId="0" fontId="34" fillId="0" borderId="0" applyNumberFormat="0" applyFill="0" applyBorder="0" applyAlignment="0" applyProtection="0"/>
    <xf numFmtId="0" fontId="35" fillId="0" borderId="0"/>
    <xf numFmtId="0" fontId="6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1" fillId="0" borderId="22" applyNumberFormat="0" applyFill="0" applyAlignment="0" applyProtection="0"/>
    <xf numFmtId="169" fontId="36" fillId="67" borderId="0" applyBorder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8" fillId="0" borderId="0"/>
    <xf numFmtId="0" fontId="6" fillId="0" borderId="0"/>
    <xf numFmtId="0" fontId="79" fillId="0" borderId="0" applyNumberFormat="0" applyBorder="0" applyAlignment="0"/>
    <xf numFmtId="0" fontId="62" fillId="0" borderId="0"/>
    <xf numFmtId="43" fontId="6" fillId="0" borderId="0" applyFont="0" applyFill="0" applyBorder="0" applyAlignment="0" applyProtection="0"/>
    <xf numFmtId="0" fontId="28" fillId="0" borderId="0"/>
    <xf numFmtId="43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</cellStyleXfs>
  <cellXfs count="216">
    <xf numFmtId="0" fontId="0" fillId="0" borderId="0" xfId="0"/>
    <xf numFmtId="165" fontId="14" fillId="0" borderId="1" xfId="1" applyNumberFormat="1" applyFont="1" applyBorder="1"/>
    <xf numFmtId="0" fontId="10" fillId="0" borderId="0" xfId="0" applyFont="1"/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wrapText="1"/>
    </xf>
    <xf numFmtId="0" fontId="16" fillId="2" borderId="1" xfId="0" applyFont="1" applyFill="1" applyBorder="1"/>
    <xf numFmtId="3" fontId="16" fillId="2" borderId="1" xfId="0" applyNumberFormat="1" applyFont="1" applyFill="1" applyBorder="1"/>
    <xf numFmtId="3" fontId="17" fillId="3" borderId="1" xfId="0" applyNumberFormat="1" applyFont="1" applyFill="1" applyBorder="1"/>
    <xf numFmtId="2" fontId="17" fillId="0" borderId="1" xfId="0" applyNumberFormat="1" applyFont="1" applyBorder="1" applyAlignment="1">
      <alignment horizontal="left" vertical="center" wrapText="1"/>
    </xf>
    <xf numFmtId="3" fontId="17" fillId="0" borderId="1" xfId="0" applyNumberFormat="1" applyFont="1" applyBorder="1"/>
    <xf numFmtId="167" fontId="14" fillId="0" borderId="1" xfId="1" applyNumberFormat="1" applyFont="1" applyBorder="1"/>
    <xf numFmtId="3" fontId="14" fillId="0" borderId="1" xfId="1" applyNumberFormat="1" applyFont="1" applyBorder="1"/>
    <xf numFmtId="3" fontId="12" fillId="3" borderId="1" xfId="0" applyNumberFormat="1" applyFont="1" applyFill="1" applyBorder="1"/>
    <xf numFmtId="2" fontId="12" fillId="0" borderId="1" xfId="0" applyNumberFormat="1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/>
    </xf>
    <xf numFmtId="167" fontId="14" fillId="2" borderId="1" xfId="1" applyNumberFormat="1" applyFont="1" applyFill="1" applyBorder="1"/>
    <xf numFmtId="0" fontId="16" fillId="3" borderId="1" xfId="0" applyFont="1" applyFill="1" applyBorder="1" applyAlignment="1">
      <alignment horizontal="left" vertical="center"/>
    </xf>
    <xf numFmtId="167" fontId="14" fillId="3" borderId="1" xfId="1" applyNumberFormat="1" applyFont="1" applyFill="1" applyBorder="1"/>
    <xf numFmtId="0" fontId="10" fillId="0" borderId="1" xfId="0" applyFont="1" applyBorder="1" applyAlignment="1">
      <alignment horizontal="left" vertical="center" wrapText="1"/>
    </xf>
    <xf numFmtId="165" fontId="14" fillId="0" borderId="2" xfId="1" applyNumberFormat="1" applyFont="1" applyBorder="1"/>
    <xf numFmtId="164" fontId="16" fillId="2" borderId="1" xfId="0" applyNumberFormat="1" applyFont="1" applyFill="1" applyBorder="1" applyAlignment="1">
      <alignment horizontal="left" vertical="center" wrapText="1"/>
    </xf>
    <xf numFmtId="3" fontId="16" fillId="2" borderId="2" xfId="0" applyNumberFormat="1" applyFont="1" applyFill="1" applyBorder="1"/>
    <xf numFmtId="164" fontId="17" fillId="3" borderId="1" xfId="0" applyNumberFormat="1" applyFont="1" applyFill="1" applyBorder="1" applyAlignment="1">
      <alignment horizontal="left" vertical="center" wrapText="1"/>
    </xf>
    <xf numFmtId="3" fontId="17" fillId="3" borderId="1" xfId="0" applyNumberFormat="1" applyFont="1" applyFill="1" applyBorder="1" applyAlignment="1">
      <alignment wrapText="1"/>
    </xf>
    <xf numFmtId="3" fontId="17" fillId="3" borderId="2" xfId="0" applyNumberFormat="1" applyFont="1" applyFill="1" applyBorder="1"/>
    <xf numFmtId="164" fontId="17" fillId="0" borderId="1" xfId="0" applyNumberFormat="1" applyFont="1" applyBorder="1" applyAlignment="1">
      <alignment horizontal="left" vertical="center" wrapText="1"/>
    </xf>
    <xf numFmtId="3" fontId="17" fillId="0" borderId="1" xfId="0" applyNumberFormat="1" applyFont="1" applyBorder="1" applyAlignment="1">
      <alignment wrapText="1"/>
    </xf>
    <xf numFmtId="3" fontId="17" fillId="0" borderId="2" xfId="0" applyNumberFormat="1" applyFont="1" applyBorder="1"/>
    <xf numFmtId="164" fontId="16" fillId="2" borderId="1" xfId="0" applyNumberFormat="1" applyFont="1" applyFill="1" applyBorder="1" applyAlignment="1">
      <alignment horizontal="left" vertical="center"/>
    </xf>
    <xf numFmtId="164" fontId="12" fillId="0" borderId="1" xfId="0" applyNumberFormat="1" applyFont="1" applyBorder="1" applyAlignment="1">
      <alignment horizontal="left" vertical="center" wrapText="1"/>
    </xf>
    <xf numFmtId="164" fontId="16" fillId="3" borderId="1" xfId="0" applyNumberFormat="1" applyFont="1" applyFill="1" applyBorder="1" applyAlignment="1">
      <alignment horizontal="left" vertical="center"/>
    </xf>
    <xf numFmtId="3" fontId="16" fillId="3" borderId="1" xfId="0" applyNumberFormat="1" applyFont="1" applyFill="1" applyBorder="1"/>
    <xf numFmtId="0" fontId="10" fillId="0" borderId="0" xfId="0" applyFont="1" applyAlignment="1">
      <alignment horizontal="left" vertical="center" wrapText="1"/>
    </xf>
    <xf numFmtId="2" fontId="15" fillId="0" borderId="0" xfId="0" applyNumberFormat="1" applyFont="1"/>
    <xf numFmtId="0" fontId="15" fillId="4" borderId="1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5" fillId="4" borderId="4" xfId="0" applyFont="1" applyFill="1" applyBorder="1"/>
    <xf numFmtId="2" fontId="15" fillId="4" borderId="5" xfId="0" applyNumberFormat="1" applyFont="1" applyFill="1" applyBorder="1"/>
    <xf numFmtId="168" fontId="15" fillId="0" borderId="1" xfId="0" applyNumberFormat="1" applyFont="1" applyBorder="1"/>
    <xf numFmtId="167" fontId="15" fillId="0" borderId="1" xfId="0" applyNumberFormat="1" applyFont="1" applyBorder="1"/>
    <xf numFmtId="2" fontId="16" fillId="0" borderId="0" xfId="0" applyNumberFormat="1" applyFont="1"/>
    <xf numFmtId="2" fontId="15" fillId="4" borderId="0" xfId="0" applyNumberFormat="1" applyFont="1" applyFill="1"/>
    <xf numFmtId="2" fontId="15" fillId="5" borderId="0" xfId="0" applyNumberFormat="1" applyFont="1" applyFill="1"/>
    <xf numFmtId="0" fontId="10" fillId="0" borderId="0" xfId="0" quotePrefix="1" applyFont="1" applyAlignment="1">
      <alignment vertical="top"/>
    </xf>
    <xf numFmtId="0" fontId="22" fillId="0" borderId="0" xfId="0" applyFont="1"/>
    <xf numFmtId="0" fontId="20" fillId="4" borderId="0" xfId="0" applyFont="1" applyFill="1"/>
    <xf numFmtId="0" fontId="10" fillId="5" borderId="0" xfId="0" applyFont="1" applyFill="1" applyAlignment="1">
      <alignment wrapText="1"/>
    </xf>
    <xf numFmtId="0" fontId="11" fillId="5" borderId="0" xfId="0" applyFont="1" applyFill="1"/>
    <xf numFmtId="0" fontId="12" fillId="5" borderId="0" xfId="3" applyFont="1" applyFill="1" applyAlignment="1">
      <alignment wrapText="1"/>
    </xf>
    <xf numFmtId="0" fontId="12" fillId="5" borderId="0" xfId="3" applyFont="1" applyFill="1"/>
    <xf numFmtId="0" fontId="13" fillId="5" borderId="1" xfId="0" applyFont="1" applyFill="1" applyBorder="1" applyAlignment="1">
      <alignment wrapText="1"/>
    </xf>
    <xf numFmtId="165" fontId="14" fillId="5" borderId="1" xfId="1" applyNumberFormat="1" applyFont="1" applyFill="1" applyBorder="1"/>
    <xf numFmtId="0" fontId="11" fillId="5" borderId="0" xfId="0" applyFont="1" applyFill="1" applyAlignment="1">
      <alignment wrapText="1"/>
    </xf>
    <xf numFmtId="0" fontId="18" fillId="5" borderId="0" xfId="2" applyFont="1" applyFill="1" applyBorder="1" applyAlignment="1">
      <alignment wrapText="1"/>
    </xf>
    <xf numFmtId="0" fontId="12" fillId="5" borderId="0" xfId="0" applyFont="1" applyFill="1"/>
    <xf numFmtId="0" fontId="16" fillId="5" borderId="0" xfId="0" applyFont="1" applyFill="1" applyAlignment="1">
      <alignment wrapText="1"/>
    </xf>
    <xf numFmtId="0" fontId="18" fillId="5" borderId="0" xfId="2" applyFont="1" applyFill="1" applyBorder="1" applyAlignment="1"/>
    <xf numFmtId="0" fontId="19" fillId="5" borderId="0" xfId="0" applyFont="1" applyFill="1"/>
    <xf numFmtId="0" fontId="10" fillId="5" borderId="0" xfId="0" applyFont="1" applyFill="1"/>
    <xf numFmtId="2" fontId="10" fillId="5" borderId="0" xfId="0" applyNumberFormat="1" applyFont="1" applyFill="1"/>
    <xf numFmtId="3" fontId="15" fillId="0" borderId="1" xfId="0" applyNumberFormat="1" applyFont="1" applyBorder="1"/>
    <xf numFmtId="1" fontId="15" fillId="0" borderId="0" xfId="0" applyNumberFormat="1" applyFont="1"/>
    <xf numFmtId="3" fontId="15" fillId="0" borderId="0" xfId="0" applyNumberFormat="1" applyFont="1"/>
    <xf numFmtId="0" fontId="15" fillId="4" borderId="1" xfId="0" quotePrefix="1" applyFont="1" applyFill="1" applyBorder="1" applyAlignment="1">
      <alignment horizontal="center"/>
    </xf>
    <xf numFmtId="165" fontId="20" fillId="5" borderId="0" xfId="0" applyNumberFormat="1" applyFont="1" applyFill="1" applyAlignment="1">
      <alignment horizontal="left"/>
    </xf>
    <xf numFmtId="165" fontId="23" fillId="5" borderId="0" xfId="0" applyNumberFormat="1" applyFont="1" applyFill="1" applyAlignment="1">
      <alignment horizontal="left"/>
    </xf>
    <xf numFmtId="0" fontId="15" fillId="5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left" vertical="center" wrapText="1"/>
    </xf>
    <xf numFmtId="164" fontId="16" fillId="5" borderId="1" xfId="0" applyNumberFormat="1" applyFont="1" applyFill="1" applyBorder="1" applyAlignment="1">
      <alignment horizontal="left" vertical="center"/>
    </xf>
    <xf numFmtId="3" fontId="12" fillId="5" borderId="1" xfId="0" applyNumberFormat="1" applyFont="1" applyFill="1" applyBorder="1"/>
    <xf numFmtId="166" fontId="12" fillId="5" borderId="1" xfId="0" applyNumberFormat="1" applyFont="1" applyFill="1" applyBorder="1"/>
    <xf numFmtId="0" fontId="24" fillId="5" borderId="0" xfId="2" applyFont="1" applyFill="1" applyBorder="1" applyAlignment="1"/>
    <xf numFmtId="0" fontId="25" fillId="5" borderId="0" xfId="2" applyFont="1" applyFill="1" applyBorder="1"/>
    <xf numFmtId="2" fontId="16" fillId="5" borderId="0" xfId="0" applyNumberFormat="1" applyFont="1" applyFill="1"/>
    <xf numFmtId="3" fontId="17" fillId="5" borderId="1" xfId="0" applyNumberFormat="1" applyFont="1" applyFill="1" applyBorder="1"/>
    <xf numFmtId="2" fontId="20" fillId="5" borderId="0" xfId="0" applyNumberFormat="1" applyFont="1" applyFill="1"/>
    <xf numFmtId="2" fontId="21" fillId="5" borderId="0" xfId="0" applyNumberFormat="1" applyFont="1" applyFill="1"/>
    <xf numFmtId="165" fontId="14" fillId="5" borderId="2" xfId="1" applyNumberFormat="1" applyFont="1" applyFill="1" applyBorder="1"/>
    <xf numFmtId="167" fontId="14" fillId="3" borderId="2" xfId="1" applyNumberFormat="1" applyFont="1" applyFill="1" applyBorder="1"/>
    <xf numFmtId="3" fontId="14" fillId="0" borderId="2" xfId="1" applyNumberFormat="1" applyFont="1" applyBorder="1"/>
    <xf numFmtId="14" fontId="14" fillId="5" borderId="8" xfId="1" applyNumberFormat="1" applyFont="1" applyFill="1" applyBorder="1"/>
    <xf numFmtId="167" fontId="14" fillId="0" borderId="8" xfId="1" applyNumberFormat="1" applyFont="1" applyBorder="1"/>
    <xf numFmtId="3" fontId="14" fillId="0" borderId="8" xfId="1" applyNumberFormat="1" applyFont="1" applyBorder="1"/>
    <xf numFmtId="3" fontId="17" fillId="0" borderId="8" xfId="0" applyNumberFormat="1" applyFont="1" applyBorder="1"/>
    <xf numFmtId="3" fontId="26" fillId="2" borderId="1" xfId="0" applyNumberFormat="1" applyFont="1" applyFill="1" applyBorder="1"/>
    <xf numFmtId="167" fontId="14" fillId="6" borderId="8" xfId="1" applyNumberFormat="1" applyFont="1" applyFill="1" applyBorder="1"/>
    <xf numFmtId="3" fontId="16" fillId="6" borderId="8" xfId="0" applyNumberFormat="1" applyFont="1" applyFill="1" applyBorder="1"/>
    <xf numFmtId="3" fontId="17" fillId="6" borderId="8" xfId="0" applyNumberFormat="1" applyFont="1" applyFill="1" applyBorder="1"/>
    <xf numFmtId="167" fontId="14" fillId="3" borderId="6" xfId="1" applyNumberFormat="1" applyFont="1" applyFill="1" applyBorder="1"/>
    <xf numFmtId="3" fontId="17" fillId="0" borderId="6" xfId="0" applyNumberFormat="1" applyFont="1" applyBorder="1"/>
    <xf numFmtId="164" fontId="12" fillId="5" borderId="1" xfId="0" applyNumberFormat="1" applyFont="1" applyFill="1" applyBorder="1" applyAlignment="1">
      <alignment horizontal="left" vertical="center" wrapText="1"/>
    </xf>
    <xf numFmtId="3" fontId="17" fillId="5" borderId="1" xfId="0" applyNumberFormat="1" applyFont="1" applyFill="1" applyBorder="1" applyAlignment="1">
      <alignment wrapText="1"/>
    </xf>
    <xf numFmtId="3" fontId="17" fillId="5" borderId="2" xfId="0" applyNumberFormat="1" applyFont="1" applyFill="1" applyBorder="1"/>
    <xf numFmtId="0" fontId="74" fillId="5" borderId="0" xfId="2" applyFont="1" applyFill="1" applyBorder="1" applyAlignment="1"/>
    <xf numFmtId="4" fontId="14" fillId="0" borderId="1" xfId="1" applyNumberFormat="1" applyFont="1" applyBorder="1"/>
    <xf numFmtId="4" fontId="14" fillId="0" borderId="2" xfId="1" applyNumberFormat="1" applyFont="1" applyBorder="1"/>
    <xf numFmtId="4" fontId="14" fillId="0" borderId="7" xfId="1" applyNumberFormat="1" applyFont="1" applyBorder="1"/>
    <xf numFmtId="4" fontId="14" fillId="0" borderId="6" xfId="1" applyNumberFormat="1" applyFont="1" applyBorder="1"/>
    <xf numFmtId="3" fontId="14" fillId="0" borderId="6" xfId="1" applyNumberFormat="1" applyFont="1" applyBorder="1"/>
    <xf numFmtId="2" fontId="15" fillId="68" borderId="0" xfId="0" applyNumberFormat="1" applyFont="1" applyFill="1"/>
    <xf numFmtId="0" fontId="11" fillId="69" borderId="0" xfId="0" applyFont="1" applyFill="1" applyAlignment="1">
      <alignment wrapText="1"/>
    </xf>
    <xf numFmtId="0" fontId="11" fillId="69" borderId="0" xfId="0" applyFont="1" applyFill="1"/>
    <xf numFmtId="0" fontId="10" fillId="69" borderId="0" xfId="0" applyFont="1" applyFill="1"/>
    <xf numFmtId="2" fontId="20" fillId="69" borderId="0" xfId="0" applyNumberFormat="1" applyFont="1" applyFill="1"/>
    <xf numFmtId="2" fontId="21" fillId="69" borderId="0" xfId="0" applyNumberFormat="1" applyFont="1" applyFill="1"/>
    <xf numFmtId="2" fontId="10" fillId="69" borderId="0" xfId="0" applyNumberFormat="1" applyFont="1" applyFill="1"/>
    <xf numFmtId="4" fontId="14" fillId="6" borderId="8" xfId="1" applyNumberFormat="1" applyFont="1" applyFill="1" applyBorder="1"/>
    <xf numFmtId="4" fontId="14" fillId="0" borderId="23" xfId="1" applyNumberFormat="1" applyFont="1" applyBorder="1"/>
    <xf numFmtId="4" fontId="14" fillId="0" borderId="8" xfId="1" applyNumberFormat="1" applyFont="1" applyBorder="1"/>
    <xf numFmtId="3" fontId="15" fillId="5" borderId="0" xfId="0" applyNumberFormat="1" applyFont="1" applyFill="1"/>
    <xf numFmtId="2" fontId="15" fillId="69" borderId="0" xfId="0" applyNumberFormat="1" applyFont="1" applyFill="1"/>
    <xf numFmtId="1" fontId="15" fillId="69" borderId="0" xfId="0" applyNumberFormat="1" applyFont="1" applyFill="1"/>
    <xf numFmtId="2" fontId="16" fillId="69" borderId="0" xfId="0" applyNumberFormat="1" applyFont="1" applyFill="1"/>
    <xf numFmtId="165" fontId="14" fillId="5" borderId="6" xfId="1" applyNumberFormat="1" applyFont="1" applyFill="1" applyBorder="1"/>
    <xf numFmtId="167" fontId="14" fillId="2" borderId="6" xfId="1" applyNumberFormat="1" applyFont="1" applyFill="1" applyBorder="1"/>
    <xf numFmtId="3" fontId="16" fillId="2" borderId="6" xfId="0" applyNumberFormat="1" applyFont="1" applyFill="1" applyBorder="1"/>
    <xf numFmtId="3" fontId="17" fillId="3" borderId="6" xfId="0" applyNumberFormat="1" applyFont="1" applyFill="1" applyBorder="1"/>
    <xf numFmtId="3" fontId="26" fillId="2" borderId="6" xfId="0" applyNumberFormat="1" applyFont="1" applyFill="1" applyBorder="1"/>
    <xf numFmtId="2" fontId="78" fillId="68" borderId="0" xfId="0" applyNumberFormat="1" applyFont="1" applyFill="1" applyProtection="1">
      <protection locked="0"/>
    </xf>
    <xf numFmtId="1" fontId="0" fillId="0" borderId="0" xfId="0" applyNumberFormat="1"/>
    <xf numFmtId="1" fontId="15" fillId="5" borderId="1" xfId="0" applyNumberFormat="1" applyFont="1" applyFill="1" applyBorder="1"/>
    <xf numFmtId="14" fontId="14" fillId="0" borderId="8" xfId="1" applyNumberFormat="1" applyFont="1" applyBorder="1"/>
    <xf numFmtId="0" fontId="0" fillId="4" borderId="0" xfId="0" applyFill="1"/>
    <xf numFmtId="3" fontId="10" fillId="5" borderId="0" xfId="0" applyNumberFormat="1" applyFont="1" applyFill="1"/>
    <xf numFmtId="165" fontId="14" fillId="5" borderId="24" xfId="1" applyNumberFormat="1" applyFont="1" applyFill="1" applyBorder="1"/>
    <xf numFmtId="3" fontId="17" fillId="0" borderId="24" xfId="0" applyNumberFormat="1" applyFont="1" applyBorder="1"/>
    <xf numFmtId="167" fontId="17" fillId="0" borderId="1" xfId="0" applyNumberFormat="1" applyFont="1" applyBorder="1"/>
    <xf numFmtId="3" fontId="81" fillId="0" borderId="24" xfId="0" applyNumberFormat="1" applyFont="1" applyBorder="1"/>
    <xf numFmtId="3" fontId="14" fillId="0" borderId="24" xfId="1" applyNumberFormat="1" applyFont="1" applyBorder="1"/>
    <xf numFmtId="167" fontId="14" fillId="0" borderId="24" xfId="1" applyNumberFormat="1" applyFont="1" applyBorder="1"/>
    <xf numFmtId="3" fontId="83" fillId="2" borderId="6" xfId="1" applyNumberFormat="1" applyFont="1" applyFill="1" applyBorder="1"/>
    <xf numFmtId="167" fontId="14" fillId="0" borderId="25" xfId="1" applyNumberFormat="1" applyFont="1" applyBorder="1"/>
    <xf numFmtId="167" fontId="14" fillId="0" borderId="7" xfId="1" applyNumberFormat="1" applyFont="1" applyBorder="1"/>
    <xf numFmtId="167" fontId="14" fillId="0" borderId="6" xfId="1" applyNumberFormat="1" applyFont="1" applyBorder="1"/>
    <xf numFmtId="3" fontId="17" fillId="0" borderId="0" xfId="0" applyNumberFormat="1" applyFont="1"/>
    <xf numFmtId="43" fontId="14" fillId="2" borderId="1" xfId="467" applyFont="1" applyFill="1" applyBorder="1"/>
    <xf numFmtId="167" fontId="17" fillId="0" borderId="8" xfId="0" applyNumberFormat="1" applyFont="1" applyBorder="1"/>
    <xf numFmtId="167" fontId="84" fillId="3" borderId="6" xfId="1" applyNumberFormat="1" applyFont="1" applyFill="1" applyBorder="1"/>
    <xf numFmtId="3" fontId="17" fillId="0" borderId="28" xfId="0" applyNumberFormat="1" applyFont="1" applyBorder="1"/>
    <xf numFmtId="0" fontId="82" fillId="0" borderId="0" xfId="0" applyFont="1"/>
    <xf numFmtId="0" fontId="0" fillId="0" borderId="27" xfId="0" applyBorder="1"/>
    <xf numFmtId="1" fontId="82" fillId="0" borderId="0" xfId="0" applyNumberFormat="1" applyFont="1"/>
    <xf numFmtId="166" fontId="82" fillId="0" borderId="0" xfId="0" applyNumberFormat="1" applyFont="1"/>
    <xf numFmtId="43" fontId="0" fillId="0" borderId="0" xfId="467" applyFont="1" applyFill="1"/>
    <xf numFmtId="2" fontId="78" fillId="5" borderId="0" xfId="0" applyNumberFormat="1" applyFont="1" applyFill="1"/>
    <xf numFmtId="0" fontId="78" fillId="4" borderId="1" xfId="0" applyFont="1" applyFill="1" applyBorder="1" applyAlignment="1">
      <alignment horizontal="center" vertical="center" wrapText="1"/>
    </xf>
    <xf numFmtId="2" fontId="78" fillId="4" borderId="1" xfId="0" applyNumberFormat="1" applyFont="1" applyFill="1" applyBorder="1" applyAlignment="1">
      <alignment horizontal="center" vertical="center"/>
    </xf>
    <xf numFmtId="0" fontId="78" fillId="4" borderId="3" xfId="0" applyFont="1" applyFill="1" applyBorder="1" applyAlignment="1">
      <alignment horizontal="center"/>
    </xf>
    <xf numFmtId="0" fontId="78" fillId="4" borderId="1" xfId="0" applyFont="1" applyFill="1" applyBorder="1" applyAlignment="1">
      <alignment horizontal="center"/>
    </xf>
    <xf numFmtId="0" fontId="78" fillId="4" borderId="4" xfId="0" applyFont="1" applyFill="1" applyBorder="1"/>
    <xf numFmtId="0" fontId="78" fillId="4" borderId="1" xfId="0" quotePrefix="1" applyFont="1" applyFill="1" applyBorder="1" applyAlignment="1">
      <alignment horizontal="center" vertical="center" wrapText="1"/>
    </xf>
    <xf numFmtId="2" fontId="78" fillId="4" borderId="5" xfId="0" applyNumberFormat="1" applyFont="1" applyFill="1" applyBorder="1"/>
    <xf numFmtId="0" fontId="78" fillId="4" borderId="5" xfId="0" applyFont="1" applyFill="1" applyBorder="1"/>
    <xf numFmtId="168" fontId="78" fillId="0" borderId="1" xfId="0" applyNumberFormat="1" applyFont="1" applyBorder="1"/>
    <xf numFmtId="167" fontId="78" fillId="0" borderId="1" xfId="0" applyNumberFormat="1" applyFont="1" applyBorder="1"/>
    <xf numFmtId="168" fontId="78" fillId="5" borderId="0" xfId="0" applyNumberFormat="1" applyFont="1" applyFill="1"/>
    <xf numFmtId="167" fontId="78" fillId="5" borderId="0" xfId="0" applyNumberFormat="1" applyFont="1" applyFill="1"/>
    <xf numFmtId="3" fontId="78" fillId="0" borderId="1" xfId="0" applyNumberFormat="1" applyFont="1" applyBorder="1"/>
    <xf numFmtId="3" fontId="78" fillId="5" borderId="1" xfId="0" applyNumberFormat="1" applyFont="1" applyFill="1" applyBorder="1"/>
    <xf numFmtId="2" fontId="78" fillId="0" borderId="0" xfId="0" applyNumberFormat="1" applyFont="1"/>
    <xf numFmtId="2" fontId="78" fillId="4" borderId="6" xfId="0" applyNumberFormat="1" applyFont="1" applyFill="1" applyBorder="1"/>
    <xf numFmtId="2" fontId="78" fillId="4" borderId="7" xfId="0" applyNumberFormat="1" applyFont="1" applyFill="1" applyBorder="1" applyAlignment="1">
      <alignment vertical="center"/>
    </xf>
    <xf numFmtId="2" fontId="78" fillId="4" borderId="2" xfId="0" applyNumberFormat="1" applyFont="1" applyFill="1" applyBorder="1" applyAlignment="1">
      <alignment vertical="center"/>
    </xf>
    <xf numFmtId="2" fontId="78" fillId="4" borderId="6" xfId="0" applyNumberFormat="1" applyFont="1" applyFill="1" applyBorder="1" applyAlignment="1">
      <alignment vertical="center"/>
    </xf>
    <xf numFmtId="0" fontId="78" fillId="4" borderId="1" xfId="0" quotePrefix="1" applyFont="1" applyFill="1" applyBorder="1" applyAlignment="1">
      <alignment horizontal="center"/>
    </xf>
    <xf numFmtId="0" fontId="26" fillId="4" borderId="1" xfId="0" applyFont="1" applyFill="1" applyBorder="1" applyAlignment="1">
      <alignment horizontal="center" vertical="center" wrapText="1"/>
    </xf>
    <xf numFmtId="2" fontId="78" fillId="0" borderId="1" xfId="0" applyNumberFormat="1" applyFont="1" applyBorder="1"/>
    <xf numFmtId="2" fontId="26" fillId="5" borderId="0" xfId="0" applyNumberFormat="1" applyFont="1" applyFill="1"/>
    <xf numFmtId="4" fontId="78" fillId="0" borderId="1" xfId="0" applyNumberFormat="1" applyFont="1" applyBorder="1"/>
    <xf numFmtId="0" fontId="85" fillId="0" borderId="0" xfId="0" applyFont="1"/>
    <xf numFmtId="3" fontId="17" fillId="0" borderId="29" xfId="0" applyNumberFormat="1" applyFont="1" applyBorder="1"/>
    <xf numFmtId="1" fontId="86" fillId="0" borderId="0" xfId="0" applyNumberFormat="1" applyFont="1"/>
    <xf numFmtId="0" fontId="87" fillId="0" borderId="0" xfId="0" applyFont="1"/>
    <xf numFmtId="1" fontId="87" fillId="0" borderId="0" xfId="0" applyNumberFormat="1" applyFont="1"/>
    <xf numFmtId="0" fontId="88" fillId="0" borderId="0" xfId="0" applyFont="1"/>
    <xf numFmtId="0" fontId="89" fillId="5" borderId="0" xfId="0" applyFont="1" applyFill="1" applyAlignment="1">
      <alignment wrapText="1"/>
    </xf>
    <xf numFmtId="0" fontId="89" fillId="5" borderId="0" xfId="0" applyFont="1" applyFill="1"/>
    <xf numFmtId="3" fontId="81" fillId="3" borderId="1" xfId="0" applyNumberFormat="1" applyFont="1" applyFill="1" applyBorder="1"/>
    <xf numFmtId="3" fontId="81" fillId="0" borderId="1" xfId="0" applyNumberFormat="1" applyFont="1" applyBorder="1"/>
    <xf numFmtId="0" fontId="90" fillId="5" borderId="0" xfId="0" applyFont="1" applyFill="1"/>
    <xf numFmtId="3" fontId="91" fillId="3" borderId="1" xfId="0" applyNumberFormat="1" applyFont="1" applyFill="1" applyBorder="1"/>
    <xf numFmtId="2" fontId="92" fillId="0" borderId="0" xfId="0" applyNumberFormat="1" applyFont="1"/>
    <xf numFmtId="43" fontId="14" fillId="2" borderId="24" xfId="467" applyFont="1" applyFill="1" applyBorder="1"/>
    <xf numFmtId="167" fontId="14" fillId="3" borderId="24" xfId="1" applyNumberFormat="1" applyFont="1" applyFill="1" applyBorder="1"/>
    <xf numFmtId="3" fontId="16" fillId="2" borderId="24" xfId="0" applyNumberFormat="1" applyFont="1" applyFill="1" applyBorder="1"/>
    <xf numFmtId="3" fontId="17" fillId="3" borderId="24" xfId="0" applyNumberFormat="1" applyFont="1" applyFill="1" applyBorder="1"/>
    <xf numFmtId="3" fontId="26" fillId="2" borderId="24" xfId="0" applyNumberFormat="1" applyFont="1" applyFill="1" applyBorder="1"/>
    <xf numFmtId="14" fontId="14" fillId="0" borderId="30" xfId="1" applyNumberFormat="1" applyFont="1" applyBorder="1"/>
    <xf numFmtId="3" fontId="14" fillId="6" borderId="30" xfId="1" applyNumberFormat="1" applyFont="1" applyFill="1" applyBorder="1"/>
    <xf numFmtId="3" fontId="14" fillId="0" borderId="30" xfId="1" applyNumberFormat="1" applyFont="1" applyBorder="1"/>
    <xf numFmtId="3" fontId="16" fillId="6" borderId="30" xfId="467" applyNumberFormat="1" applyFont="1" applyFill="1" applyBorder="1"/>
    <xf numFmtId="3" fontId="17" fillId="6" borderId="30" xfId="0" applyNumberFormat="1" applyFont="1" applyFill="1" applyBorder="1"/>
    <xf numFmtId="3" fontId="17" fillId="0" borderId="30" xfId="0" applyNumberFormat="1" applyFont="1" applyBorder="1"/>
    <xf numFmtId="3" fontId="16" fillId="6" borderId="30" xfId="0" applyNumberFormat="1" applyFont="1" applyFill="1" applyBorder="1"/>
    <xf numFmtId="3" fontId="17" fillId="0" borderId="25" xfId="0" applyNumberFormat="1" applyFont="1" applyBorder="1"/>
    <xf numFmtId="3" fontId="14" fillId="0" borderId="25" xfId="1" applyNumberFormat="1" applyFont="1" applyBorder="1"/>
    <xf numFmtId="172" fontId="17" fillId="0" borderId="24" xfId="0" applyNumberFormat="1" applyFont="1" applyBorder="1"/>
    <xf numFmtId="172" fontId="17" fillId="0" borderId="25" xfId="0" applyNumberFormat="1" applyFont="1" applyBorder="1"/>
    <xf numFmtId="2" fontId="78" fillId="4" borderId="6" xfId="0" applyNumberFormat="1" applyFont="1" applyFill="1" applyBorder="1" applyAlignment="1">
      <alignment horizontal="center" vertical="center"/>
    </xf>
    <xf numFmtId="2" fontId="78" fillId="4" borderId="2" xfId="0" applyNumberFormat="1" applyFont="1" applyFill="1" applyBorder="1" applyAlignment="1">
      <alignment horizontal="center" vertical="center"/>
    </xf>
    <xf numFmtId="2" fontId="26" fillId="4" borderId="6" xfId="0" applyNumberFormat="1" applyFont="1" applyFill="1" applyBorder="1" applyAlignment="1">
      <alignment horizontal="center" vertical="center"/>
    </xf>
    <xf numFmtId="2" fontId="26" fillId="4" borderId="7" xfId="0" applyNumberFormat="1" applyFont="1" applyFill="1" applyBorder="1" applyAlignment="1">
      <alignment horizontal="center" vertical="center"/>
    </xf>
    <xf numFmtId="2" fontId="26" fillId="4" borderId="2" xfId="0" applyNumberFormat="1" applyFont="1" applyFill="1" applyBorder="1" applyAlignment="1">
      <alignment horizontal="center" vertical="center"/>
    </xf>
    <xf numFmtId="2" fontId="78" fillId="4" borderId="24" xfId="0" applyNumberFormat="1" applyFont="1" applyFill="1" applyBorder="1" applyAlignment="1">
      <alignment horizontal="center" vertical="center"/>
    </xf>
    <xf numFmtId="2" fontId="78" fillId="4" borderId="25" xfId="0" applyNumberFormat="1" applyFont="1" applyFill="1" applyBorder="1" applyAlignment="1">
      <alignment horizontal="center" vertical="center"/>
    </xf>
    <xf numFmtId="2" fontId="78" fillId="4" borderId="26" xfId="0" applyNumberFormat="1" applyFont="1" applyFill="1" applyBorder="1" applyAlignment="1">
      <alignment horizontal="center" vertical="center"/>
    </xf>
    <xf numFmtId="2" fontId="78" fillId="4" borderId="7" xfId="0" applyNumberFormat="1" applyFont="1" applyFill="1" applyBorder="1" applyAlignment="1">
      <alignment horizontal="center" vertical="center"/>
    </xf>
    <xf numFmtId="0" fontId="80" fillId="4" borderId="0" xfId="0" applyFont="1" applyFill="1" applyAlignment="1">
      <alignment horizontal="center"/>
    </xf>
    <xf numFmtId="0" fontId="80" fillId="4" borderId="0" xfId="0" applyFont="1" applyFill="1" applyAlignment="1">
      <alignment horizontal="left"/>
    </xf>
    <xf numFmtId="2" fontId="16" fillId="4" borderId="6" xfId="0" applyNumberFormat="1" applyFont="1" applyFill="1" applyBorder="1" applyAlignment="1">
      <alignment horizontal="center" vertical="center"/>
    </xf>
    <xf numFmtId="2" fontId="16" fillId="4" borderId="7" xfId="0" applyNumberFormat="1" applyFont="1" applyFill="1" applyBorder="1" applyAlignment="1">
      <alignment horizontal="center" vertical="center"/>
    </xf>
    <xf numFmtId="2" fontId="16" fillId="4" borderId="2" xfId="0" applyNumberFormat="1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</cellXfs>
  <cellStyles count="474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ipersaite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" xfId="467" builtinId="3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" xfId="0" builtinId="0"/>
    <cellStyle name="Parasts 2" xfId="468" xr:uid="{698EB71F-9D57-4D33-9DF4-00D3C14511CF}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6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Valsts speciālā budžeta bilance, 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5.4735200540250759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855-4097-9342-2494317E4ECD}"/>
              </c:ext>
            </c:extLst>
          </c:dPt>
          <c:cat>
            <c:strRef>
              <c:f>'2'!$A$367:$A$378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'2'!$B$367:$B$378</c:f>
              <c:numCache>
                <c:formatCode>#\ ##0.0</c:formatCode>
                <c:ptCount val="12"/>
                <c:pt idx="0">
                  <c:v>0.27776904542706504</c:v>
                </c:pt>
                <c:pt idx="1">
                  <c:v>0.25264531502006388</c:v>
                </c:pt>
                <c:pt idx="2">
                  <c:v>0.1999593073139134</c:v>
                </c:pt>
                <c:pt idx="3">
                  <c:v>0.22439871841707809</c:v>
                </c:pt>
                <c:pt idx="4">
                  <c:v>0.1061084012932917</c:v>
                </c:pt>
                <c:pt idx="5">
                  <c:v>0.52456084690120819</c:v>
                </c:pt>
                <c:pt idx="6">
                  <c:v>0.8363797859165033</c:v>
                </c:pt>
                <c:pt idx="7">
                  <c:v>0.8965502770892243</c:v>
                </c:pt>
                <c:pt idx="8">
                  <c:v>0.81914761936527614</c:v>
                </c:pt>
                <c:pt idx="9">
                  <c:v>0.9518713428430321</c:v>
                </c:pt>
                <c:pt idx="10">
                  <c:v>0.8942384192230991</c:v>
                </c:pt>
                <c:pt idx="11">
                  <c:v>0.87901687770288262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'2'!$A$367:$A$378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'2'!$C$367:$C$378</c:f>
              <c:numCache>
                <c:formatCode>#\ ##0.0</c:formatCode>
                <c:ptCount val="12"/>
                <c:pt idx="0">
                  <c:v>5.0072828840879206E-2</c:v>
                </c:pt>
                <c:pt idx="1">
                  <c:v>2.0305835452420099E-2</c:v>
                </c:pt>
                <c:pt idx="2">
                  <c:v>-0.1555530240170139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Pašvaldību budžeta bilance, tūkst. eiro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'2'!$B$481:$B$492</c:f>
              <c:numCache>
                <c:formatCode>#\ ##0.0</c:formatCode>
                <c:ptCount val="12"/>
                <c:pt idx="0">
                  <c:v>16703.922999999981</c:v>
                </c:pt>
                <c:pt idx="1">
                  <c:v>164205.67099999997</c:v>
                </c:pt>
                <c:pt idx="2">
                  <c:v>145513.56299999997</c:v>
                </c:pt>
                <c:pt idx="3">
                  <c:v>164636.58299999998</c:v>
                </c:pt>
                <c:pt idx="4">
                  <c:v>153483.09400000004</c:v>
                </c:pt>
                <c:pt idx="5">
                  <c:v>152800.46600000001</c:v>
                </c:pt>
                <c:pt idx="6">
                  <c:v>179788.75600000005</c:v>
                </c:pt>
                <c:pt idx="7">
                  <c:v>213558.67400000012</c:v>
                </c:pt>
                <c:pt idx="8">
                  <c:v>236659.66800000006</c:v>
                </c:pt>
                <c:pt idx="9">
                  <c:v>266405.75499999989</c:v>
                </c:pt>
                <c:pt idx="10">
                  <c:v>235826.10300000012</c:v>
                </c:pt>
                <c:pt idx="11">
                  <c:v>62884.158999999985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119462.89199999999</c:v>
                </c:pt>
                <c:pt idx="2">
                  <c:v>63449.123999999953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bilance,</a:t>
            </a:r>
            <a:r>
              <a:rPr lang="lv-LV" sz="1050" baseline="0"/>
              <a:t> % no IKP</a:t>
            </a:r>
            <a:endParaRPr lang="en-US" sz="1050"/>
          </a:p>
        </c:rich>
      </c:tx>
      <c:layout>
        <c:manualLayout>
          <c:xMode val="edge"/>
          <c:yMode val="edge"/>
          <c:x val="0.30075476465294088"/>
          <c:y val="2.7323554838126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'2'!$A$522:$A$533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'2'!$B$522:$B$533</c:f>
              <c:numCache>
                <c:formatCode>#\ ##0.0</c:formatCode>
                <c:ptCount val="12"/>
                <c:pt idx="0">
                  <c:v>4.2742092375800574E-2</c:v>
                </c:pt>
                <c:pt idx="1">
                  <c:v>0.42017039700867431</c:v>
                </c:pt>
                <c:pt idx="2">
                  <c:v>0.37234092564231069</c:v>
                </c:pt>
                <c:pt idx="3">
                  <c:v>0.42127301706444442</c:v>
                </c:pt>
                <c:pt idx="4">
                  <c:v>0.39273340651005711</c:v>
                </c:pt>
                <c:pt idx="5">
                  <c:v>0.39098669413390991</c:v>
                </c:pt>
                <c:pt idx="6">
                  <c:v>0.46004448278900001</c:v>
                </c:pt>
                <c:pt idx="7">
                  <c:v>0.54645513941614177</c:v>
                </c:pt>
                <c:pt idx="8">
                  <c:v>0.60556609314364718</c:v>
                </c:pt>
                <c:pt idx="9">
                  <c:v>0.68168054831520142</c:v>
                </c:pt>
                <c:pt idx="10">
                  <c:v>0.60343316232067634</c:v>
                </c:pt>
                <c:pt idx="11">
                  <c:v>0.16090834069053922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'2'!$A$522:$A$533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'2'!$C$522:$C$533</c:f>
              <c:numCache>
                <c:formatCode>#\ ##0.0</c:formatCode>
                <c:ptCount val="12"/>
                <c:pt idx="0">
                  <c:v>0.19359428851790569</c:v>
                </c:pt>
                <c:pt idx="1">
                  <c:v>0.27376397391259322</c:v>
                </c:pt>
                <c:pt idx="2">
                  <c:v>0.145401505326967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Valsts pamatbudžeta un speciālā budžeta kopējā bilance, tūkst. eiro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'2'!$B$406:$B$417</c:f>
              <c:numCache>
                <c:formatCode>#\ ##0.0</c:formatCode>
                <c:ptCount val="12"/>
                <c:pt idx="0">
                  <c:v>85977.565999999992</c:v>
                </c:pt>
                <c:pt idx="1">
                  <c:v>-5472.0159999998286</c:v>
                </c:pt>
                <c:pt idx="2">
                  <c:v>-323198.31999999995</c:v>
                </c:pt>
                <c:pt idx="3">
                  <c:v>-318736.12199999974</c:v>
                </c:pt>
                <c:pt idx="4">
                  <c:v>-477330.97600000002</c:v>
                </c:pt>
                <c:pt idx="5">
                  <c:v>-415131.50500000035</c:v>
                </c:pt>
                <c:pt idx="6">
                  <c:v>-325256.63299999991</c:v>
                </c:pt>
                <c:pt idx="7">
                  <c:v>-245672.59399999958</c:v>
                </c:pt>
                <c:pt idx="8">
                  <c:v>-599017.92900000094</c:v>
                </c:pt>
                <c:pt idx="9">
                  <c:v>-870438.91499999957</c:v>
                </c:pt>
                <c:pt idx="10">
                  <c:v>-890453.86499999976</c:v>
                </c:pt>
                <c:pt idx="11">
                  <c:v>-1545721.8509999998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'2'!$C$406:$C$417</c:f>
              <c:numCache>
                <c:formatCode>#\ ##0.0</c:formatCode>
                <c:ptCount val="12"/>
                <c:pt idx="0">
                  <c:v>127204.09100000001</c:v>
                </c:pt>
                <c:pt idx="1">
                  <c:v>2640.7160000000149</c:v>
                </c:pt>
                <c:pt idx="2">
                  <c:v>-342545.51400000008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0.1272397144778439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5.4735200540250759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855-4097-9342-2494317E4ECD}"/>
              </c:ext>
            </c:extLst>
          </c:dPt>
          <c:cat>
            <c:strRef>
              <c:f>'2'!$A$443:$A$454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'2'!$B$443:$B$454</c:f>
              <c:numCache>
                <c:formatCode>#\ ##0.0</c:formatCode>
                <c:ptCount val="12"/>
                <c:pt idx="0">
                  <c:v>0.21999988075965715</c:v>
                </c:pt>
                <c:pt idx="1">
                  <c:v>-1.4001825400766776E-2</c:v>
                </c:pt>
                <c:pt idx="2">
                  <c:v>-0.82700168392440321</c:v>
                </c:pt>
                <c:pt idx="3">
                  <c:v>-0.81558378651700236</c:v>
                </c:pt>
                <c:pt idx="4">
                  <c:v>-1.2213971933433285</c:v>
                </c:pt>
                <c:pt idx="5">
                  <c:v>-1.0622408361685549</c:v>
                </c:pt>
                <c:pt idx="6">
                  <c:v>-0.83226850683685993</c:v>
                </c:pt>
                <c:pt idx="7">
                  <c:v>-0.62862841902171984</c:v>
                </c:pt>
                <c:pt idx="8">
                  <c:v>-1.5327704549451542</c:v>
                </c:pt>
                <c:pt idx="9">
                  <c:v>-2.2272840046270357</c:v>
                </c:pt>
                <c:pt idx="10">
                  <c:v>-2.278498371563296</c:v>
                </c:pt>
                <c:pt idx="11">
                  <c:v>-3.9552017895877221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'2'!$A$443:$A$454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'2'!$C$443:$C$454</c:f>
              <c:numCache>
                <c:formatCode>#\ ##0.0</c:formatCode>
                <c:ptCount val="12"/>
                <c:pt idx="0">
                  <c:v>0.29150388766830743</c:v>
                </c:pt>
                <c:pt idx="1">
                  <c:v>6.0515269137681009E-3</c:v>
                </c:pt>
                <c:pt idx="2">
                  <c:v>-0.78498535895625121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tūkst.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1025729.2190000002</c:v>
                </c:pt>
                <c:pt idx="1">
                  <c:v>1050032.9479999999</c:v>
                </c:pt>
                <c:pt idx="2">
                  <c:v>729450.3539999997</c:v>
                </c:pt>
                <c:pt idx="3">
                  <c:v>1125852.8420000002</c:v>
                </c:pt>
                <c:pt idx="4">
                  <c:v>1104155.3219999997</c:v>
                </c:pt>
                <c:pt idx="5">
                  <c:v>976600.62799999991</c:v>
                </c:pt>
                <c:pt idx="6">
                  <c:v>1162632.0019999999</c:v>
                </c:pt>
                <c:pt idx="7">
                  <c:v>1025720.0220000003</c:v>
                </c:pt>
                <c:pt idx="8">
                  <c:v>1184851.081</c:v>
                </c:pt>
                <c:pt idx="9">
                  <c:v>993429.18299999961</c:v>
                </c:pt>
                <c:pt idx="10">
                  <c:v>1074941.0989999995</c:v>
                </c:pt>
                <c:pt idx="11">
                  <c:v>1118858.0209999995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1230170.0470000003</c:v>
                </c:pt>
                <c:pt idx="1">
                  <c:v>1166379.9070000001</c:v>
                </c:pt>
                <c:pt idx="2">
                  <c:v>896198.79599999974</c:v>
                </c:pt>
                <c:pt idx="3">
                  <c:v>1240480.2940000002</c:v>
                </c:pt>
                <c:pt idx="4">
                  <c:v>1141583.5550000004</c:v>
                </c:pt>
                <c:pt idx="5">
                  <c:v>1110073.8809999991</c:v>
                </c:pt>
                <c:pt idx="6">
                  <c:v>1217508.6170000001</c:v>
                </c:pt>
                <c:pt idx="7">
                  <c:v>1222030.584</c:v>
                </c:pt>
                <c:pt idx="8">
                  <c:v>1079167.6949999991</c:v>
                </c:pt>
                <c:pt idx="9">
                  <c:v>1328712.6070000005</c:v>
                </c:pt>
                <c:pt idx="10">
                  <c:v>1261934.4380000003</c:v>
                </c:pt>
                <c:pt idx="11">
                  <c:v>1379607.6580000001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855571.82099999988</c:v>
                </c:pt>
                <c:pt idx="1">
                  <c:v>1120070.8500000001</c:v>
                </c:pt>
                <c:pt idx="2">
                  <c:v>1355758.12</c:v>
                </c:pt>
                <c:pt idx="3">
                  <c:v>1273663.1469999999</c:v>
                </c:pt>
                <c:pt idx="4">
                  <c:v>1060453.2860000003</c:v>
                </c:pt>
                <c:pt idx="5">
                  <c:v>1299852.0649999995</c:v>
                </c:pt>
                <c:pt idx="6">
                  <c:v>1081981.2960000001</c:v>
                </c:pt>
                <c:pt idx="7">
                  <c:v>1017502.0930000013</c:v>
                </c:pt>
                <c:pt idx="8">
                  <c:v>1064391.0189999994</c:v>
                </c:pt>
                <c:pt idx="9">
                  <c:v>1173896.6260000002</c:v>
                </c:pt>
                <c:pt idx="10">
                  <c:v>1182055.5539999995</c:v>
                </c:pt>
                <c:pt idx="11">
                  <c:v>1915376.8489999995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1011780.956</c:v>
                </c:pt>
                <c:pt idx="1">
                  <c:v>1174583.8570000001</c:v>
                </c:pt>
                <c:pt idx="2">
                  <c:v>1242068.5329999998</c:v>
                </c:pt>
                <c:pt idx="3">
                  <c:v>1187341.4570000004</c:v>
                </c:pt>
                <c:pt idx="4">
                  <c:v>1224137.3229999989</c:v>
                </c:pt>
                <c:pt idx="5">
                  <c:v>1172050.5749999993</c:v>
                </c:pt>
                <c:pt idx="6">
                  <c:v>1088648.6020000027</c:v>
                </c:pt>
                <c:pt idx="7">
                  <c:v>1104689.4229999986</c:v>
                </c:pt>
                <c:pt idx="8">
                  <c:v>1413387.2039999999</c:v>
                </c:pt>
                <c:pt idx="9">
                  <c:v>1543583.0730000008</c:v>
                </c:pt>
                <c:pt idx="10">
                  <c:v>1331354.7149999999</c:v>
                </c:pt>
                <c:pt idx="11">
                  <c:v>2230910.6029999983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170157.39800000028</c:v>
                </c:pt>
                <c:pt idx="1">
                  <c:v>-70037.902000000235</c:v>
                </c:pt>
                <c:pt idx="2">
                  <c:v>-626307.76600000041</c:v>
                </c:pt>
                <c:pt idx="3">
                  <c:v>-147810.3049999997</c:v>
                </c:pt>
                <c:pt idx="4">
                  <c:v>43702.035999999382</c:v>
                </c:pt>
                <c:pt idx="5">
                  <c:v>-323251.43699999957</c:v>
                </c:pt>
                <c:pt idx="6">
                  <c:v>80650.705999999773</c:v>
                </c:pt>
                <c:pt idx="7">
                  <c:v>8217.9289999990724</c:v>
                </c:pt>
                <c:pt idx="8">
                  <c:v>120460.06200000062</c:v>
                </c:pt>
                <c:pt idx="9">
                  <c:v>-180467.44300000055</c:v>
                </c:pt>
                <c:pt idx="10">
                  <c:v>-107114.45500000007</c:v>
                </c:pt>
                <c:pt idx="11">
                  <c:v>-796518.82799999998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218389.09100000025</c:v>
                </c:pt>
                <c:pt idx="1">
                  <c:v>-8203.9499999999534</c:v>
                </c:pt>
                <c:pt idx="2">
                  <c:v>-345869.73700000008</c:v>
                </c:pt>
                <c:pt idx="3">
                  <c:v>53138.836999999825</c:v>
                </c:pt>
                <c:pt idx="4">
                  <c:v>-82553.767999998527</c:v>
                </c:pt>
                <c:pt idx="5">
                  <c:v>-61976.694000000134</c:v>
                </c:pt>
                <c:pt idx="6">
                  <c:v>128860.01499999734</c:v>
                </c:pt>
                <c:pt idx="7">
                  <c:v>117341.16100000148</c:v>
                </c:pt>
                <c:pt idx="8">
                  <c:v>-334219.50900000078</c:v>
                </c:pt>
                <c:pt idx="9">
                  <c:v>-214870.46600000025</c:v>
                </c:pt>
                <c:pt idx="10">
                  <c:v>-69420.276999999536</c:v>
                </c:pt>
                <c:pt idx="11">
                  <c:v>-851302.9449999982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'4'!$B$79:$B$90</c:f>
              <c:numCache>
                <c:formatCode>#\ ##0.0</c:formatCode>
                <c:ptCount val="12"/>
                <c:pt idx="0">
                  <c:v>3.0538944739065599</c:v>
                </c:pt>
                <c:pt idx="1">
                  <c:v>3.1262537499353553</c:v>
                </c:pt>
                <c:pt idx="2">
                  <c:v>2.1717860462643039</c:v>
                </c:pt>
                <c:pt idx="3">
                  <c:v>3.3519916454829928</c:v>
                </c:pt>
                <c:pt idx="4">
                  <c:v>3.2873918123125208</c:v>
                </c:pt>
                <c:pt idx="5">
                  <c:v>2.907624357206573</c:v>
                </c:pt>
                <c:pt idx="6">
                  <c:v>3.4614939111866319</c:v>
                </c:pt>
                <c:pt idx="7">
                  <c:v>3.0538670917603215</c:v>
                </c:pt>
                <c:pt idx="8">
                  <c:v>3.527646577325505</c:v>
                </c:pt>
                <c:pt idx="9">
                  <c:v>2.9577278642202809</c:v>
                </c:pt>
                <c:pt idx="10">
                  <c:v>3.2004125662049043</c:v>
                </c:pt>
                <c:pt idx="11">
                  <c:v>3.3311660271792718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'4'!$C$79:$C$90</c:f>
              <c:numCache>
                <c:formatCode>#\ ##0.0</c:formatCode>
                <c:ptCount val="12"/>
                <c:pt idx="0">
                  <c:v>3.1477660539273922</c:v>
                </c:pt>
                <c:pt idx="1">
                  <c:v>2.9845394839446846</c:v>
                </c:pt>
                <c:pt idx="2">
                  <c:v>2.2931985334051941</c:v>
                </c:pt>
                <c:pt idx="3">
                  <c:v>3.1741479720966344</c:v>
                </c:pt>
                <c:pt idx="4">
                  <c:v>2.9210904386056433</c:v>
                </c:pt>
                <c:pt idx="5">
                  <c:v>2.8404633070725644</c:v>
                </c:pt>
                <c:pt idx="6">
                  <c:v>3.1153679154380245</c:v>
                </c:pt>
                <c:pt idx="7">
                  <c:v>3.1269387500996975</c:v>
                </c:pt>
                <c:pt idx="8">
                  <c:v>2.7613803840373188</c:v>
                </c:pt>
                <c:pt idx="9">
                  <c:v>3.3999173121957575</c:v>
                </c:pt>
                <c:pt idx="10">
                  <c:v>3.2290449567565696</c:v>
                </c:pt>
                <c:pt idx="11">
                  <c:v>3.5301478557221535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'4'!$D$79:$D$90</c:f>
              <c:numCache>
                <c:formatCode>#\ ##0.0</c:formatCode>
                <c:ptCount val="12"/>
                <c:pt idx="0">
                  <c:v>2.9962878732181393</c:v>
                </c:pt>
                <c:pt idx="1">
                  <c:v>3.0594932448398313</c:v>
                </c:pt>
                <c:pt idx="2">
                  <c:v>2.1585561559583453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Konsolidētā kopbudžeta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'4'!$E$79:$E$90</c:f>
              <c:numCache>
                <c:formatCode>#\ ##0.0</c:formatCode>
                <c:ptCount val="12"/>
                <c:pt idx="0">
                  <c:v>2.5472863673800363</c:v>
                </c:pt>
                <c:pt idx="1">
                  <c:v>3.334776972165812</c:v>
                </c:pt>
                <c:pt idx="2">
                  <c:v>4.036486583328915</c:v>
                </c:pt>
                <c:pt idx="3">
                  <c:v>3.7920659509278711</c:v>
                </c:pt>
                <c:pt idx="4">
                  <c:v>3.1572781295132955</c:v>
                </c:pt>
                <c:pt idx="5">
                  <c:v>3.8700379833866547</c:v>
                </c:pt>
                <c:pt idx="6">
                  <c:v>3.2213732820695418</c:v>
                </c:pt>
                <c:pt idx="7">
                  <c:v>3.0293999248948587</c:v>
                </c:pt>
                <c:pt idx="8">
                  <c:v>3.1690019069251743</c:v>
                </c:pt>
                <c:pt idx="9">
                  <c:v>3.495031975957541</c:v>
                </c:pt>
                <c:pt idx="10">
                  <c:v>3.5193234796708612</c:v>
                </c:pt>
                <c:pt idx="11">
                  <c:v>5.7026344441199512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'4'!$F$79:$F$90</c:f>
              <c:numCache>
                <c:formatCode>#\ ##0.0</c:formatCode>
                <c:ptCount val="12"/>
                <c:pt idx="0">
                  <c:v>2.5889508162500432</c:v>
                </c:pt>
                <c:pt idx="1">
                  <c:v>3.0055317974716598</c:v>
                </c:pt>
                <c:pt idx="2">
                  <c:v>3.1782119670068623</c:v>
                </c:pt>
                <c:pt idx="3">
                  <c:v>3.0381760162993885</c:v>
                </c:pt>
                <c:pt idx="4">
                  <c:v>3.1323294857340547</c:v>
                </c:pt>
                <c:pt idx="5">
                  <c:v>2.9990496212033668</c:v>
                </c:pt>
                <c:pt idx="6">
                  <c:v>2.7856401823374264</c:v>
                </c:pt>
                <c:pt idx="7">
                  <c:v>2.826685525575988</c:v>
                </c:pt>
                <c:pt idx="8">
                  <c:v>3.6165831485299926</c:v>
                </c:pt>
                <c:pt idx="9">
                  <c:v>3.9497290723794785</c:v>
                </c:pt>
                <c:pt idx="10">
                  <c:v>3.4066779530465814</c:v>
                </c:pt>
                <c:pt idx="11">
                  <c:v>5.7084666323940194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'4'!$G$79:$G$90</c:f>
              <c:numCache>
                <c:formatCode>#\ ##0.0</c:formatCode>
                <c:ptCount val="12"/>
                <c:pt idx="0">
                  <c:v>2.4851656100585191</c:v>
                </c:pt>
                <c:pt idx="1">
                  <c:v>3.233032222772537</c:v>
                </c:pt>
                <c:pt idx="2">
                  <c:v>3.1012853172736974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Konsolidētā kopbudžeta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'4'!$H$79:$H$90</c:f>
              <c:numCache>
                <c:formatCode>#\ ##0.0</c:formatCode>
                <c:ptCount val="12"/>
                <c:pt idx="0">
                  <c:v>0.50660810652652355</c:v>
                </c:pt>
                <c:pt idx="1">
                  <c:v>-0.20852322223045672</c:v>
                </c:pt>
                <c:pt idx="2">
                  <c:v>-1.864700537064611</c:v>
                </c:pt>
                <c:pt idx="3">
                  <c:v>-0.44007430544487836</c:v>
                </c:pt>
                <c:pt idx="4">
                  <c:v>0.13011368279922531</c:v>
                </c:pt>
                <c:pt idx="5">
                  <c:v>-0.96241362618008175</c:v>
                </c:pt>
                <c:pt idx="6">
                  <c:v>0.24012062911709009</c:v>
                </c:pt>
                <c:pt idx="7">
                  <c:v>2.4467166865462797E-2</c:v>
                </c:pt>
                <c:pt idx="8">
                  <c:v>0.35864467040033077</c:v>
                </c:pt>
                <c:pt idx="9">
                  <c:v>-0.53730411173726011</c:v>
                </c:pt>
                <c:pt idx="10">
                  <c:v>-0.3189109134659569</c:v>
                </c:pt>
                <c:pt idx="11">
                  <c:v>-2.3714684169406794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'4'!$I$79:$I$90</c:f>
              <c:numCache>
                <c:formatCode>#\ ##0.0</c:formatCode>
                <c:ptCount val="12"/>
                <c:pt idx="0">
                  <c:v>0.55881523767734897</c:v>
                </c:pt>
                <c:pt idx="1">
                  <c:v>-2.099231352697517E-2</c:v>
                </c:pt>
                <c:pt idx="2">
                  <c:v>-0.88501343360166818</c:v>
                </c:pt>
                <c:pt idx="3">
                  <c:v>0.13597195579724586</c:v>
                </c:pt>
                <c:pt idx="4">
                  <c:v>-0.21123904712841135</c:v>
                </c:pt>
                <c:pt idx="5">
                  <c:v>-0.15858631413080237</c:v>
                </c:pt>
                <c:pt idx="6">
                  <c:v>0.32972773310059811</c:v>
                </c:pt>
                <c:pt idx="7">
                  <c:v>0.30025322452370951</c:v>
                </c:pt>
                <c:pt idx="8">
                  <c:v>-0.85520276449267385</c:v>
                </c:pt>
                <c:pt idx="9">
                  <c:v>-0.54981176018372091</c:v>
                </c:pt>
                <c:pt idx="10">
                  <c:v>-0.17763299629001184</c:v>
                </c:pt>
                <c:pt idx="11">
                  <c:v>-2.1783187766718659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'4'!$J$79:$J$90</c:f>
              <c:numCache>
                <c:formatCode>#\ ##0.0</c:formatCode>
                <c:ptCount val="12"/>
                <c:pt idx="0">
                  <c:v>0.51112226315962017</c:v>
                </c:pt>
                <c:pt idx="1">
                  <c:v>-0.17353897793270567</c:v>
                </c:pt>
                <c:pt idx="2">
                  <c:v>-0.94272916131535212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>
                <a:latin typeface="Verdana" panose="020B0604030504040204" pitchFamily="34" charset="0"/>
                <a:ea typeface="Verdana" panose="020B0604030504040204" pitchFamily="34" charset="0"/>
              </a:rPr>
              <a:t>Nodokļu ieņēmumi, t.sk.</a:t>
            </a:r>
            <a:r>
              <a:rPr lang="lv-LV" sz="1200" baseline="0">
                <a:latin typeface="Verdana" panose="020B0604030504040204" pitchFamily="34" charset="0"/>
                <a:ea typeface="Verdana" panose="020B0604030504040204" pitchFamily="34" charset="0"/>
              </a:rPr>
              <a:t> VSAOI, </a:t>
            </a:r>
            <a:r>
              <a:rPr lang="lv-LV" sz="1200" b="0" i="0" u="none" strike="noStrike" baseline="0">
                <a:effectLst/>
              </a:rPr>
              <a:t>pa mēnešiem, tūkst. eiro</a:t>
            </a:r>
            <a:endParaRPr lang="en-US" sz="12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9200282285156345"/>
          <c:y val="2.71396777513624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29666846328151"/>
          <c:w val="0.88254396325459317"/>
          <c:h val="0.716314516230116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809688.72100000002</c:v>
                </c:pt>
                <c:pt idx="1">
                  <c:v>729172.13300000003</c:v>
                </c:pt>
                <c:pt idx="2">
                  <c:v>622803.57999999984</c:v>
                </c:pt>
                <c:pt idx="3">
                  <c:v>689512.18699999992</c:v>
                </c:pt>
                <c:pt idx="4">
                  <c:v>629295.89700000035</c:v>
                </c:pt>
                <c:pt idx="5">
                  <c:v>690672.48199999984</c:v>
                </c:pt>
                <c:pt idx="6">
                  <c:v>796698.85199999996</c:v>
                </c:pt>
                <c:pt idx="7">
                  <c:v>803951.55700000003</c:v>
                </c:pt>
                <c:pt idx="8">
                  <c:v>783355.6660000002</c:v>
                </c:pt>
                <c:pt idx="9">
                  <c:v>827797.90699999966</c:v>
                </c:pt>
                <c:pt idx="10">
                  <c:v>797101.46100000013</c:v>
                </c:pt>
                <c:pt idx="11">
                  <c:v>826496.36999999918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782986.00100000005</c:v>
                </c:pt>
                <c:pt idx="1">
                  <c:v>734852.06500000006</c:v>
                </c:pt>
                <c:pt idx="2">
                  <c:v>637891.50999999978</c:v>
                </c:pt>
                <c:pt idx="3">
                  <c:v>864350.42400000012</c:v>
                </c:pt>
                <c:pt idx="4">
                  <c:v>850252.99099999992</c:v>
                </c:pt>
                <c:pt idx="5">
                  <c:v>768738.3879999998</c:v>
                </c:pt>
                <c:pt idx="6">
                  <c:v>922262.25600000005</c:v>
                </c:pt>
                <c:pt idx="7">
                  <c:v>901674.18400000036</c:v>
                </c:pt>
                <c:pt idx="8">
                  <c:v>852725.58600000013</c:v>
                </c:pt>
                <c:pt idx="9">
                  <c:v>895873.59499999974</c:v>
                </c:pt>
                <c:pt idx="10">
                  <c:v>856461.09999999963</c:v>
                </c:pt>
                <c:pt idx="11">
                  <c:v>962936.0429999996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784948589106676"/>
          <c:y val="0.92187434612631458"/>
          <c:w val="0.4716033733918405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baseline="0"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Nodokļu ieņēmumi, t.sk. VSAOI, % no IKP </a:t>
            </a:r>
            <a:endParaRPr lang="en-US" sz="1200">
              <a:effectLst/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20270118674349033"/>
          <c:y val="1.4157917951984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'4'!$F$151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'4'!$F$152:$F$163</c:f>
              <c:numCache>
                <c:formatCode>#\ ##0.0</c:formatCode>
                <c:ptCount val="12"/>
                <c:pt idx="0">
                  <c:v>2.6727652943012399</c:v>
                </c:pt>
                <c:pt idx="1">
                  <c:v>2.4069817450921462</c:v>
                </c:pt>
                <c:pt idx="2">
                  <c:v>2.0558614077453172</c:v>
                </c:pt>
                <c:pt idx="3">
                  <c:v>2.276065104544474</c:v>
                </c:pt>
                <c:pt idx="4">
                  <c:v>2.0772924084584954</c:v>
                </c:pt>
                <c:pt idx="5">
                  <c:v>2.2798952137292985</c:v>
                </c:pt>
                <c:pt idx="6">
                  <c:v>2.6298860122509224</c:v>
                </c:pt>
                <c:pt idx="7">
                  <c:v>2.6538270376240609</c:v>
                </c:pt>
                <c:pt idx="8">
                  <c:v>2.5858404382775566</c:v>
                </c:pt>
                <c:pt idx="9">
                  <c:v>2.7325433331864386</c:v>
                </c:pt>
                <c:pt idx="10">
                  <c:v>2.6312150160204757</c:v>
                </c:pt>
                <c:pt idx="11">
                  <c:v>2.7282469871553938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'4'!$G$151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'4'!$G$152:$G$163</c:f>
              <c:numCache>
                <c:formatCode>#\ ##0.0</c:formatCode>
                <c:ptCount val="12"/>
                <c:pt idx="0">
                  <c:v>2.3311772515667175</c:v>
                </c:pt>
                <c:pt idx="1">
                  <c:v>2.1878685123449952</c:v>
                </c:pt>
                <c:pt idx="2">
                  <c:v>1.8991887149710902</c:v>
                </c:pt>
                <c:pt idx="3">
                  <c:v>2.5734228239552488</c:v>
                </c:pt>
                <c:pt idx="4">
                  <c:v>2.5314506621629382</c:v>
                </c:pt>
                <c:pt idx="5">
                  <c:v>2.2887579601971306</c:v>
                </c:pt>
                <c:pt idx="6">
                  <c:v>2.7458432059065645</c:v>
                </c:pt>
                <c:pt idx="7">
                  <c:v>2.6845465223915075</c:v>
                </c:pt>
                <c:pt idx="8">
                  <c:v>2.5388122972483376</c:v>
                </c:pt>
                <c:pt idx="9">
                  <c:v>2.6672764803917537</c:v>
                </c:pt>
                <c:pt idx="10">
                  <c:v>2.5499340098314311</c:v>
                </c:pt>
                <c:pt idx="11">
                  <c:v>2.8669409099119636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'4'!$H$151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'4'!$H$152:$H$163</c:f>
              <c:numCache>
                <c:formatCode>#\ ##0.0</c:formatCode>
                <c:ptCount val="12"/>
                <c:pt idx="0">
                  <c:v>2.4098625171641483</c:v>
                </c:pt>
                <c:pt idx="1">
                  <c:v>2.2282463048991432</c:v>
                </c:pt>
                <c:pt idx="2">
                  <c:v>1.9678614651367974</c:v>
                </c:pt>
                <c:pt idx="3">
                  <c:v>2.450913988742228</c:v>
                </c:pt>
                <c:pt idx="4">
                  <c:v>2.5042482161222521</c:v>
                </c:pt>
                <c:pt idx="5">
                  <c:v>2.2745638701300694</c:v>
                </c:pt>
                <c:pt idx="6">
                  <c:v>2.6290624794575894</c:v>
                </c:pt>
                <c:pt idx="7">
                  <c:v>2.4820263248388925</c:v>
                </c:pt>
                <c:pt idx="8">
                  <c:v>2.5215389486169544</c:v>
                </c:pt>
                <c:pt idx="9">
                  <c:v>2.6142358025884533</c:v>
                </c:pt>
                <c:pt idx="10">
                  <c:v>2.6566228274172867</c:v>
                </c:pt>
                <c:pt idx="11">
                  <c:v>2.8336445966865562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2-44DC-A8AA-5B43B8D7564F}"/>
            </c:ext>
          </c:extLst>
        </c:ser>
        <c:ser>
          <c:idx val="3"/>
          <c:order val="3"/>
          <c:tx>
            <c:strRef>
              <c:f>'4'!$I$151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'4'!$I$152:$I$163</c:f>
              <c:numCache>
                <c:formatCode>#\ ##0.0</c:formatCode>
                <c:ptCount val="12"/>
                <c:pt idx="0">
                  <c:v>2.4684515255333088</c:v>
                </c:pt>
                <c:pt idx="1">
                  <c:v>2.253821464470664</c:v>
                </c:pt>
                <c:pt idx="2">
                  <c:v>1.9214030151410801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42-44DC-A8AA-5B43B8D75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480124166114326"/>
          <c:y val="0.92187423881191921"/>
          <c:w val="0.45111604518746412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713014.63199999998</c:v>
                </c:pt>
                <c:pt idx="1">
                  <c:v>644814.95699999994</c:v>
                </c:pt>
                <c:pt idx="2">
                  <c:v>330339.75800000015</c:v>
                </c:pt>
                <c:pt idx="3">
                  <c:v>785719.32400000002</c:v>
                </c:pt>
                <c:pt idx="4">
                  <c:v>665234.2209999999</c:v>
                </c:pt>
                <c:pt idx="5">
                  <c:v>589166.17700000014</c:v>
                </c:pt>
                <c:pt idx="6">
                  <c:v>717458.08799999952</c:v>
                </c:pt>
                <c:pt idx="7">
                  <c:v>557138.06199999992</c:v>
                </c:pt>
                <c:pt idx="8">
                  <c:v>764496.89700000081</c:v>
                </c:pt>
                <c:pt idx="9">
                  <c:v>516906.96499999985</c:v>
                </c:pt>
                <c:pt idx="10">
                  <c:v>662718.63200000022</c:v>
                </c:pt>
                <c:pt idx="11">
                  <c:v>502474.4879999999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666661.35199999996</c:v>
                </c:pt>
                <c:pt idx="1">
                  <c:v>687779.9310000001</c:v>
                </c:pt>
                <c:pt idx="2">
                  <c:v>487592.33400000003</c:v>
                </c:pt>
                <c:pt idx="3">
                  <c:v>787062.79</c:v>
                </c:pt>
                <c:pt idx="4">
                  <c:v>644004.07299999986</c:v>
                </c:pt>
                <c:pt idx="5">
                  <c:v>620273.48499999987</c:v>
                </c:pt>
                <c:pt idx="6">
                  <c:v>713962.30099999998</c:v>
                </c:pt>
                <c:pt idx="7">
                  <c:v>685067.7650000006</c:v>
                </c:pt>
                <c:pt idx="8">
                  <c:v>556332.3189999992</c:v>
                </c:pt>
                <c:pt idx="9">
                  <c:v>794230.20200000051</c:v>
                </c:pt>
                <c:pt idx="10">
                  <c:v>747989.33600000013</c:v>
                </c:pt>
                <c:pt idx="11">
                  <c:v>900960.99899999984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567519.18099999998</c:v>
                </c:pt>
                <c:pt idx="1">
                  <c:v>649337.38900000008</c:v>
                </c:pt>
                <c:pt idx="2">
                  <c:v>1024865.74</c:v>
                </c:pt>
                <c:pt idx="3">
                  <c:v>890597.12199999997</c:v>
                </c:pt>
                <c:pt idx="4">
                  <c:v>666390.63199999975</c:v>
                </c:pt>
                <c:pt idx="5">
                  <c:v>868998.41800000006</c:v>
                </c:pt>
                <c:pt idx="6">
                  <c:v>698429.77699999977</c:v>
                </c:pt>
                <c:pt idx="7">
                  <c:v>587185.29499999993</c:v>
                </c:pt>
                <c:pt idx="8">
                  <c:v>652999.8200000003</c:v>
                </c:pt>
                <c:pt idx="9">
                  <c:v>795708.65600000042</c:v>
                </c:pt>
                <c:pt idx="10">
                  <c:v>700002.35900000017</c:v>
                </c:pt>
                <c:pt idx="11">
                  <c:v>1308324.6059999987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689237.96499999997</c:v>
                </c:pt>
                <c:pt idx="1">
                  <c:v>769410.97499999998</c:v>
                </c:pt>
                <c:pt idx="2">
                  <c:v>784728.56</c:v>
                </c:pt>
                <c:pt idx="3">
                  <c:v>792151.69299999997</c:v>
                </c:pt>
                <c:pt idx="4">
                  <c:v>756370.20399999991</c:v>
                </c:pt>
                <c:pt idx="5">
                  <c:v>721608.29700000025</c:v>
                </c:pt>
                <c:pt idx="6">
                  <c:v>745948.55599999987</c:v>
                </c:pt>
                <c:pt idx="7">
                  <c:v>628998.79499999993</c:v>
                </c:pt>
                <c:pt idx="8">
                  <c:v>879428.12800000049</c:v>
                </c:pt>
                <c:pt idx="9">
                  <c:v>1117520.5919999992</c:v>
                </c:pt>
                <c:pt idx="10">
                  <c:v>745480.91700000037</c:v>
                </c:pt>
                <c:pt idx="11">
                  <c:v>1550280.2949999999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145495.451</c:v>
                </c:pt>
                <c:pt idx="1">
                  <c:v>-4522.4320000001462</c:v>
                </c:pt>
                <c:pt idx="2">
                  <c:v>-694525.98199999984</c:v>
                </c:pt>
                <c:pt idx="3">
                  <c:v>-104877.79799999995</c:v>
                </c:pt>
                <c:pt idx="4">
                  <c:v>-1156.4109999998473</c:v>
                </c:pt>
                <c:pt idx="5">
                  <c:v>-279832.24099999992</c:v>
                </c:pt>
                <c:pt idx="6">
                  <c:v>19028.310999999754</c:v>
                </c:pt>
                <c:pt idx="7">
                  <c:v>-30047.233000000007</c:v>
                </c:pt>
                <c:pt idx="8">
                  <c:v>111497.07700000051</c:v>
                </c:pt>
                <c:pt idx="9">
                  <c:v>-278801.69100000057</c:v>
                </c:pt>
                <c:pt idx="10">
                  <c:v>-37283.726999999955</c:v>
                </c:pt>
                <c:pt idx="11">
                  <c:v>-805850.11799999885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-22576.613000000012</c:v>
                </c:pt>
                <c:pt idx="1">
                  <c:v>-81631.043999999878</c:v>
                </c:pt>
                <c:pt idx="2">
                  <c:v>-297136.22600000002</c:v>
                </c:pt>
                <c:pt idx="3">
                  <c:v>-5088.9029999999329</c:v>
                </c:pt>
                <c:pt idx="4">
                  <c:v>-112366.13100000005</c:v>
                </c:pt>
                <c:pt idx="5">
                  <c:v>-101334.81200000038</c:v>
                </c:pt>
                <c:pt idx="6">
                  <c:v>-31986.254999999888</c:v>
                </c:pt>
                <c:pt idx="7">
                  <c:v>56068.970000000671</c:v>
                </c:pt>
                <c:pt idx="8">
                  <c:v>-323095.80900000129</c:v>
                </c:pt>
                <c:pt idx="9">
                  <c:v>-323290.38999999873</c:v>
                </c:pt>
                <c:pt idx="10">
                  <c:v>2508.4189999997616</c:v>
                </c:pt>
                <c:pt idx="11">
                  <c:v>-649319.29600000009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'4'!$B$298:$B$309</c:f>
              <c:numCache>
                <c:formatCode>#\ ##0.0</c:formatCode>
                <c:ptCount val="12"/>
                <c:pt idx="0">
                  <c:v>2.1228521174449639</c:v>
                </c:pt>
                <c:pt idx="1">
                  <c:v>1.9198018320998962</c:v>
                </c:pt>
                <c:pt idx="2">
                  <c:v>0.98351762120157615</c:v>
                </c:pt>
                <c:pt idx="3">
                  <c:v>2.3393151498058256</c:v>
                </c:pt>
                <c:pt idx="4">
                  <c:v>1.9805959250590817</c:v>
                </c:pt>
                <c:pt idx="5">
                  <c:v>1.7541192147251818</c:v>
                </c:pt>
                <c:pt idx="6">
                  <c:v>2.1360815794433994</c:v>
                </c:pt>
                <c:pt idx="7">
                  <c:v>1.6587621930118868</c:v>
                </c:pt>
                <c:pt idx="8">
                  <c:v>2.2761298067955442</c:v>
                </c:pt>
                <c:pt idx="9">
                  <c:v>1.5389825060031861</c:v>
                </c:pt>
                <c:pt idx="10">
                  <c:v>1.9731062843201654</c:v>
                </c:pt>
                <c:pt idx="11">
                  <c:v>1.4960128206918393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'4'!$C$298:$C$309</c:f>
              <c:numCache>
                <c:formatCode>#\ ##0.0</c:formatCode>
                <c:ptCount val="12"/>
                <c:pt idx="0">
                  <c:v>1.7058568271992238</c:v>
                </c:pt>
                <c:pt idx="1">
                  <c:v>1.7598951662447071</c:v>
                </c:pt>
                <c:pt idx="2">
                  <c:v>1.2476540140636565</c:v>
                </c:pt>
                <c:pt idx="3">
                  <c:v>2.0139407057692598</c:v>
                </c:pt>
                <c:pt idx="4">
                  <c:v>1.6478812539160916</c:v>
                </c:pt>
                <c:pt idx="5">
                  <c:v>1.5871592915107295</c:v>
                </c:pt>
                <c:pt idx="6">
                  <c:v>1.8268907622587323</c:v>
                </c:pt>
                <c:pt idx="7">
                  <c:v>1.752955260588384</c:v>
                </c:pt>
                <c:pt idx="8">
                  <c:v>1.4235462753474946</c:v>
                </c:pt>
                <c:pt idx="9">
                  <c:v>2.0322807200161792</c:v>
                </c:pt>
                <c:pt idx="10">
                  <c:v>1.9139593313155105</c:v>
                </c:pt>
                <c:pt idx="11">
                  <c:v>2.3053840852985021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'4'!$D$298:$D$309</c:f>
              <c:numCache>
                <c:formatCode>#\ ##0.0</c:formatCode>
                <c:ptCount val="12"/>
                <c:pt idx="0">
                  <c:v>1.6498299524847375</c:v>
                </c:pt>
                <c:pt idx="1">
                  <c:v>2.0253406070965969</c:v>
                </c:pt>
                <c:pt idx="2">
                  <c:v>1.3644171259530884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Valsts pamatbudžeta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'4'!$E$298:$E$309</c:f>
              <c:numCache>
                <c:formatCode>#\ ##0.0</c:formatCode>
                <c:ptCount val="12"/>
                <c:pt idx="0">
                  <c:v>1.6896698062102065</c:v>
                </c:pt>
                <c:pt idx="1">
                  <c:v>1.9332664286401828</c:v>
                </c:pt>
                <c:pt idx="2">
                  <c:v>3.0513236455655228</c:v>
                </c:pt>
                <c:pt idx="3">
                  <c:v>2.6515668842937443</c:v>
                </c:pt>
                <c:pt idx="4">
                  <c:v>1.9840388972363854</c:v>
                </c:pt>
                <c:pt idx="5">
                  <c:v>2.5872612551205312</c:v>
                </c:pt>
                <c:pt idx="6">
                  <c:v>2.0794287584705042</c:v>
                </c:pt>
                <c:pt idx="7">
                  <c:v>1.7482215523780382</c:v>
                </c:pt>
                <c:pt idx="8">
                  <c:v>1.9441705518578767</c:v>
                </c:pt>
                <c:pt idx="9">
                  <c:v>2.3690562990562687</c:v>
                </c:pt>
                <c:pt idx="10">
                  <c:v>2.0841107928618499</c:v>
                </c:pt>
                <c:pt idx="11">
                  <c:v>3.8952632042934643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'4'!$F$298:$F$309</c:f>
              <c:numCache>
                <c:formatCode>#\ ##0.0</c:formatCode>
                <c:ptCount val="12"/>
                <c:pt idx="0">
                  <c:v>1.7636259918666315</c:v>
                </c:pt>
                <c:pt idx="1">
                  <c:v>1.96877314199813</c:v>
                </c:pt>
                <c:pt idx="2">
                  <c:v>2.0079678648811425</c:v>
                </c:pt>
                <c:pt idx="3">
                  <c:v>2.0269622194650236</c:v>
                </c:pt>
                <c:pt idx="4">
                  <c:v>1.9354043436186315</c:v>
                </c:pt>
                <c:pt idx="5">
                  <c:v>1.8464553799438721</c:v>
                </c:pt>
                <c:pt idx="6">
                  <c:v>1.9087373719423324</c:v>
                </c:pt>
                <c:pt idx="7">
                  <c:v>1.6094856639459654</c:v>
                </c:pt>
                <c:pt idx="8">
                  <c:v>2.2502856535469804</c:v>
                </c:pt>
                <c:pt idx="9">
                  <c:v>2.859517993175817</c:v>
                </c:pt>
                <c:pt idx="10">
                  <c:v>1.907540774631838</c:v>
                </c:pt>
                <c:pt idx="11">
                  <c:v>3.9668659618027124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'4'!$G$298:$G$309</c:f>
              <c:numCache>
                <c:formatCode>#\ ##0.0</c:formatCode>
                <c:ptCount val="12"/>
                <c:pt idx="0">
                  <c:v>1.4083988936573093</c:v>
                </c:pt>
                <c:pt idx="1">
                  <c:v>2.0695465350998159</c:v>
                </c:pt>
                <c:pt idx="2">
                  <c:v>1.8371271803776974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Valsts pamatbudžeta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'4'!$H$298:$H$309</c:f>
              <c:numCache>
                <c:formatCode>#\ ##0.0</c:formatCode>
                <c:ptCount val="12"/>
                <c:pt idx="0">
                  <c:v>0.43318231123475748</c:v>
                </c:pt>
                <c:pt idx="1">
                  <c:v>-1.3464596540286644E-2</c:v>
                </c:pt>
                <c:pt idx="2">
                  <c:v>-2.0678060243639464</c:v>
                </c:pt>
                <c:pt idx="3">
                  <c:v>-0.31225173448791876</c:v>
                </c:pt>
                <c:pt idx="4">
                  <c:v>-3.4429721773037159E-3</c:v>
                </c:pt>
                <c:pt idx="5">
                  <c:v>-0.83314204039534934</c:v>
                </c:pt>
                <c:pt idx="6">
                  <c:v>5.6652820972895146E-2</c:v>
                </c:pt>
                <c:pt idx="7">
                  <c:v>-8.9459359366151459E-2</c:v>
                </c:pt>
                <c:pt idx="8">
                  <c:v>0.33195925493766754</c:v>
                </c:pt>
                <c:pt idx="9">
                  <c:v>-0.8300737930530826</c:v>
                </c:pt>
                <c:pt idx="10">
                  <c:v>-0.11100450854168442</c:v>
                </c:pt>
                <c:pt idx="11">
                  <c:v>-2.399250383601625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'4'!$I$298:$I$309</c:f>
              <c:numCache>
                <c:formatCode>#\ ##0.0</c:formatCode>
                <c:ptCount val="12"/>
                <c:pt idx="0">
                  <c:v>-5.7769164667407669E-2</c:v>
                </c:pt>
                <c:pt idx="1">
                  <c:v>-0.20887797575342293</c:v>
                </c:pt>
                <c:pt idx="2">
                  <c:v>-0.76031385081748604</c:v>
                </c:pt>
                <c:pt idx="3">
                  <c:v>-1.3021513695763876E-2</c:v>
                </c:pt>
                <c:pt idx="4">
                  <c:v>-0.28752308970253981</c:v>
                </c:pt>
                <c:pt idx="5">
                  <c:v>-0.25929608843314256</c:v>
                </c:pt>
                <c:pt idx="6">
                  <c:v>-8.1846609683600136E-2</c:v>
                </c:pt>
                <c:pt idx="7">
                  <c:v>0.14346959664241865</c:v>
                </c:pt>
                <c:pt idx="8">
                  <c:v>-0.82673937819948584</c:v>
                </c:pt>
                <c:pt idx="9">
                  <c:v>-0.8272372731596378</c:v>
                </c:pt>
                <c:pt idx="10">
                  <c:v>6.4185566836725272E-3</c:v>
                </c:pt>
                <c:pt idx="11">
                  <c:v>-1.6614818765042103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'4'!$J$298:$J$309</c:f>
              <c:numCache>
                <c:formatCode>#\ ##0.0</c:formatCode>
                <c:ptCount val="12"/>
                <c:pt idx="0">
                  <c:v>0.24143105882742821</c:v>
                </c:pt>
                <c:pt idx="1">
                  <c:v>-4.4205928003218986E-2</c:v>
                </c:pt>
                <c:pt idx="2">
                  <c:v>-0.47271005442460901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#,##0.0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182213.52799999999</c:v>
                </c:pt>
                <c:pt idx="1">
                  <c:v>196739.364</c:v>
                </c:pt>
                <c:pt idx="2">
                  <c:v>280261.929</c:v>
                </c:pt>
                <c:pt idx="3">
                  <c:v>272916.72100000002</c:v>
                </c:pt>
                <c:pt idx="4">
                  <c:v>277554.30500000005</c:v>
                </c:pt>
                <c:pt idx="5">
                  <c:v>304993.49899999984</c:v>
                </c:pt>
                <c:pt idx="6">
                  <c:v>302140.07200000016</c:v>
                </c:pt>
                <c:pt idx="7">
                  <c:v>299731.99099999992</c:v>
                </c:pt>
                <c:pt idx="8">
                  <c:v>292093.13200000022</c:v>
                </c:pt>
                <c:pt idx="9">
                  <c:v>282344.85800000001</c:v>
                </c:pt>
                <c:pt idx="10">
                  <c:v>260178.76099999994</c:v>
                </c:pt>
                <c:pt idx="11">
                  <c:v>458943.50699999975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373920.799</c:v>
                </c:pt>
                <c:pt idx="1">
                  <c:v>291303.59600000002</c:v>
                </c:pt>
                <c:pt idx="2">
                  <c:v>290859.027</c:v>
                </c:pt>
                <c:pt idx="3">
                  <c:v>302459.79600000009</c:v>
                </c:pt>
                <c:pt idx="4">
                  <c:v>229777.31999999983</c:v>
                </c:pt>
                <c:pt idx="5">
                  <c:v>435953.09100000001</c:v>
                </c:pt>
                <c:pt idx="6">
                  <c:v>370694.27000000025</c:v>
                </c:pt>
                <c:pt idx="7">
                  <c:v>324382.07899999991</c:v>
                </c:pt>
                <c:pt idx="8">
                  <c:v>337952.53599999985</c:v>
                </c:pt>
                <c:pt idx="9">
                  <c:v>349920.82200000016</c:v>
                </c:pt>
                <c:pt idx="10">
                  <c:v>324970.32400000002</c:v>
                </c:pt>
                <c:pt idx="11">
                  <c:v>300963.05899999989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245021.603</c:v>
                </c:pt>
                <c:pt idx="1">
                  <c:v>264114.80200000003</c:v>
                </c:pt>
                <c:pt idx="2">
                  <c:v>304192.59499999997</c:v>
                </c:pt>
                <c:pt idx="3">
                  <c:v>266305.84300000011</c:v>
                </c:pt>
                <c:pt idx="4">
                  <c:v>243231.11799999978</c:v>
                </c:pt>
                <c:pt idx="5">
                  <c:v>277705.4600000002</c:v>
                </c:pt>
                <c:pt idx="6">
                  <c:v>241038.07400000002</c:v>
                </c:pt>
                <c:pt idx="7">
                  <c:v>273534.56099999975</c:v>
                </c:pt>
                <c:pt idx="8">
                  <c:v>262890.69700000016</c:v>
                </c:pt>
                <c:pt idx="9">
                  <c:v>249947.821</c:v>
                </c:pt>
                <c:pt idx="10">
                  <c:v>284917.62399999984</c:v>
                </c:pt>
                <c:pt idx="11">
                  <c:v>296686.98300000001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265366.62</c:v>
                </c:pt>
                <c:pt idx="1">
                  <c:v>301122.13399999996</c:v>
                </c:pt>
                <c:pt idx="2">
                  <c:v>311449.1050000001</c:v>
                </c:pt>
                <c:pt idx="3">
                  <c:v>292908.69499999995</c:v>
                </c:pt>
                <c:pt idx="4">
                  <c:v>276006.04300000006</c:v>
                </c:pt>
                <c:pt idx="5">
                  <c:v>272418.80799999996</c:v>
                </c:pt>
                <c:pt idx="6">
                  <c:v>248833.14299999992</c:v>
                </c:pt>
                <c:pt idx="7">
                  <c:v>300867.01000000024</c:v>
                </c:pt>
                <c:pt idx="8">
                  <c:v>368202.06199999992</c:v>
                </c:pt>
                <c:pt idx="9">
                  <c:v>298051.41800000006</c:v>
                </c:pt>
                <c:pt idx="10">
                  <c:v>347493.69299999997</c:v>
                </c:pt>
                <c:pt idx="11">
                  <c:v>306911.74899999984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-62808.075000000012</c:v>
                </c:pt>
                <c:pt idx="1">
                  <c:v>-67375.438000000024</c:v>
                </c:pt>
                <c:pt idx="2">
                  <c:v>-23930.665999999968</c:v>
                </c:pt>
                <c:pt idx="3">
                  <c:v>6610.8779999999097</c:v>
                </c:pt>
                <c:pt idx="4">
                  <c:v>34323.187000000267</c:v>
                </c:pt>
                <c:pt idx="5">
                  <c:v>27288.038999999641</c:v>
                </c:pt>
                <c:pt idx="6">
                  <c:v>61101.998000000138</c:v>
                </c:pt>
                <c:pt idx="7">
                  <c:v>26197.430000000168</c:v>
                </c:pt>
                <c:pt idx="8">
                  <c:v>29202.435000000056</c:v>
                </c:pt>
                <c:pt idx="9">
                  <c:v>32397.037000000011</c:v>
                </c:pt>
                <c:pt idx="10">
                  <c:v>-24738.862999999896</c:v>
                </c:pt>
                <c:pt idx="11">
                  <c:v>162256.52399999974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108554.179</c:v>
                </c:pt>
                <c:pt idx="1">
                  <c:v>-9818.5379999999423</c:v>
                </c:pt>
                <c:pt idx="2">
                  <c:v>-20590.078000000096</c:v>
                </c:pt>
                <c:pt idx="3">
                  <c:v>9551.1010000001406</c:v>
                </c:pt>
                <c:pt idx="4">
                  <c:v>-46228.723000000231</c:v>
                </c:pt>
                <c:pt idx="5">
                  <c:v>163534.28300000005</c:v>
                </c:pt>
                <c:pt idx="6">
                  <c:v>121861.12700000033</c:v>
                </c:pt>
                <c:pt idx="7">
                  <c:v>23515.068999999668</c:v>
                </c:pt>
                <c:pt idx="8">
                  <c:v>-30249.526000000071</c:v>
                </c:pt>
                <c:pt idx="9">
                  <c:v>51869.404000000097</c:v>
                </c:pt>
                <c:pt idx="10">
                  <c:v>-22523.368999999948</c:v>
                </c:pt>
                <c:pt idx="11">
                  <c:v>-5948.6899999999441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'4'!$B$444:$B$455</c:f>
              <c:numCache>
                <c:formatCode>#\ ##0.0</c:formatCode>
                <c:ptCount val="12"/>
                <c:pt idx="0">
                  <c:v>0.54250271506618564</c:v>
                </c:pt>
                <c:pt idx="1">
                  <c:v>0.58575035729726155</c:v>
                </c:pt>
                <c:pt idx="2">
                  <c:v>0.83442134665317802</c:v>
                </c:pt>
                <c:pt idx="3">
                  <c:v>0.81255252425308766</c:v>
                </c:pt>
                <c:pt idx="4">
                  <c:v>0.82635996181802818</c:v>
                </c:pt>
                <c:pt idx="5">
                  <c:v>0.90805442988314178</c:v>
                </c:pt>
                <c:pt idx="6">
                  <c:v>0.89955894707385786</c:v>
                </c:pt>
                <c:pt idx="7">
                  <c:v>0.89238938894643138</c:v>
                </c:pt>
                <c:pt idx="8">
                  <c:v>0.86964628203777417</c:v>
                </c:pt>
                <c:pt idx="9">
                  <c:v>0.84062283262512016</c:v>
                </c:pt>
                <c:pt idx="10">
                  <c:v>0.77462790932326486</c:v>
                </c:pt>
                <c:pt idx="11">
                  <c:v>1.366408418421583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'4'!$C$444:$C$455</c:f>
              <c:numCache>
                <c:formatCode>#\ ##0.0</c:formatCode>
                <c:ptCount val="12"/>
                <c:pt idx="0">
                  <c:v>0.95679064924396373</c:v>
                </c:pt>
                <c:pt idx="1">
                  <c:v>0.745389284279801</c:v>
                </c:pt>
                <c:pt idx="2">
                  <c:v>0.74425171861541084</c:v>
                </c:pt>
                <c:pt idx="3">
                  <c:v>0.77393583175627767</c:v>
                </c:pt>
                <c:pt idx="4">
                  <c:v>0.58795550226757476</c:v>
                </c:pt>
                <c:pt idx="5">
                  <c:v>1.1155192278507162</c:v>
                </c:pt>
                <c:pt idx="6">
                  <c:v>0.94853458864243989</c:v>
                </c:pt>
                <c:pt idx="7">
                  <c:v>0.83003069312952737</c:v>
                </c:pt>
                <c:pt idx="8">
                  <c:v>0.86475485503304106</c:v>
                </c:pt>
                <c:pt idx="9">
                  <c:v>0.89537937274615653</c:v>
                </c:pt>
                <c:pt idx="10">
                  <c:v>0.83153589775299253</c:v>
                </c:pt>
                <c:pt idx="11">
                  <c:v>0.77010597267968306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'4'!$D$444:$D$455</c:f>
              <c:numCache>
                <c:formatCode>#\ ##0.0</c:formatCode>
                <c:ptCount val="12"/>
                <c:pt idx="0">
                  <c:v>0.88629820008253035</c:v>
                </c:pt>
                <c:pt idx="1">
                  <c:v>0.83356630491040173</c:v>
                </c:pt>
                <c:pt idx="2">
                  <c:v>0.68920893576893749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lv-LV" sz="120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204517.329</c:v>
                </c:pt>
                <c:pt idx="1">
                  <c:v>269110.56499999994</c:v>
                </c:pt>
                <c:pt idx="2">
                  <c:v>255479.29700000002</c:v>
                </c:pt>
                <c:pt idx="3">
                  <c:v>166036.19400000002</c:v>
                </c:pt>
                <c:pt idx="4">
                  <c:v>253889.01</c:v>
                </c:pt>
                <c:pt idx="5">
                  <c:v>283015.61700000009</c:v>
                </c:pt>
                <c:pt idx="6">
                  <c:v>209024.04999999981</c:v>
                </c:pt>
                <c:pt idx="7">
                  <c:v>201829.93800000008</c:v>
                </c:pt>
                <c:pt idx="8">
                  <c:v>209634.73300000001</c:v>
                </c:pt>
                <c:pt idx="9">
                  <c:v>299380.78500000015</c:v>
                </c:pt>
                <c:pt idx="10">
                  <c:v>244254.48199999984</c:v>
                </c:pt>
                <c:pt idx="11">
                  <c:v>279855.96299999999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190252.34599999999</c:v>
                </c:pt>
                <c:pt idx="1">
                  <c:v>356152.10499999998</c:v>
                </c:pt>
                <c:pt idx="2">
                  <c:v>207474.21299999999</c:v>
                </c:pt>
                <c:pt idx="3">
                  <c:v>253268.68599999999</c:v>
                </c:pt>
                <c:pt idx="4">
                  <c:v>242842.45400000003</c:v>
                </c:pt>
                <c:pt idx="5">
                  <c:v>324518.3899999999</c:v>
                </c:pt>
                <c:pt idx="6">
                  <c:v>276611.72800000012</c:v>
                </c:pt>
                <c:pt idx="7">
                  <c:v>255749.73200000008</c:v>
                </c:pt>
                <c:pt idx="8">
                  <c:v>270436.89500000002</c:v>
                </c:pt>
                <c:pt idx="9">
                  <c:v>321133.29499999993</c:v>
                </c:pt>
                <c:pt idx="10">
                  <c:v>280117.66999999993</c:v>
                </c:pt>
                <c:pt idx="11">
                  <c:v>273764.64800000004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Pašvaldību budžeta 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'4'!$B$736:$B$747</c:f>
              <c:numCache>
                <c:formatCode>#\ ##0.0</c:formatCode>
                <c:ptCount val="12"/>
                <c:pt idx="0">
                  <c:v>0.60890762326156345</c:v>
                </c:pt>
                <c:pt idx="1">
                  <c:v>0.80122048987216354</c:v>
                </c:pt>
                <c:pt idx="2">
                  <c:v>0.76063623698510696</c:v>
                </c:pt>
                <c:pt idx="3">
                  <c:v>0.49433808253938166</c:v>
                </c:pt>
                <c:pt idx="4">
                  <c:v>0.75590148965485127</c:v>
                </c:pt>
                <c:pt idx="5">
                  <c:v>0.84261987742552114</c:v>
                </c:pt>
                <c:pt idx="6">
                  <c:v>0.62232544358139008</c:v>
                </c:pt>
                <c:pt idx="7">
                  <c:v>0.60090647795722363</c:v>
                </c:pt>
                <c:pt idx="8">
                  <c:v>0.62414362464171658</c:v>
                </c:pt>
                <c:pt idx="9">
                  <c:v>0.89134374644865044</c:v>
                </c:pt>
                <c:pt idx="10">
                  <c:v>0.72721669519556575</c:v>
                </c:pt>
                <c:pt idx="11">
                  <c:v>0.83321266769480462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'4'!$C$736:$C$747</c:f>
              <c:numCache>
                <c:formatCode>#\ ##0.0</c:formatCode>
                <c:ptCount val="12"/>
                <c:pt idx="0">
                  <c:v>0.48681877589143474</c:v>
                </c:pt>
                <c:pt idx="1">
                  <c:v>0.91132401482848335</c:v>
                </c:pt>
                <c:pt idx="2">
                  <c:v>0.53088618629543105</c:v>
                </c:pt>
                <c:pt idx="3">
                  <c:v>0.64806534207022159</c:v>
                </c:pt>
                <c:pt idx="4">
                  <c:v>0.62138664082887096</c:v>
                </c:pt>
                <c:pt idx="5">
                  <c:v>0.83037948648506643</c:v>
                </c:pt>
                <c:pt idx="6">
                  <c:v>0.70779564958518082</c:v>
                </c:pt>
                <c:pt idx="7">
                  <c:v>0.65441385656712237</c:v>
                </c:pt>
                <c:pt idx="8">
                  <c:v>0.69199545208120838</c:v>
                </c:pt>
                <c:pt idx="9">
                  <c:v>0.82171768630849351</c:v>
                </c:pt>
                <c:pt idx="10">
                  <c:v>0.71676667374688163</c:v>
                </c:pt>
                <c:pt idx="11">
                  <c:v>0.70051052522479573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'4'!$D$736:$D$747</c:f>
              <c:numCache>
                <c:formatCode>#\ ##0.0</c:formatCode>
                <c:ptCount val="12"/>
                <c:pt idx="0">
                  <c:v>0.70230301607049606</c:v>
                </c:pt>
                <c:pt idx="1">
                  <c:v>0.66982790803710313</c:v>
                </c:pt>
                <c:pt idx="2">
                  <c:v>0.51715514771599613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Valsts speciālā 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'4'!$E$444:$E$455</c:f>
              <c:numCache>
                <c:formatCode>#\ ##0.0</c:formatCode>
                <c:ptCount val="12"/>
                <c:pt idx="0">
                  <c:v>0.72950063772086704</c:v>
                </c:pt>
                <c:pt idx="1">
                  <c:v>0.78634664915860719</c:v>
                </c:pt>
                <c:pt idx="2">
                  <c:v>0.90566990553263749</c:v>
                </c:pt>
                <c:pt idx="3">
                  <c:v>0.79287001602586504</c:v>
                </c:pt>
                <c:pt idx="4">
                  <c:v>0.72416984266713536</c:v>
                </c:pt>
                <c:pt idx="5">
                  <c:v>0.82680999425412649</c:v>
                </c:pt>
                <c:pt idx="6">
                  <c:v>0.71764051228580672</c:v>
                </c:pt>
                <c:pt idx="7">
                  <c:v>0.81439201378580972</c:v>
                </c:pt>
                <c:pt idx="8">
                  <c:v>0.78270213223763507</c:v>
                </c:pt>
                <c:pt idx="9">
                  <c:v>0.74416742272493053</c:v>
                </c:pt>
                <c:pt idx="10">
                  <c:v>0.84828270593721511</c:v>
                </c:pt>
                <c:pt idx="11">
                  <c:v>0.8833235137310731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'4'!$F$444:$F$455</c:f>
              <c:numCache>
                <c:formatCode>#\ ##0.0</c:formatCode>
                <c:ptCount val="12"/>
                <c:pt idx="0">
                  <c:v>0.67902160381689869</c:v>
                </c:pt>
                <c:pt idx="1">
                  <c:v>0.77051301468680222</c:v>
                </c:pt>
                <c:pt idx="2">
                  <c:v>0.79693772632156135</c:v>
                </c:pt>
                <c:pt idx="3">
                  <c:v>0.74949642065311295</c:v>
                </c:pt>
                <c:pt idx="4">
                  <c:v>0.70624581939136111</c:v>
                </c:pt>
                <c:pt idx="5">
                  <c:v>0.69706678224279972</c:v>
                </c:pt>
                <c:pt idx="6">
                  <c:v>0.63671564962714478</c:v>
                </c:pt>
                <c:pt idx="7">
                  <c:v>0.76986020195680627</c:v>
                </c:pt>
                <c:pt idx="8">
                  <c:v>0.94215751275698933</c:v>
                </c:pt>
                <c:pt idx="9">
                  <c:v>0.76265564926840057</c:v>
                </c:pt>
                <c:pt idx="10">
                  <c:v>0.88916882137292552</c:v>
                </c:pt>
                <c:pt idx="11">
                  <c:v>0.78532751419989955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'4'!$G$444:$G$455</c:f>
              <c:numCache>
                <c:formatCode>#\ ##0.0</c:formatCode>
                <c:ptCount val="12"/>
                <c:pt idx="0">
                  <c:v>0.83622537124165131</c:v>
                </c:pt>
                <c:pt idx="1">
                  <c:v>0.77629503213437101</c:v>
                </c:pt>
                <c:pt idx="2">
                  <c:v>0.79310285322833007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Valsts speciālā 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'4'!$H$444:$H$455</c:f>
              <c:numCache>
                <c:formatCode>#\ ##0.0</c:formatCode>
                <c:ptCount val="12"/>
                <c:pt idx="0">
                  <c:v>-0.1869979226546814</c:v>
                </c:pt>
                <c:pt idx="1">
                  <c:v>-0.20059629186134564</c:v>
                </c:pt>
                <c:pt idx="2">
                  <c:v>-7.1248558879459467E-2</c:v>
                </c:pt>
                <c:pt idx="3">
                  <c:v>1.9682508227222617E-2</c:v>
                </c:pt>
                <c:pt idx="4">
                  <c:v>0.10219011915089282</c:v>
                </c:pt>
                <c:pt idx="5">
                  <c:v>8.1244435629015288E-2</c:v>
                </c:pt>
                <c:pt idx="6">
                  <c:v>0.18191843478805114</c:v>
                </c:pt>
                <c:pt idx="7">
                  <c:v>7.7997375160621663E-2</c:v>
                </c:pt>
                <c:pt idx="8">
                  <c:v>8.6944149800139092E-2</c:v>
                </c:pt>
                <c:pt idx="9">
                  <c:v>9.6455409900189637E-2</c:v>
                </c:pt>
                <c:pt idx="10">
                  <c:v>-7.3654796613950246E-2</c:v>
                </c:pt>
                <c:pt idx="11">
                  <c:v>0.48308490469050991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'4'!$I$444:$I$455</c:f>
              <c:numCache>
                <c:formatCode>#\ ##0.0</c:formatCode>
                <c:ptCount val="12"/>
                <c:pt idx="0">
                  <c:v>0.27776904542706504</c:v>
                </c:pt>
                <c:pt idx="1">
                  <c:v>-2.5123730407001221E-2</c:v>
                </c:pt>
                <c:pt idx="2">
                  <c:v>-5.2686007706150506E-2</c:v>
                </c:pt>
                <c:pt idx="3">
                  <c:v>2.4439411103164721E-2</c:v>
                </c:pt>
                <c:pt idx="4">
                  <c:v>-0.11829031712378635</c:v>
                </c:pt>
                <c:pt idx="5">
                  <c:v>0.4184524456079165</c:v>
                </c:pt>
                <c:pt idx="6">
                  <c:v>0.31181893901529512</c:v>
                </c:pt>
                <c:pt idx="7">
                  <c:v>6.0170491172721108E-2</c:v>
                </c:pt>
                <c:pt idx="8">
                  <c:v>-7.7402657723948276E-2</c:v>
                </c:pt>
                <c:pt idx="9">
                  <c:v>0.13272372347775596</c:v>
                </c:pt>
                <c:pt idx="10">
                  <c:v>-5.7632923619932996E-2</c:v>
                </c:pt>
                <c:pt idx="11">
                  <c:v>-1.5221541520216486E-2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'4'!$J$444:$J$455</c:f>
              <c:numCache>
                <c:formatCode>#\ ##0.0</c:formatCode>
                <c:ptCount val="12"/>
                <c:pt idx="0">
                  <c:v>5.0072828840879047E-2</c:v>
                </c:pt>
                <c:pt idx="1">
                  <c:v>5.7271272776030724E-2</c:v>
                </c:pt>
                <c:pt idx="2">
                  <c:v>-0.10389391745939258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Pašvaldību budžeta izdevumi, </a:t>
            </a:r>
            <a:r>
              <a:rPr lang="lv-LV" sz="1400" b="0" i="0" u="none" strike="noStrike" baseline="0">
                <a:effectLst/>
              </a:rPr>
              <a:t>tūkst.</a:t>
            </a:r>
            <a:r>
              <a:rPr lang="en-US"/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152675.552</c:v>
                </c:pt>
                <c:pt idx="1">
                  <c:v>213940.448</c:v>
                </c:pt>
                <c:pt idx="2">
                  <c:v>225624.87600000005</c:v>
                </c:pt>
                <c:pt idx="3">
                  <c:v>231146.92499999993</c:v>
                </c:pt>
                <c:pt idx="4">
                  <c:v>228193.44800000009</c:v>
                </c:pt>
                <c:pt idx="5">
                  <c:v>336561.93599999999</c:v>
                </c:pt>
                <c:pt idx="6">
                  <c:v>223275.42500000005</c:v>
                </c:pt>
                <c:pt idx="7">
                  <c:v>197904.3899999999</c:v>
                </c:pt>
                <c:pt idx="8">
                  <c:v>221712.16200000001</c:v>
                </c:pt>
                <c:pt idx="9">
                  <c:v>251718.67100000009</c:v>
                </c:pt>
                <c:pt idx="10">
                  <c:v>270071.1669999999</c:v>
                </c:pt>
                <c:pt idx="11">
                  <c:v>414250.75100000016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173548.42300000001</c:v>
                </c:pt>
                <c:pt idx="1">
                  <c:v>208650.35700000002</c:v>
                </c:pt>
                <c:pt idx="2">
                  <c:v>226166.321</c:v>
                </c:pt>
                <c:pt idx="3">
                  <c:v>234145.66599999997</c:v>
                </c:pt>
                <c:pt idx="4">
                  <c:v>253995.94299999997</c:v>
                </c:pt>
                <c:pt idx="5">
                  <c:v>325201.01799999992</c:v>
                </c:pt>
                <c:pt idx="6">
                  <c:v>249623.43800000008</c:v>
                </c:pt>
                <c:pt idx="7">
                  <c:v>221979.81400000001</c:v>
                </c:pt>
                <c:pt idx="8">
                  <c:v>247335.90100000007</c:v>
                </c:pt>
                <c:pt idx="9">
                  <c:v>291387.2080000001</c:v>
                </c:pt>
                <c:pt idx="10">
                  <c:v>310697.32199999969</c:v>
                </c:pt>
                <c:pt idx="11">
                  <c:v>446706.59200000018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Pašvaldību budžeta bilance, </a:t>
            </a:r>
            <a:r>
              <a:rPr lang="lv-LV" sz="1400" b="0" i="0" u="none" strike="noStrike" baseline="0">
                <a:effectLst/>
              </a:rPr>
              <a:t>tūkst.</a:t>
            </a:r>
            <a:r>
              <a:rPr lang="en-US"/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51841.777000000002</c:v>
                </c:pt>
                <c:pt idx="1">
                  <c:v>55170.11699999994</c:v>
                </c:pt>
                <c:pt idx="2">
                  <c:v>29854.420999999973</c:v>
                </c:pt>
                <c:pt idx="3">
                  <c:v>-65110.730999999912</c:v>
                </c:pt>
                <c:pt idx="4">
                  <c:v>25695.561999999918</c:v>
                </c:pt>
                <c:pt idx="5">
                  <c:v>-53546.318999999901</c:v>
                </c:pt>
                <c:pt idx="6">
                  <c:v>-14251.375000000233</c:v>
                </c:pt>
                <c:pt idx="7">
                  <c:v>3925.5480000001844</c:v>
                </c:pt>
                <c:pt idx="8">
                  <c:v>-12077.429000000004</c:v>
                </c:pt>
                <c:pt idx="9">
                  <c:v>47662.11400000006</c:v>
                </c:pt>
                <c:pt idx="10">
                  <c:v>-25816.685000000056</c:v>
                </c:pt>
                <c:pt idx="11">
                  <c:v>-134394.78800000018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16703.922999999981</c:v>
                </c:pt>
                <c:pt idx="1">
                  <c:v>147501.74799999996</c:v>
                </c:pt>
                <c:pt idx="2">
                  <c:v>-18692.108000000007</c:v>
                </c:pt>
                <c:pt idx="3">
                  <c:v>19123.020000000019</c:v>
                </c:pt>
                <c:pt idx="4">
                  <c:v>-11153.488999999943</c:v>
                </c:pt>
                <c:pt idx="5">
                  <c:v>-682.62800000002608</c:v>
                </c:pt>
                <c:pt idx="6">
                  <c:v>26988.290000000037</c:v>
                </c:pt>
                <c:pt idx="7">
                  <c:v>33769.918000000063</c:v>
                </c:pt>
                <c:pt idx="8">
                  <c:v>23100.993999999948</c:v>
                </c:pt>
                <c:pt idx="9">
                  <c:v>29746.086999999825</c:v>
                </c:pt>
                <c:pt idx="10">
                  <c:v>-30579.651999999769</c:v>
                </c:pt>
                <c:pt idx="11">
                  <c:v>-172941.94400000013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'4'!$E$736:$E$747</c:f>
              <c:numCache>
                <c:formatCode>#\ ##0.0</c:formatCode>
                <c:ptCount val="12"/>
                <c:pt idx="0">
                  <c:v>0.45455956203333381</c:v>
                </c:pt>
                <c:pt idx="1">
                  <c:v>0.63696299158686009</c:v>
                </c:pt>
                <c:pt idx="2">
                  <c:v>0.67175093507037242</c:v>
                </c:pt>
                <c:pt idx="3">
                  <c:v>0.6881916824073564</c:v>
                </c:pt>
                <c:pt idx="4">
                  <c:v>0.67939832162359803</c:v>
                </c:pt>
                <c:pt idx="5">
                  <c:v>1.002042856378544</c:v>
                </c:pt>
                <c:pt idx="6">
                  <c:v>0.66475593552009227</c:v>
                </c:pt>
                <c:pt idx="7">
                  <c:v>0.58921897883738483</c:v>
                </c:pt>
                <c:pt idx="8">
                  <c:v>0.66010164650450098</c:v>
                </c:pt>
                <c:pt idx="9">
                  <c:v>0.74943975866792922</c:v>
                </c:pt>
                <c:pt idx="10">
                  <c:v>0.80408048165662649</c:v>
                </c:pt>
                <c:pt idx="11">
                  <c:v>1.2333450737845684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'4'!$F$736:$F$747</c:f>
              <c:numCache>
                <c:formatCode>#\ ##0.0</c:formatCode>
                <c:ptCount val="12"/>
                <c:pt idx="0">
                  <c:v>0.44407668351563423</c:v>
                </c:pt>
                <c:pt idx="1">
                  <c:v>0.53389571019560977</c:v>
                </c:pt>
                <c:pt idx="2">
                  <c:v>0.57871565766179456</c:v>
                </c:pt>
                <c:pt idx="3">
                  <c:v>0.59913325064808787</c:v>
                </c:pt>
                <c:pt idx="4">
                  <c:v>0.64992625138325832</c:v>
                </c:pt>
                <c:pt idx="5">
                  <c:v>0.83212619886121364</c:v>
                </c:pt>
                <c:pt idx="6">
                  <c:v>0.63873786093009077</c:v>
                </c:pt>
                <c:pt idx="7">
                  <c:v>0.56800319993998072</c:v>
                </c:pt>
                <c:pt idx="8">
                  <c:v>0.63288449835370297</c:v>
                </c:pt>
                <c:pt idx="9">
                  <c:v>0.74560323113693927</c:v>
                </c:pt>
                <c:pt idx="10">
                  <c:v>0.79501405974140671</c:v>
                </c:pt>
                <c:pt idx="11">
                  <c:v>1.1430353468549328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'4'!$G$736:$G$747</c:f>
              <c:numCache>
                <c:formatCode>#\ ##0.0</c:formatCode>
                <c:ptCount val="12"/>
                <c:pt idx="0">
                  <c:v>0.50870872755259033</c:v>
                </c:pt>
                <c:pt idx="1">
                  <c:v>0.58965822264241563</c:v>
                </c:pt>
                <c:pt idx="2">
                  <c:v>0.6455176163016223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Pašvaldību 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'4'!$H$736:$H$747</c:f>
              <c:numCache>
                <c:formatCode>#\ ##0.0</c:formatCode>
                <c:ptCount val="12"/>
                <c:pt idx="0">
                  <c:v>0.15434806122822964</c:v>
                </c:pt>
                <c:pt idx="1">
                  <c:v>0.16425749828530345</c:v>
                </c:pt>
                <c:pt idx="2">
                  <c:v>8.8885301914734538E-2</c:v>
                </c:pt>
                <c:pt idx="3">
                  <c:v>-0.19385359986797474</c:v>
                </c:pt>
                <c:pt idx="4">
                  <c:v>7.6503168031253233E-2</c:v>
                </c:pt>
                <c:pt idx="5">
                  <c:v>-0.15942297895302282</c:v>
                </c:pt>
                <c:pt idx="6">
                  <c:v>-4.2430491938702186E-2</c:v>
                </c:pt>
                <c:pt idx="7">
                  <c:v>1.1687499119838796E-2</c:v>
                </c:pt>
                <c:pt idx="8">
                  <c:v>-3.5958021862784406E-2</c:v>
                </c:pt>
                <c:pt idx="9">
                  <c:v>0.14190398778072122</c:v>
                </c:pt>
                <c:pt idx="10">
                  <c:v>-7.6863786461060735E-2</c:v>
                </c:pt>
                <c:pt idx="11">
                  <c:v>-0.40013240608976375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'4'!$I$736:$I$747</c:f>
              <c:numCache>
                <c:formatCode>#\ ##0.0</c:formatCode>
                <c:ptCount val="12"/>
                <c:pt idx="0">
                  <c:v>4.2742092375800511E-2</c:v>
                </c:pt>
                <c:pt idx="1">
                  <c:v>0.37742830463287358</c:v>
                </c:pt>
                <c:pt idx="2">
                  <c:v>-4.7829471366363507E-2</c:v>
                </c:pt>
                <c:pt idx="3">
                  <c:v>4.8932091422133728E-2</c:v>
                </c:pt>
                <c:pt idx="4">
                  <c:v>-2.8539610554387362E-2</c:v>
                </c:pt>
                <c:pt idx="5">
                  <c:v>-1.7467123761472081E-3</c:v>
                </c:pt>
                <c:pt idx="6">
                  <c:v>6.9057788655090047E-2</c:v>
                </c:pt>
                <c:pt idx="7">
                  <c:v>8.6410656627141647E-2</c:v>
                </c:pt>
                <c:pt idx="8">
                  <c:v>5.9110953727505411E-2</c:v>
                </c:pt>
                <c:pt idx="9">
                  <c:v>7.6114455171554241E-2</c:v>
                </c:pt>
                <c:pt idx="10">
                  <c:v>-7.8247385994525076E-2</c:v>
                </c:pt>
                <c:pt idx="11">
                  <c:v>-0.44252482163013707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'4'!$J$736:$J$747</c:f>
              <c:numCache>
                <c:formatCode>#\ ##0.0</c:formatCode>
                <c:ptCount val="12"/>
                <c:pt idx="0">
                  <c:v>0.19359428851790572</c:v>
                </c:pt>
                <c:pt idx="1">
                  <c:v>8.0169685394687495E-2</c:v>
                </c:pt>
                <c:pt idx="2">
                  <c:v>-0.12836246858562617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20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20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lv-LV" sz="120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'4'!$B$517:$B$528</c:f>
              <c:numCache>
                <c:formatCode>#\ ##0.0</c:formatCode>
                <c:ptCount val="12"/>
                <c:pt idx="0">
                  <c:v>895228.15999999992</c:v>
                </c:pt>
                <c:pt idx="1">
                  <c:v>841554.321</c:v>
                </c:pt>
                <c:pt idx="2">
                  <c:v>610601.68700000015</c:v>
                </c:pt>
                <c:pt idx="3">
                  <c:v>1058636.0449999999</c:v>
                </c:pt>
                <c:pt idx="4">
                  <c:v>942788.52599999995</c:v>
                </c:pt>
                <c:pt idx="5">
                  <c:v>894159.67599999998</c:v>
                </c:pt>
                <c:pt idx="6">
                  <c:v>1019598.1599999997</c:v>
                </c:pt>
                <c:pt idx="7">
                  <c:v>856870.05299999984</c:v>
                </c:pt>
                <c:pt idx="8">
                  <c:v>1056590.029000001</c:v>
                </c:pt>
                <c:pt idx="9">
                  <c:v>799251.82299999986</c:v>
                </c:pt>
                <c:pt idx="10">
                  <c:v>922897.39300000016</c:v>
                </c:pt>
                <c:pt idx="11">
                  <c:v>961417.99499999965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'4'!$C$517:$C$528</c:f>
              <c:numCache>
                <c:formatCode>#\ ##0.0</c:formatCode>
                <c:ptCount val="12"/>
                <c:pt idx="0">
                  <c:v>1040582.151</c:v>
                </c:pt>
                <c:pt idx="1">
                  <c:v>979083.52700000012</c:v>
                </c:pt>
                <c:pt idx="2">
                  <c:v>778451.36100000003</c:v>
                </c:pt>
                <c:pt idx="3">
                  <c:v>1089522.5860000001</c:v>
                </c:pt>
                <c:pt idx="4">
                  <c:v>873781.39299999969</c:v>
                </c:pt>
                <c:pt idx="5">
                  <c:v>1056226.5759999999</c:v>
                </c:pt>
                <c:pt idx="6">
                  <c:v>1084656.5710000002</c:v>
                </c:pt>
                <c:pt idx="7">
                  <c:v>1009449.8440000005</c:v>
                </c:pt>
                <c:pt idx="8">
                  <c:v>894284.85499999905</c:v>
                </c:pt>
                <c:pt idx="9">
                  <c:v>1144151.0240000007</c:v>
                </c:pt>
                <c:pt idx="10">
                  <c:v>1072959.6600000001</c:v>
                </c:pt>
                <c:pt idx="11">
                  <c:v>1201924.0579999997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'4'!$D$517:$D$528</c:f>
              <c:numCache>
                <c:formatCode>#\ ##0.0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Valsts pamatbudžeta + speciālā budžeta</a:t>
            </a: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'4'!$E$517:$E$528</c:f>
              <c:numCache>
                <c:formatCode>#\ ##0.0</c:formatCode>
                <c:ptCount val="12"/>
                <c:pt idx="0">
                  <c:v>812540.78399999999</c:v>
                </c:pt>
                <c:pt idx="1">
                  <c:v>913452.19100000011</c:v>
                </c:pt>
                <c:pt idx="2">
                  <c:v>1329058.335</c:v>
                </c:pt>
                <c:pt idx="3">
                  <c:v>1156902.9650000001</c:v>
                </c:pt>
                <c:pt idx="4">
                  <c:v>909621.74999999953</c:v>
                </c:pt>
                <c:pt idx="5">
                  <c:v>1146703.8780000003</c:v>
                </c:pt>
                <c:pt idx="6">
                  <c:v>939467.85099999979</c:v>
                </c:pt>
                <c:pt idx="7">
                  <c:v>860719.85599999968</c:v>
                </c:pt>
                <c:pt idx="8">
                  <c:v>915890.51700000046</c:v>
                </c:pt>
                <c:pt idx="9">
                  <c:v>1045656.4770000004</c:v>
                </c:pt>
                <c:pt idx="10">
                  <c:v>984919.98300000001</c:v>
                </c:pt>
                <c:pt idx="11">
                  <c:v>1605011.5889999988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'4'!$F$517:$F$528</c:f>
              <c:numCache>
                <c:formatCode>#\ ##0.0</c:formatCode>
                <c:ptCount val="12"/>
                <c:pt idx="0">
                  <c:v>954604.58499999996</c:v>
                </c:pt>
                <c:pt idx="1">
                  <c:v>1070533.1089999999</c:v>
                </c:pt>
                <c:pt idx="2">
                  <c:v>1096177.665</c:v>
                </c:pt>
                <c:pt idx="3">
                  <c:v>1085060.3879999998</c:v>
                </c:pt>
                <c:pt idx="4">
                  <c:v>1032376.247</c:v>
                </c:pt>
                <c:pt idx="5">
                  <c:v>994027.10500000021</c:v>
                </c:pt>
                <c:pt idx="6">
                  <c:v>994781.69899999979</c:v>
                </c:pt>
                <c:pt idx="7">
                  <c:v>929865.80500000017</c:v>
                </c:pt>
                <c:pt idx="8">
                  <c:v>1247630.1900000004</c:v>
                </c:pt>
                <c:pt idx="9">
                  <c:v>1415572.0099999993</c:v>
                </c:pt>
                <c:pt idx="10">
                  <c:v>1092974.6100000003</c:v>
                </c:pt>
                <c:pt idx="11">
                  <c:v>1857192.0439999998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'4'!$G$517:$G$528</c:f>
              <c:numCache>
                <c:formatCode>#\ ##0.0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Valsts pamatbudžeta + speciālā budžeta 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200" b="0" i="0" u="none" strike="noStrike" baseline="0">
                <a:effectLst/>
              </a:rPr>
              <a:t>tūkst.</a:t>
            </a:r>
            <a:r>
              <a:rPr lang="en-US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82687.375999999931</c:v>
                </c:pt>
                <c:pt idx="1">
                  <c:v>-71897.870000000112</c:v>
                </c:pt>
                <c:pt idx="2">
                  <c:v>-718456.64799999981</c:v>
                </c:pt>
                <c:pt idx="3">
                  <c:v>-98266.920000000158</c:v>
                </c:pt>
                <c:pt idx="4">
                  <c:v>33166.77600000042</c:v>
                </c:pt>
                <c:pt idx="5">
                  <c:v>-252544.20200000028</c:v>
                </c:pt>
                <c:pt idx="6">
                  <c:v>80130.308999999892</c:v>
                </c:pt>
                <c:pt idx="7">
                  <c:v>-3849.8029999998398</c:v>
                </c:pt>
                <c:pt idx="8">
                  <c:v>140699.51200000057</c:v>
                </c:pt>
                <c:pt idx="9">
                  <c:v>-246404.65400000056</c:v>
                </c:pt>
                <c:pt idx="10">
                  <c:v>-62022.589999999851</c:v>
                </c:pt>
                <c:pt idx="11">
                  <c:v>-643593.59399999911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85977.565999999992</c:v>
                </c:pt>
                <c:pt idx="1">
                  <c:v>-91449.58199999982</c:v>
                </c:pt>
                <c:pt idx="2">
                  <c:v>-317726.304</c:v>
                </c:pt>
                <c:pt idx="3">
                  <c:v>4462.1980000003241</c:v>
                </c:pt>
                <c:pt idx="4">
                  <c:v>-158594.85400000028</c:v>
                </c:pt>
                <c:pt idx="5">
                  <c:v>62199.47099999967</c:v>
                </c:pt>
                <c:pt idx="6">
                  <c:v>89874.87200000044</c:v>
                </c:pt>
                <c:pt idx="7">
                  <c:v>79584.039000000339</c:v>
                </c:pt>
                <c:pt idx="8">
                  <c:v>-353345.33500000136</c:v>
                </c:pt>
                <c:pt idx="9">
                  <c:v>-271420.98599999864</c:v>
                </c:pt>
                <c:pt idx="10">
                  <c:v>-20014.950000000186</c:v>
                </c:pt>
                <c:pt idx="11">
                  <c:v>-655267.98600000003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Valsts speciālā + pamatbudžeta</a:t>
            </a:r>
            <a:r>
              <a:rPr lang="lv-LV" baseline="0"/>
              <a:t> </a:t>
            </a:r>
            <a:r>
              <a:rPr lang="lv-LV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'4'!$B$589:$B$600</c:f>
              <c:numCache>
                <c:formatCode>#\ ##0.0</c:formatCode>
                <c:ptCount val="12"/>
                <c:pt idx="0">
                  <c:v>2.6653548325111496</c:v>
                </c:pt>
                <c:pt idx="1">
                  <c:v>2.5055521893971577</c:v>
                </c:pt>
                <c:pt idx="2">
                  <c:v>1.8179389678547542</c:v>
                </c:pt>
                <c:pt idx="3">
                  <c:v>3.1518676740589133</c:v>
                </c:pt>
                <c:pt idx="4">
                  <c:v>2.8069558868771098</c:v>
                </c:pt>
                <c:pt idx="5">
                  <c:v>2.6621736446083237</c:v>
                </c:pt>
                <c:pt idx="6">
                  <c:v>3.0356405265172572</c:v>
                </c:pt>
                <c:pt idx="7">
                  <c:v>2.5511515819583179</c:v>
                </c:pt>
                <c:pt idx="8">
                  <c:v>3.1457760888333182</c:v>
                </c:pt>
                <c:pt idx="9">
                  <c:v>2.3796053386283065</c:v>
                </c:pt>
                <c:pt idx="10">
                  <c:v>2.7477341936434305</c:v>
                </c:pt>
                <c:pt idx="11">
                  <c:v>2.8624212391134223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'4'!$C$589:$C$600</c:f>
              <c:numCache>
                <c:formatCode>#\ ##0.0</c:formatCode>
                <c:ptCount val="12"/>
                <c:pt idx="0">
                  <c:v>2.6626474764431878</c:v>
                </c:pt>
                <c:pt idx="1">
                  <c:v>2.505284450524508</c:v>
                </c:pt>
                <c:pt idx="2">
                  <c:v>1.9919057326790672</c:v>
                </c:pt>
                <c:pt idx="3">
                  <c:v>2.7878765375255377</c:v>
                </c:pt>
                <c:pt idx="4">
                  <c:v>2.2358367561836663</c:v>
                </c:pt>
                <c:pt idx="5">
                  <c:v>2.702678519361446</c:v>
                </c:pt>
                <c:pt idx="6">
                  <c:v>2.7754253509011724</c:v>
                </c:pt>
                <c:pt idx="7">
                  <c:v>2.5829859537179116</c:v>
                </c:pt>
                <c:pt idx="8">
                  <c:v>2.2883011303805354</c:v>
                </c:pt>
                <c:pt idx="9">
                  <c:v>2.927660092762336</c:v>
                </c:pt>
                <c:pt idx="10">
                  <c:v>2.7454952290685029</c:v>
                </c:pt>
                <c:pt idx="11">
                  <c:v>3.0754900579781852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'4'!$D$589:$D$600</c:f>
              <c:numCache>
                <c:formatCode>#\ ##0.0</c:formatCode>
                <c:ptCount val="12"/>
                <c:pt idx="0">
                  <c:v>2.5361281525672679</c:v>
                </c:pt>
                <c:pt idx="1">
                  <c:v>2.8589069120069985</c:v>
                </c:pt>
                <c:pt idx="2">
                  <c:v>2.0536260617220261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Valsts speciālā</a:t>
            </a:r>
            <a:r>
              <a:rPr lang="lv-LV"/>
              <a:t> +</a:t>
            </a:r>
            <a:r>
              <a:rPr lang="en-US"/>
              <a:t> </a:t>
            </a:r>
            <a:r>
              <a:rPr lang="lv-LV"/>
              <a:t>pamat</a:t>
            </a:r>
            <a:r>
              <a:rPr lang="en-US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'4'!$E$589:$E$600</c:f>
              <c:numCache>
                <c:formatCode>#\ ##0.0</c:formatCode>
                <c:ptCount val="12"/>
                <c:pt idx="0">
                  <c:v>2.4191704439310735</c:v>
                </c:pt>
                <c:pt idx="1">
                  <c:v>2.7196130777987899</c:v>
                </c:pt>
                <c:pt idx="2">
                  <c:v>3.9569935510981602</c:v>
                </c:pt>
                <c:pt idx="3">
                  <c:v>3.4444369003196096</c:v>
                </c:pt>
                <c:pt idx="4">
                  <c:v>2.7082087399035206</c:v>
                </c:pt>
                <c:pt idx="5">
                  <c:v>3.4140712493746577</c:v>
                </c:pt>
                <c:pt idx="6">
                  <c:v>2.7970692707563112</c:v>
                </c:pt>
                <c:pt idx="7">
                  <c:v>2.5626135661638481</c:v>
                </c:pt>
                <c:pt idx="8">
                  <c:v>2.726872684095512</c:v>
                </c:pt>
                <c:pt idx="9">
                  <c:v>3.1132237217811993</c:v>
                </c:pt>
                <c:pt idx="10">
                  <c:v>2.932393498799065</c:v>
                </c:pt>
                <c:pt idx="11">
                  <c:v>4.7785867180245374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'4'!$F$589:$F$600</c:f>
              <c:numCache>
                <c:formatCode>#\ ##0.0</c:formatCode>
                <c:ptCount val="12"/>
                <c:pt idx="0">
                  <c:v>2.4426475956835301</c:v>
                </c:pt>
                <c:pt idx="1">
                  <c:v>2.7392861566849325</c:v>
                </c:pt>
                <c:pt idx="2">
                  <c:v>2.8049055912027039</c:v>
                </c:pt>
                <c:pt idx="3">
                  <c:v>2.7764586401181366</c:v>
                </c:pt>
                <c:pt idx="4">
                  <c:v>2.6416501630099924</c:v>
                </c:pt>
                <c:pt idx="5">
                  <c:v>2.5435221621866719</c:v>
                </c:pt>
                <c:pt idx="6">
                  <c:v>2.5454530215694771</c:v>
                </c:pt>
                <c:pt idx="7">
                  <c:v>2.3793458659027715</c:v>
                </c:pt>
                <c:pt idx="8">
                  <c:v>3.1924431663039696</c:v>
                </c:pt>
                <c:pt idx="9">
                  <c:v>3.6221736424442175</c:v>
                </c:pt>
                <c:pt idx="10">
                  <c:v>2.7967095960047637</c:v>
                </c:pt>
                <c:pt idx="11">
                  <c:v>4.7521934760026117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'4'!$G$589:$G$600</c:f>
              <c:numCache>
                <c:formatCode>#\ ##0.0</c:formatCode>
                <c:ptCount val="12"/>
                <c:pt idx="0">
                  <c:v>2.2446242648989605</c:v>
                </c:pt>
                <c:pt idx="1">
                  <c:v>2.8458415672341868</c:v>
                </c:pt>
                <c:pt idx="2">
                  <c:v>2.6302300336060274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Valsts speciālā </a:t>
            </a:r>
            <a:r>
              <a:rPr lang="lv-LV"/>
              <a:t>+ pamat</a:t>
            </a:r>
            <a:r>
              <a:rPr lang="en-US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'4'!$H$589:$H$600</c:f>
              <c:numCache>
                <c:formatCode>#\ ##0.0</c:formatCode>
                <c:ptCount val="12"/>
                <c:pt idx="0">
                  <c:v>0.24618438858007607</c:v>
                </c:pt>
                <c:pt idx="1">
                  <c:v>-0.21406088840163218</c:v>
                </c:pt>
                <c:pt idx="2">
                  <c:v>-2.1390545832434062</c:v>
                </c:pt>
                <c:pt idx="3">
                  <c:v>-0.29256922626069626</c:v>
                </c:pt>
                <c:pt idx="4">
                  <c:v>9.8747146973589217E-2</c:v>
                </c:pt>
                <c:pt idx="5">
                  <c:v>-0.75189760476633394</c:v>
                </c:pt>
                <c:pt idx="6">
                  <c:v>0.23857125576094607</c:v>
                </c:pt>
                <c:pt idx="7">
                  <c:v>-1.1461984205530129E-2</c:v>
                </c:pt>
                <c:pt idx="8">
                  <c:v>0.41890340473780618</c:v>
                </c:pt>
                <c:pt idx="9">
                  <c:v>-0.73361838315289285</c:v>
                </c:pt>
                <c:pt idx="10">
                  <c:v>-0.18465930515563445</c:v>
                </c:pt>
                <c:pt idx="11">
                  <c:v>-1.9161654789111151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'4'!$I$589:$I$600</c:f>
              <c:numCache>
                <c:formatCode>#\ ##0.0</c:formatCode>
                <c:ptCount val="12"/>
                <c:pt idx="0">
                  <c:v>0.21999988075965771</c:v>
                </c:pt>
                <c:pt idx="1">
                  <c:v>-0.23400170616042448</c:v>
                </c:pt>
                <c:pt idx="2">
                  <c:v>-0.81299985852363665</c:v>
                </c:pt>
                <c:pt idx="3">
                  <c:v>1.1417897407401068E-2</c:v>
                </c:pt>
                <c:pt idx="4">
                  <c:v>-0.40581340682632616</c:v>
                </c:pt>
                <c:pt idx="5">
                  <c:v>0.15915635717477405</c:v>
                </c:pt>
                <c:pt idx="6">
                  <c:v>0.22997232933169531</c:v>
                </c:pt>
                <c:pt idx="7">
                  <c:v>0.20364008781514009</c:v>
                </c:pt>
                <c:pt idx="8">
                  <c:v>-0.90414203592343423</c:v>
                </c:pt>
                <c:pt idx="9">
                  <c:v>-0.6945135496818815</c:v>
                </c:pt>
                <c:pt idx="10">
                  <c:v>-5.1214366936260802E-2</c:v>
                </c:pt>
                <c:pt idx="11">
                  <c:v>-1.6767034180244265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'4'!$J$589:$J$600</c:f>
              <c:numCache>
                <c:formatCode>#\ ##0.0</c:formatCode>
                <c:ptCount val="12"/>
                <c:pt idx="0">
                  <c:v>0.29150388766830737</c:v>
                </c:pt>
                <c:pt idx="1">
                  <c:v>1.3065344772811738E-2</c:v>
                </c:pt>
                <c:pt idx="2">
                  <c:v>-0.57660397188400125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ieņēmumu sadalījums pēdējā mēnesī</a:t>
            </a:r>
          </a:p>
        </c:rich>
      </c:tx>
      <c:layout>
        <c:manualLayout>
          <c:xMode val="edge"/>
          <c:yMode val="edge"/>
          <c:x val="0.68401628496412137"/>
          <c:y val="4.10830999066293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1"/>
              <c:layout>
                <c:manualLayout>
                  <c:x val="-2.7148223421328135E-2"/>
                  <c:y val="5.97572362278244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7.4657614408652442E-2"/>
                  <c:y val="-3.73482726423903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1.9391588158091525E-3"/>
                  <c:y val="-5.22875816993464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dLbl>
              <c:idx val="4"/>
              <c:layout>
                <c:manualLayout>
                  <c:x val="7.7566352632366109E-2"/>
                  <c:y val="6.3492063492063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AC-49B1-BB72-165788D8177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Ārvalstu finanšu palīdzība</c:v>
                </c:pt>
                <c:pt idx="4">
                  <c:v>Pārējie ieņēmumi</c:v>
                </c:pt>
              </c:strCache>
            </c:strRef>
          </c:cat>
          <c:val>
            <c:numRef>
              <c:f>'3'!$DH$7:$DH$11</c:f>
              <c:numCache>
                <c:formatCode>#,##0</c:formatCode>
                <c:ptCount val="5"/>
                <c:pt idx="0">
                  <c:v>838446.19</c:v>
                </c:pt>
                <c:pt idx="1">
                  <c:v>53781.614000000001</c:v>
                </c:pt>
                <c:pt idx="2">
                  <c:v>40866.679000000004</c:v>
                </c:pt>
                <c:pt idx="3">
                  <c:v>8460.6209999999846</c:v>
                </c:pt>
                <c:pt idx="4">
                  <c:v>378.04100000000005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Kopbudžeta izdevumu sadalījums pēdējā mēnesī</a:t>
            </a:r>
          </a:p>
        </c:rich>
      </c:tx>
      <c:layout>
        <c:manualLayout>
          <c:xMode val="edge"/>
          <c:yMode val="edge"/>
          <c:x val="0.72221938427941879"/>
          <c:y val="2.69749436454284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dLbl>
              <c:idx val="6"/>
              <c:layout>
                <c:manualLayout>
                  <c:x val="2.7234039424565273E-2"/>
                  <c:y val="-4.23891971571018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C9C-4973-8C37-32B90D3A90D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</c:v>
                </c:pt>
              </c:strCache>
            </c:strRef>
          </c:cat>
          <c:val>
            <c:numRef>
              <c:f>'3'!$DH$13:$DH$19</c:f>
              <c:numCache>
                <c:formatCode>#,##0</c:formatCode>
                <c:ptCount val="7"/>
                <c:pt idx="0">
                  <c:v>280874.82999999996</c:v>
                </c:pt>
                <c:pt idx="1">
                  <c:v>173666.40299999999</c:v>
                </c:pt>
                <c:pt idx="2">
                  <c:v>19736.156000000003</c:v>
                </c:pt>
                <c:pt idx="3">
                  <c:v>366255.53399999999</c:v>
                </c:pt>
                <c:pt idx="4">
                  <c:v>417870.09900000005</c:v>
                </c:pt>
                <c:pt idx="5">
                  <c:v>62456.088000000018</c:v>
                </c:pt>
                <c:pt idx="6">
                  <c:v>32454.504000000001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tūkst.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4.1495479179966495E-2"/>
          <c:y val="8.78197468578509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218389.09100000025</c:v>
                </c:pt>
                <c:pt idx="1">
                  <c:v>210185.14099999983</c:v>
                </c:pt>
                <c:pt idx="2">
                  <c:v>-135684.59600000037</c:v>
                </c:pt>
                <c:pt idx="3">
                  <c:v>-82545.758999999613</c:v>
                </c:pt>
                <c:pt idx="4">
                  <c:v>-165099.52699999884</c:v>
                </c:pt>
                <c:pt idx="5">
                  <c:v>-227076.22099999897</c:v>
                </c:pt>
                <c:pt idx="6">
                  <c:v>-98216.20600000117</c:v>
                </c:pt>
                <c:pt idx="7">
                  <c:v>19124.955000000075</c:v>
                </c:pt>
                <c:pt idx="8">
                  <c:v>-315094.5540000014</c:v>
                </c:pt>
                <c:pt idx="9">
                  <c:v>-529965.02000000142</c:v>
                </c:pt>
                <c:pt idx="10">
                  <c:v>-599385.29700000025</c:v>
                </c:pt>
                <c:pt idx="11">
                  <c:v>-1450688.2419999987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147311.84300000034</c:v>
                </c:pt>
                <c:pt idx="2">
                  <c:v>-264068.62600000063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0</c:formatCode>
                <c:ptCount val="4"/>
                <c:pt idx="0">
                  <c:v>3584505.5599999996</c:v>
                </c:pt>
                <c:pt idx="1">
                  <c:v>2044681.5190000001</c:v>
                </c:pt>
                <c:pt idx="2">
                  <c:v>981867.31200000003</c:v>
                </c:pt>
                <c:pt idx="3">
                  <c:v>824431.26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0</c:formatCode>
                <c:ptCount val="4"/>
                <c:pt idx="0">
                  <c:v>3848574.1860000002</c:v>
                </c:pt>
                <c:pt idx="1">
                  <c:v>2319348.0720000002</c:v>
                </c:pt>
                <c:pt idx="2">
                  <c:v>1049746.273</c:v>
                </c:pt>
                <c:pt idx="3">
                  <c:v>760982.13600000006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 (% no IKP)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0.0</c:formatCode>
                <c:ptCount val="4"/>
                <c:pt idx="0">
                  <c:v>-0.60514587608843862</c:v>
                </c:pt>
                <c:pt idx="1">
                  <c:v>-0.62943233493923734</c:v>
                </c:pt>
                <c:pt idx="2">
                  <c:v>-0.1555530240170139</c:v>
                </c:pt>
                <c:pt idx="3">
                  <c:v>0.145401505326967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359215"/>
        <c:axId val="1799351727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ax val="16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valAx>
        <c:axId val="179935172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799359215"/>
        <c:crosses val="max"/>
        <c:crossBetween val="midCat"/>
      </c:valAx>
      <c:valAx>
        <c:axId val="1799359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99351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65543895620642356"/>
          <c:h val="6.9001938237160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0.5588152376773492</c:v>
                </c:pt>
                <c:pt idx="1">
                  <c:v>0.53782292415037314</c:v>
                </c:pt>
                <c:pt idx="2">
                  <c:v>-0.34719050945129498</c:v>
                </c:pt>
                <c:pt idx="3">
                  <c:v>-0.2112185536540464</c:v>
                </c:pt>
                <c:pt idx="4">
                  <c:v>-0.42245760078245931</c:v>
                </c:pt>
                <c:pt idx="5">
                  <c:v>-0.58104391491326168</c:v>
                </c:pt>
                <c:pt idx="6">
                  <c:v>-0.25131618181266246</c:v>
                </c:pt>
                <c:pt idx="7">
                  <c:v>4.8937042711046576E-2</c:v>
                </c:pt>
                <c:pt idx="8">
                  <c:v>-0.80626572178162936</c:v>
                </c:pt>
                <c:pt idx="9">
                  <c:v>-1.3560774819653496</c:v>
                </c:pt>
                <c:pt idx="10">
                  <c:v>-1.5337104782553599</c:v>
                </c:pt>
                <c:pt idx="11">
                  <c:v>-3.7120292549272267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0.51112226315962028</c:v>
                </c:pt>
                <c:pt idx="1">
                  <c:v>0.33758328522691489</c:v>
                </c:pt>
                <c:pt idx="2">
                  <c:v>-0.60514587608843862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89485954024334513"/>
          <c:w val="0.58109115235452058"/>
          <c:h val="9.51275031982516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'5'!$E$3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'5'!$A$4:$A$6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'5'!$E$4:$E$6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1041217.7</c:v>
                </c:pt>
                <c:pt idx="1">
                  <c:v>1118858.0209999995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1172203.6746363638</c:v>
                </c:pt>
                <c:pt idx="1">
                  <c:v>1379607.6580000001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1135017.807</c:v>
                </c:pt>
                <c:pt idx="1">
                  <c:v>1915376.8489999995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1226693.2470909092</c:v>
                </c:pt>
                <c:pt idx="1">
                  <c:v>2230910.6029999983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-93800.107000000076</c:v>
                </c:pt>
                <c:pt idx="1">
                  <c:v>-796518.82799999998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-54489.572454545414</c:v>
                </c:pt>
                <c:pt idx="1">
                  <c:v>-851302.9449999982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3.8516462955575572</c:v>
                </c:pt>
                <c:pt idx="1">
                  <c:v>4.1388514158369647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4.0365890357654921</c:v>
                </c:pt>
                <c:pt idx="1">
                  <c:v>4.7508033513616761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4.1986292892671848</c:v>
                </c:pt>
                <c:pt idx="1">
                  <c:v>7.0853138061786263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4.2242287911192697</c:v>
                </c:pt>
                <c:pt idx="1">
                  <c:v>7.6823417932351674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-0.34698299370962749</c:v>
                </c:pt>
                <c:pt idx="1">
                  <c:v>-2.9464623903416616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-0.18763975535377844</c:v>
                </c:pt>
                <c:pt idx="1">
                  <c:v>-2.9315384418734909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743640.94936363632</c:v>
                </c:pt>
                <c:pt idx="1">
                  <c:v>826496.36999999918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824369.82727272727</c:v>
                </c:pt>
                <c:pt idx="1">
                  <c:v>962936.0429999996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966371.06499999994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7168653852398928E-2"/>
          <c:y val="1.46113947439769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0.5588152376773492</c:v>
                </c:pt>
                <c:pt idx="1">
                  <c:v>0.53782292415037314</c:v>
                </c:pt>
                <c:pt idx="2">
                  <c:v>-0.34719050945129498</c:v>
                </c:pt>
                <c:pt idx="3">
                  <c:v>-0.2112185536540464</c:v>
                </c:pt>
                <c:pt idx="4">
                  <c:v>-0.42245760078245931</c:v>
                </c:pt>
                <c:pt idx="5">
                  <c:v>-0.58104391491326168</c:v>
                </c:pt>
                <c:pt idx="6">
                  <c:v>-0.25131618181266246</c:v>
                </c:pt>
                <c:pt idx="7">
                  <c:v>4.8937042711046576E-2</c:v>
                </c:pt>
                <c:pt idx="8">
                  <c:v>-0.80626572178162936</c:v>
                </c:pt>
                <c:pt idx="9">
                  <c:v>-1.3560774819653496</c:v>
                </c:pt>
                <c:pt idx="10">
                  <c:v>-1.5337104782553599</c:v>
                </c:pt>
                <c:pt idx="11">
                  <c:v>-3.7120292549272267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0.51112226315962028</c:v>
                </c:pt>
                <c:pt idx="1">
                  <c:v>0.33758328522691489</c:v>
                </c:pt>
                <c:pt idx="2">
                  <c:v>-0.60514587608843862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2.9700871632785653</c:v>
                </c:pt>
                <c:pt idx="1">
                  <c:v>3.3010100655887387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3.0494881054984213</c:v>
                </c:pt>
                <c:pt idx="1">
                  <c:v>3.5620687612972781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3.3277858872692279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631546.15572727274</c:v>
                </c:pt>
                <c:pt idx="1">
                  <c:v>502474.4879999999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671905.08072727278</c:v>
                </c:pt>
                <c:pt idx="1">
                  <c:v>900960.99899999984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736548.58081818186</c:v>
                </c:pt>
                <c:pt idx="1">
                  <c:v>1308324.6059999987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784625.88018181815</c:v>
                </c:pt>
                <c:pt idx="1">
                  <c:v>1550280.2949999999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-105002.42509090912</c:v>
                </c:pt>
                <c:pt idx="1">
                  <c:v>-805850.11799999885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-112720.79945454537</c:v>
                </c:pt>
                <c:pt idx="1">
                  <c:v>-649319.29600000009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2.3361996354658263</c:v>
                </c:pt>
                <c:pt idx="1">
                  <c:v>1.8587409725337745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2.3137657223094839</c:v>
                </c:pt>
                <c:pt idx="1">
                  <c:v>3.1025404278347102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2.7246219621569305</c:v>
                </c:pt>
                <c:pt idx="1">
                  <c:v>4.8397214358598557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2.7019299577799867</c:v>
                </c:pt>
                <c:pt idx="1">
                  <c:v>5.3385299641733122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-0.3884223266911041</c:v>
                </c:pt>
                <c:pt idx="1">
                  <c:v>-2.9809804633260808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-0.38816423547050327</c:v>
                </c:pt>
                <c:pt idx="1">
                  <c:v>-2.235989536338602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268288.01454545459</c:v>
                </c:pt>
                <c:pt idx="1">
                  <c:v>458943.50699999975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330199.42363636364</c:v>
                </c:pt>
                <c:pt idx="1">
                  <c:v>300963.05899999989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264809.10890909092</c:v>
                </c:pt>
                <c:pt idx="1">
                  <c:v>296686.98300000001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298428.97554545454</c:v>
                </c:pt>
                <c:pt idx="1">
                  <c:v>306911.74899999984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3478.9056363636628</c:v>
                </c:pt>
                <c:pt idx="1">
                  <c:v>162256.52399999974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31770.448090909107</c:v>
                </c:pt>
                <c:pt idx="1">
                  <c:v>-5948.6899999999441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Valsts pamatbudžeta bilance, tūkst. eiro</a:t>
            </a:r>
          </a:p>
        </c:rich>
      </c:tx>
      <c:layout>
        <c:manualLayout>
          <c:xMode val="edge"/>
          <c:yMode val="edge"/>
          <c:x val="0.21216403553803845"/>
          <c:y val="1.25179082974721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'2'!$B$246:$B$257</c:f>
              <c:numCache>
                <c:formatCode>#\ ##0.0</c:formatCode>
                <c:ptCount val="12"/>
                <c:pt idx="0">
                  <c:v>-22576.613000000012</c:v>
                </c:pt>
                <c:pt idx="1">
                  <c:v>-104207.65699999989</c:v>
                </c:pt>
                <c:pt idx="2">
                  <c:v>-401343.88299999991</c:v>
                </c:pt>
                <c:pt idx="3">
                  <c:v>-406432.78599999985</c:v>
                </c:pt>
                <c:pt idx="4">
                  <c:v>-518798.9169999999</c:v>
                </c:pt>
                <c:pt idx="5">
                  <c:v>-620133.72900000028</c:v>
                </c:pt>
                <c:pt idx="6">
                  <c:v>-652119.98400000017</c:v>
                </c:pt>
                <c:pt idx="7">
                  <c:v>-596051.0139999995</c:v>
                </c:pt>
                <c:pt idx="8">
                  <c:v>-919146.82300000079</c:v>
                </c:pt>
                <c:pt idx="9">
                  <c:v>-1242437.2129999995</c:v>
                </c:pt>
                <c:pt idx="10">
                  <c:v>-1239928.7939999998</c:v>
                </c:pt>
                <c:pt idx="11">
                  <c:v>-1889248.0899999999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'2'!$C$246:$C$257</c:f>
              <c:numCache>
                <c:formatCode>#\ ##0.0</c:formatCode>
                <c:ptCount val="12"/>
                <c:pt idx="0">
                  <c:v>105353.71799999999</c:v>
                </c:pt>
                <c:pt idx="1">
                  <c:v>-6220.1790000000037</c:v>
                </c:pt>
                <c:pt idx="2">
                  <c:v>-274666.55300000007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0.99244426729058888</c:v>
                </c:pt>
                <c:pt idx="1">
                  <c:v>1.6977122638298821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1.1370714850216714</c:v>
                </c:pt>
                <c:pt idx="1">
                  <c:v>1.0363934275387019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236015.63636363635</c:v>
                </c:pt>
                <c:pt idx="1">
                  <c:v>279855.96299999999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270777.9558181818</c:v>
                </c:pt>
                <c:pt idx="1">
                  <c:v>273764.64800000004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0.87306309861392051</c:v>
                </c:pt>
                <c:pt idx="1">
                  <c:v>1.0352361309058065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0.93244830333921069</c:v>
                </c:pt>
                <c:pt idx="1">
                  <c:v>0.9427332471379698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0.97957518716748448</c:v>
                </c:pt>
                <c:pt idx="1">
                  <c:v>1.0974970162455921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1.0276670826980703</c:v>
                </c:pt>
                <c:pt idx="1">
                  <c:v>1.0568782778686727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1.286908012310433E-2</c:v>
                </c:pt>
                <c:pt idx="1">
                  <c:v>0.6002152475842899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0.10940440232360116</c:v>
                </c:pt>
                <c:pt idx="1">
                  <c:v>-2.0484850329970713E-2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232075</c:v>
                </c:pt>
                <c:pt idx="1">
                  <c:v>414250.75100000016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249339.21918181816</c:v>
                </c:pt>
                <c:pt idx="1">
                  <c:v>446706.59200000018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3940.6363636363531</c:v>
                </c:pt>
                <c:pt idx="1">
                  <c:v>-134394.78800000018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21438.736636363639</c:v>
                </c:pt>
                <c:pt idx="1">
                  <c:v>-172941.94400000013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0.85848599581194229</c:v>
                </c:pt>
                <c:pt idx="1">
                  <c:v>1.5323859463021872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0.85862208088358194</c:v>
                </c:pt>
                <c:pt idx="1">
                  <c:v>1.5382744231976087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1.4577102801978265E-2</c:v>
                </c:pt>
                <c:pt idx="1">
                  <c:v>-0.49714981539638059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7.3826222455628546E-2</c:v>
                </c:pt>
                <c:pt idx="1">
                  <c:v>-0.59554117605963874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Valsts pamatbudžeta bilance, 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5.4735200540250759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855-4097-9342-2494317E4ECD}"/>
              </c:ext>
            </c:extLst>
          </c:dPt>
          <c:cat>
            <c:strRef>
              <c:f>'2'!$A$286:$A$297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'2'!$B$286:$B$297</c:f>
              <c:numCache>
                <c:formatCode>#\ ##0.0</c:formatCode>
                <c:ptCount val="12"/>
                <c:pt idx="0">
                  <c:v>-5.7769164667407884E-2</c:v>
                </c:pt>
                <c:pt idx="1">
                  <c:v>-0.26664714042083065</c:v>
                </c:pt>
                <c:pt idx="2">
                  <c:v>-1.0269609912383166</c:v>
                </c:pt>
                <c:pt idx="3">
                  <c:v>-1.0399825049340805</c:v>
                </c:pt>
                <c:pt idx="4">
                  <c:v>-1.3275055946366203</c:v>
                </c:pt>
                <c:pt idx="5">
                  <c:v>-1.5868016830697631</c:v>
                </c:pt>
                <c:pt idx="6">
                  <c:v>-1.6686482927533632</c:v>
                </c:pt>
                <c:pt idx="7">
                  <c:v>-1.5251786961109441</c:v>
                </c:pt>
                <c:pt idx="8">
                  <c:v>-2.3519180743104302</c:v>
                </c:pt>
                <c:pt idx="9">
                  <c:v>-3.179155347470068</c:v>
                </c:pt>
                <c:pt idx="10">
                  <c:v>-3.172736790786395</c:v>
                </c:pt>
                <c:pt idx="11">
                  <c:v>-4.8342186672906049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'2'!$A$286:$A$297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'2'!$C$286:$C$297</c:f>
              <c:numCache>
                <c:formatCode>#\ ##0.0</c:formatCode>
                <c:ptCount val="12"/>
                <c:pt idx="0">
                  <c:v>0.24143105882742824</c:v>
                </c:pt>
                <c:pt idx="1">
                  <c:v>-1.4254308538651998E-2</c:v>
                </c:pt>
                <c:pt idx="2">
                  <c:v>-0.62943233493923734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Valsts speciālā budžeta bilance, tūkst. eiro</a:t>
            </a:r>
          </a:p>
        </c:rich>
      </c:tx>
      <c:layout>
        <c:manualLayout>
          <c:xMode val="edge"/>
          <c:yMode val="edge"/>
          <c:x val="0.172166981761937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108554.179</c:v>
                </c:pt>
                <c:pt idx="1">
                  <c:v>98735.641000000061</c:v>
                </c:pt>
                <c:pt idx="2">
                  <c:v>78145.562999999966</c:v>
                </c:pt>
                <c:pt idx="3">
                  <c:v>87696.664000000106</c:v>
                </c:pt>
                <c:pt idx="4">
                  <c:v>41467.940999999875</c:v>
                </c:pt>
                <c:pt idx="5">
                  <c:v>205002.22399999993</c:v>
                </c:pt>
                <c:pt idx="6">
                  <c:v>326863.35100000026</c:v>
                </c:pt>
                <c:pt idx="7">
                  <c:v>350378.41999999993</c:v>
                </c:pt>
                <c:pt idx="8">
                  <c:v>320128.89399999985</c:v>
                </c:pt>
                <c:pt idx="9">
                  <c:v>371998.29799999995</c:v>
                </c:pt>
                <c:pt idx="10">
                  <c:v>349474.929</c:v>
                </c:pt>
                <c:pt idx="11">
                  <c:v>343526.23900000006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</c:v>
                </c:pt>
                <c:pt idx="1">
                  <c:v>febr</c:v>
                </c:pt>
                <c:pt idx="2">
                  <c:v>marts</c:v>
                </c:pt>
                <c:pt idx="3">
                  <c:v>apr</c:v>
                </c:pt>
                <c:pt idx="4">
                  <c:v>maijs</c:v>
                </c:pt>
                <c:pt idx="5">
                  <c:v>jūn</c:v>
                </c:pt>
                <c:pt idx="6">
                  <c:v>jūl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8860.8950000000186</c:v>
                </c:pt>
                <c:pt idx="2">
                  <c:v>-67878.96100000001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33" Type="http://schemas.openxmlformats.org/officeDocument/2006/relationships/chart" Target="../charts/chart47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Relationship Id="rId8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0.xml"/><Relationship Id="rId13" Type="http://schemas.openxmlformats.org/officeDocument/2006/relationships/chart" Target="../charts/chart65.xml"/><Relationship Id="rId18" Type="http://schemas.openxmlformats.org/officeDocument/2006/relationships/chart" Target="../charts/chart70.xml"/><Relationship Id="rId26" Type="http://schemas.openxmlformats.org/officeDocument/2006/relationships/chart" Target="../charts/chart78.xml"/><Relationship Id="rId3" Type="http://schemas.openxmlformats.org/officeDocument/2006/relationships/chart" Target="../charts/chart55.xml"/><Relationship Id="rId21" Type="http://schemas.openxmlformats.org/officeDocument/2006/relationships/chart" Target="../charts/chart73.xml"/><Relationship Id="rId7" Type="http://schemas.openxmlformats.org/officeDocument/2006/relationships/chart" Target="../charts/chart59.xml"/><Relationship Id="rId12" Type="http://schemas.openxmlformats.org/officeDocument/2006/relationships/chart" Target="../charts/chart64.xml"/><Relationship Id="rId17" Type="http://schemas.openxmlformats.org/officeDocument/2006/relationships/chart" Target="../charts/chart69.xml"/><Relationship Id="rId25" Type="http://schemas.openxmlformats.org/officeDocument/2006/relationships/chart" Target="../charts/chart77.xml"/><Relationship Id="rId2" Type="http://schemas.openxmlformats.org/officeDocument/2006/relationships/chart" Target="../charts/chart54.xml"/><Relationship Id="rId16" Type="http://schemas.openxmlformats.org/officeDocument/2006/relationships/chart" Target="../charts/chart68.xml"/><Relationship Id="rId20" Type="http://schemas.openxmlformats.org/officeDocument/2006/relationships/chart" Target="../charts/chart72.xml"/><Relationship Id="rId1" Type="http://schemas.openxmlformats.org/officeDocument/2006/relationships/chart" Target="../charts/chart53.xml"/><Relationship Id="rId6" Type="http://schemas.openxmlformats.org/officeDocument/2006/relationships/chart" Target="../charts/chart58.xml"/><Relationship Id="rId11" Type="http://schemas.openxmlformats.org/officeDocument/2006/relationships/chart" Target="../charts/chart63.xml"/><Relationship Id="rId24" Type="http://schemas.openxmlformats.org/officeDocument/2006/relationships/chart" Target="../charts/chart76.xml"/><Relationship Id="rId5" Type="http://schemas.openxmlformats.org/officeDocument/2006/relationships/chart" Target="../charts/chart57.xml"/><Relationship Id="rId15" Type="http://schemas.openxmlformats.org/officeDocument/2006/relationships/chart" Target="../charts/chart67.xml"/><Relationship Id="rId23" Type="http://schemas.openxmlformats.org/officeDocument/2006/relationships/chart" Target="../charts/chart75.xml"/><Relationship Id="rId10" Type="http://schemas.openxmlformats.org/officeDocument/2006/relationships/chart" Target="../charts/chart62.xml"/><Relationship Id="rId19" Type="http://schemas.openxmlformats.org/officeDocument/2006/relationships/chart" Target="../charts/chart71.xml"/><Relationship Id="rId4" Type="http://schemas.openxmlformats.org/officeDocument/2006/relationships/chart" Target="../charts/chart56.xml"/><Relationship Id="rId9" Type="http://schemas.openxmlformats.org/officeDocument/2006/relationships/chart" Target="../charts/chart61.xml"/><Relationship Id="rId14" Type="http://schemas.openxmlformats.org/officeDocument/2006/relationships/chart" Target="../charts/chart66.xml"/><Relationship Id="rId22" Type="http://schemas.openxmlformats.org/officeDocument/2006/relationships/chart" Target="../charts/chart7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108068</xdr:colOff>
      <xdr:row>533</xdr:row>
      <xdr:rowOff>71438</xdr:rowOff>
    </xdr:from>
    <xdr:to>
      <xdr:col>5</xdr:col>
      <xdr:colOff>16959</xdr:colOff>
      <xdr:row>557</xdr:row>
      <xdr:rowOff>111125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35</xdr:row>
      <xdr:rowOff>152110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48747</xdr:colOff>
      <xdr:row>182</xdr:row>
      <xdr:rowOff>114302</xdr:rowOff>
    </xdr:from>
    <xdr:to>
      <xdr:col>8</xdr:col>
      <xdr:colOff>77322</xdr:colOff>
      <xdr:row>200</xdr:row>
      <xdr:rowOff>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60439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111986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134397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60324</xdr:rowOff>
    </xdr:from>
    <xdr:to>
      <xdr:col>9</xdr:col>
      <xdr:colOff>533400</xdr:colOff>
      <xdr:row>20</xdr:row>
      <xdr:rowOff>31749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58737</xdr:colOff>
      <xdr:row>23</xdr:row>
      <xdr:rowOff>95248</xdr:rowOff>
    </xdr:from>
    <xdr:to>
      <xdr:col>9</xdr:col>
      <xdr:colOff>542926</xdr:colOff>
      <xdr:row>40</xdr:row>
      <xdr:rowOff>152399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58</xdr:row>
      <xdr:rowOff>1374</xdr:rowOff>
    </xdr:from>
    <xdr:to>
      <xdr:col>4</xdr:col>
      <xdr:colOff>13607</xdr:colOff>
      <xdr:row>73</xdr:row>
      <xdr:rowOff>15966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111125</xdr:rowOff>
    </xdr:from>
    <xdr:to>
      <xdr:col>4</xdr:col>
      <xdr:colOff>232834</xdr:colOff>
      <xdr:row>94</xdr:row>
      <xdr:rowOff>37714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tabSelected="1" zoomScaleNormal="100" zoomScaleSheetLayoutView="100" workbookViewId="0"/>
  </sheetViews>
  <sheetFormatPr defaultColWidth="0" defaultRowHeight="15" zeroHeight="1"/>
  <cols>
    <col min="1" max="1" width="15.140625" style="2" customWidth="1"/>
    <col min="2" max="2" width="63.28515625" style="2" customWidth="1"/>
    <col min="3" max="3" width="73.140625" style="2" customWidth="1"/>
    <col min="4" max="16384" width="9.140625" style="2" hidden="1"/>
  </cols>
  <sheetData>
    <row r="1" spans="1:3" ht="15.75">
      <c r="A1" s="45" t="s">
        <v>86</v>
      </c>
    </row>
    <row r="2" spans="1:3" ht="15.75">
      <c r="A2" s="45" t="s">
        <v>87</v>
      </c>
    </row>
    <row r="3" spans="1:3" ht="5.25" customHeight="1"/>
    <row r="4" spans="1:3">
      <c r="A4" s="46" t="s">
        <v>72</v>
      </c>
      <c r="B4" s="46" t="s">
        <v>73</v>
      </c>
      <c r="C4" s="46" t="s">
        <v>74</v>
      </c>
    </row>
    <row r="5" spans="1:3">
      <c r="A5" s="44">
        <v>1</v>
      </c>
      <c r="B5" s="2" t="s">
        <v>75</v>
      </c>
      <c r="C5" s="2" t="s">
        <v>79</v>
      </c>
    </row>
    <row r="6" spans="1:3">
      <c r="A6" s="44">
        <v>2</v>
      </c>
      <c r="B6" s="2" t="s">
        <v>155</v>
      </c>
      <c r="C6" s="2" t="s">
        <v>80</v>
      </c>
    </row>
    <row r="7" spans="1:3">
      <c r="A7" s="44">
        <v>3</v>
      </c>
      <c r="B7" s="2" t="s">
        <v>76</v>
      </c>
      <c r="C7" s="2" t="s">
        <v>81</v>
      </c>
    </row>
    <row r="8" spans="1:3">
      <c r="A8" s="44">
        <v>4</v>
      </c>
      <c r="B8" s="2" t="s">
        <v>77</v>
      </c>
      <c r="C8" s="2" t="s">
        <v>82</v>
      </c>
    </row>
    <row r="9" spans="1:3">
      <c r="A9" s="2" t="s">
        <v>137</v>
      </c>
      <c r="B9" s="2" t="s">
        <v>138</v>
      </c>
      <c r="C9" s="2" t="s">
        <v>139</v>
      </c>
    </row>
    <row r="10" spans="1:3" hidden="1">
      <c r="A10" s="44">
        <v>5</v>
      </c>
      <c r="B10" s="2" t="s">
        <v>78</v>
      </c>
      <c r="C10" s="2" t="s">
        <v>83</v>
      </c>
    </row>
    <row r="11" spans="1:3" hidden="1">
      <c r="A11" s="44">
        <v>6</v>
      </c>
      <c r="B11" s="2" t="s">
        <v>84</v>
      </c>
      <c r="C11" s="2" t="s">
        <v>85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41"/>
  <sheetViews>
    <sheetView zoomScale="80" zoomScaleNormal="80" zoomScaleSheetLayoutView="85" workbookViewId="0">
      <pane xSplit="1" topLeftCell="AU1" activePane="topRight" state="frozen"/>
      <selection pane="topRight"/>
    </sheetView>
  </sheetViews>
  <sheetFormatPr defaultColWidth="9.140625" defaultRowHeight="15" zeroHeight="1"/>
  <cols>
    <col min="1" max="1" width="50.7109375" style="59" customWidth="1"/>
    <col min="2" max="12" width="8.42578125" style="59" customWidth="1"/>
    <col min="13" max="13" width="9.140625" style="59" customWidth="1"/>
    <col min="14" max="14" width="10" style="59" customWidth="1"/>
    <col min="15" max="18" width="8.85546875" style="59" customWidth="1"/>
    <col min="19" max="19" width="9.85546875" style="59" customWidth="1"/>
    <col min="20" max="20" width="10" style="59" customWidth="1"/>
    <col min="21" max="21" width="10.42578125" style="59" customWidth="1"/>
    <col min="22" max="22" width="9.42578125" style="59" customWidth="1"/>
    <col min="23" max="23" width="8.85546875" style="59" customWidth="1"/>
    <col min="24" max="24" width="10" style="59" customWidth="1"/>
    <col min="25" max="25" width="9.85546875" style="59" customWidth="1"/>
    <col min="26" max="26" width="10.140625" style="59" customWidth="1"/>
    <col min="27" max="27" width="9.7109375" style="59" customWidth="1"/>
    <col min="28" max="30" width="10.140625" style="59" customWidth="1"/>
    <col min="31" max="32" width="10.7109375" style="59" customWidth="1"/>
    <col min="33" max="34" width="10.140625" style="59" customWidth="1"/>
    <col min="35" max="35" width="10.140625" style="59" bestFit="1" customWidth="1"/>
    <col min="36" max="36" width="10.140625" style="59" customWidth="1"/>
    <col min="37" max="38" width="10" style="59" customWidth="1"/>
    <col min="39" max="39" width="10.85546875" style="59" bestFit="1" customWidth="1"/>
    <col min="40" max="44" width="10.140625" style="59" customWidth="1"/>
    <col min="45" max="45" width="10.85546875" style="59" bestFit="1" customWidth="1"/>
    <col min="46" max="49" width="10.85546875" style="59" customWidth="1"/>
    <col min="50" max="50" width="11.28515625" style="59" bestFit="1" customWidth="1"/>
    <col min="51" max="51" width="11.28515625" style="59" customWidth="1"/>
    <col min="52" max="52" width="12.42578125" style="59" customWidth="1"/>
    <col min="53" max="53" width="13.28515625" style="59" customWidth="1"/>
    <col min="54" max="54" width="9.140625" style="59"/>
    <col min="55" max="55" width="12.7109375" style="59" customWidth="1"/>
    <col min="56" max="56" width="9.85546875" style="59" bestFit="1" customWidth="1"/>
    <col min="57" max="58" width="9.85546875" style="59" customWidth="1"/>
    <col min="59" max="59" width="11.42578125" style="59" bestFit="1" customWidth="1"/>
    <col min="60" max="61" width="11.42578125" style="59" customWidth="1"/>
    <col min="62" max="65" width="12.5703125" style="59" customWidth="1"/>
    <col min="66" max="66" width="13.5703125" style="59" customWidth="1"/>
    <col min="67" max="67" width="10.85546875" style="59" customWidth="1"/>
    <col min="68" max="69" width="13.28515625" style="59" customWidth="1"/>
    <col min="70" max="70" width="12.7109375" style="59" customWidth="1"/>
    <col min="71" max="16384" width="9.140625" style="59"/>
  </cols>
  <sheetData>
    <row r="1" spans="1:72" s="48" customFormat="1">
      <c r="A1" s="47" t="s">
        <v>0</v>
      </c>
    </row>
    <row r="2" spans="1:72" s="48" customFormat="1" ht="12.75" customHeight="1">
      <c r="A2" s="49" t="s">
        <v>88</v>
      </c>
    </row>
    <row r="3" spans="1:72" s="48" customFormat="1" ht="18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</row>
    <row r="4" spans="1:72" ht="15" customHeight="1">
      <c r="A4" s="51"/>
      <c r="B4" s="52">
        <v>43101</v>
      </c>
      <c r="C4" s="52">
        <v>43132</v>
      </c>
      <c r="D4" s="52">
        <v>43160</v>
      </c>
      <c r="E4" s="52">
        <v>43191</v>
      </c>
      <c r="F4" s="52">
        <v>43221</v>
      </c>
      <c r="G4" s="52">
        <v>43252</v>
      </c>
      <c r="H4" s="52">
        <v>43282</v>
      </c>
      <c r="I4" s="52">
        <v>43313</v>
      </c>
      <c r="J4" s="52">
        <v>43344</v>
      </c>
      <c r="K4" s="52">
        <v>43374</v>
      </c>
      <c r="L4" s="52">
        <v>43405</v>
      </c>
      <c r="M4" s="52">
        <v>43435</v>
      </c>
      <c r="N4" s="81" t="s">
        <v>24</v>
      </c>
      <c r="O4" s="78">
        <v>43466</v>
      </c>
      <c r="P4" s="52">
        <v>43497</v>
      </c>
      <c r="Q4" s="52">
        <v>43525</v>
      </c>
      <c r="R4" s="52">
        <v>43556</v>
      </c>
      <c r="S4" s="52">
        <v>43586</v>
      </c>
      <c r="T4" s="52">
        <v>43617</v>
      </c>
      <c r="U4" s="52">
        <v>43647</v>
      </c>
      <c r="V4" s="52">
        <v>43678</v>
      </c>
      <c r="W4" s="52">
        <v>43709</v>
      </c>
      <c r="X4" s="52">
        <v>43739</v>
      </c>
      <c r="Y4" s="52">
        <v>43770</v>
      </c>
      <c r="Z4" s="52">
        <v>43800</v>
      </c>
      <c r="AA4" s="81" t="s">
        <v>123</v>
      </c>
      <c r="AB4" s="52">
        <v>43831</v>
      </c>
      <c r="AC4" s="52">
        <v>43862</v>
      </c>
      <c r="AD4" s="114">
        <v>43892</v>
      </c>
      <c r="AE4" s="52">
        <v>43922</v>
      </c>
      <c r="AF4" s="114">
        <v>43952</v>
      </c>
      <c r="AG4" s="52">
        <v>43983</v>
      </c>
      <c r="AH4" s="52">
        <v>44013</v>
      </c>
      <c r="AI4" s="52">
        <v>44044</v>
      </c>
      <c r="AJ4" s="52">
        <v>44075</v>
      </c>
      <c r="AK4" s="114">
        <v>44105</v>
      </c>
      <c r="AL4" s="52">
        <v>44136</v>
      </c>
      <c r="AM4" s="114">
        <v>44166</v>
      </c>
      <c r="AN4" s="81">
        <v>43783</v>
      </c>
      <c r="AO4" s="52">
        <v>44197</v>
      </c>
      <c r="AP4" s="114">
        <v>44228</v>
      </c>
      <c r="AQ4" s="52">
        <v>44256</v>
      </c>
      <c r="AR4" s="114">
        <v>44287</v>
      </c>
      <c r="AS4" s="52">
        <v>44317</v>
      </c>
      <c r="AT4" s="114">
        <v>44348</v>
      </c>
      <c r="AU4" s="52">
        <v>44378</v>
      </c>
      <c r="AV4" s="114">
        <v>44409</v>
      </c>
      <c r="AW4" s="52">
        <v>44440</v>
      </c>
      <c r="AX4" s="114">
        <v>44470</v>
      </c>
      <c r="AY4" s="52">
        <v>44501</v>
      </c>
      <c r="AZ4" s="114">
        <v>44531</v>
      </c>
      <c r="BA4" s="81">
        <v>44174</v>
      </c>
      <c r="BB4" s="52">
        <v>44562</v>
      </c>
      <c r="BC4" s="125">
        <v>44593</v>
      </c>
      <c r="BD4" s="125">
        <v>44621</v>
      </c>
      <c r="BE4" s="52">
        <v>44652</v>
      </c>
      <c r="BF4" s="125">
        <v>44682</v>
      </c>
      <c r="BG4" s="52">
        <v>44713</v>
      </c>
      <c r="BH4" s="125">
        <v>44743</v>
      </c>
      <c r="BI4" s="125">
        <v>44774</v>
      </c>
      <c r="BJ4" s="125">
        <v>44805</v>
      </c>
      <c r="BK4" s="52">
        <v>44835</v>
      </c>
      <c r="BL4" s="52">
        <v>44866</v>
      </c>
      <c r="BM4" s="125">
        <v>44896</v>
      </c>
      <c r="BN4" s="122">
        <v>44523</v>
      </c>
      <c r="BO4" s="125">
        <v>44927</v>
      </c>
      <c r="BP4" s="125">
        <v>44958</v>
      </c>
      <c r="BQ4" s="125">
        <v>44986</v>
      </c>
      <c r="BR4" s="188">
        <v>44964</v>
      </c>
    </row>
    <row r="5" spans="1:72" ht="15" customHeight="1">
      <c r="A5" s="14" t="s">
        <v>38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>
        <f t="shared" ref="M5:AA5" si="0">M8-M7-M6</f>
        <v>-1.6690722085918206</v>
      </c>
      <c r="N5" s="86">
        <f t="shared" si="0"/>
        <v>-1.068002377002065</v>
      </c>
      <c r="O5" s="15">
        <f t="shared" si="0"/>
        <v>-2.2772236171041182E-2</v>
      </c>
      <c r="P5" s="15">
        <f t="shared" si="0"/>
        <v>0.34817999728471216</v>
      </c>
      <c r="Q5" s="15">
        <f t="shared" si="0"/>
        <v>6.9293378192413213E-2</v>
      </c>
      <c r="R5" s="15">
        <f t="shared" si="0"/>
        <v>0.31601237025364137</v>
      </c>
      <c r="S5" s="15">
        <f t="shared" ref="S5:Y5" si="1">S8-S7-S6</f>
        <v>1.1389017378285522</v>
      </c>
      <c r="T5" s="15">
        <f t="shared" si="1"/>
        <v>1.7006973010936295</v>
      </c>
      <c r="U5" s="15">
        <f t="shared" si="1"/>
        <v>2.5046088296056803</v>
      </c>
      <c r="V5" s="15">
        <f t="shared" si="1"/>
        <v>2.5035527514787397</v>
      </c>
      <c r="W5" s="15">
        <f t="shared" si="1"/>
        <v>2.2186469063714687</v>
      </c>
      <c r="X5" s="15">
        <f t="shared" si="1"/>
        <v>1.9540588262716638</v>
      </c>
      <c r="Y5" s="15">
        <f t="shared" si="1"/>
        <v>1.4796564637438596</v>
      </c>
      <c r="Z5" s="15">
        <f>Z8-Z7-Z6</f>
        <v>3.9553009063765021E-2</v>
      </c>
      <c r="AA5" s="86">
        <f t="shared" si="0"/>
        <v>-0.5</v>
      </c>
      <c r="AB5" s="15">
        <f>AB8-AB7-AB6</f>
        <v>0.52149318099707398</v>
      </c>
      <c r="AC5" s="15">
        <f>AC8-AC7-AC6</f>
        <v>0.83027299212903993</v>
      </c>
      <c r="AD5" s="115">
        <v>0.40629703165301156</v>
      </c>
      <c r="AE5" s="15">
        <f>AE8-AE7-AE6</f>
        <v>3.79082428429024</v>
      </c>
      <c r="AF5" s="15">
        <f t="shared" ref="AF5:AO5" si="2">AF8-AF7-AF6</f>
        <v>3.9993456427364693</v>
      </c>
      <c r="AG5" s="15">
        <f t="shared" si="2"/>
        <v>3.4333238970191013</v>
      </c>
      <c r="AH5" s="15">
        <f t="shared" si="2"/>
        <v>2.0635647177785543</v>
      </c>
      <c r="AI5" s="15">
        <f t="shared" si="2"/>
        <v>1.9256453577675265</v>
      </c>
      <c r="AJ5" s="15">
        <f t="shared" si="2"/>
        <v>1.538736211978835</v>
      </c>
      <c r="AK5" s="15">
        <f t="shared" si="2"/>
        <v>0.82481916246479337</v>
      </c>
      <c r="AL5" s="15">
        <f t="shared" si="2"/>
        <v>0.14152974949367492</v>
      </c>
      <c r="AM5" s="15">
        <f t="shared" si="2"/>
        <v>-1.9480655940447198</v>
      </c>
      <c r="AN5" s="107">
        <f>AN8-AN7-AN6</f>
        <v>-2.7594882398449023</v>
      </c>
      <c r="AO5" s="15">
        <f t="shared" si="2"/>
        <v>2.7298031691254292</v>
      </c>
      <c r="AP5" s="15">
        <f t="shared" ref="AP5:BR5" si="3">AP8-AP7-AP6</f>
        <v>2.5212829241860715</v>
      </c>
      <c r="AQ5" s="15">
        <f t="shared" si="3"/>
        <v>0.65658238712146044</v>
      </c>
      <c r="AR5" s="15">
        <f t="shared" si="3"/>
        <v>-0.79435422532086242</v>
      </c>
      <c r="AS5" s="15">
        <f t="shared" si="3"/>
        <v>-0.66424054252164111</v>
      </c>
      <c r="AT5" s="15">
        <f t="shared" si="3"/>
        <v>-2.6266541687017182</v>
      </c>
      <c r="AU5" s="15">
        <f t="shared" si="3"/>
        <v>-2.3865335395846259</v>
      </c>
      <c r="AV5" s="15">
        <f t="shared" si="3"/>
        <v>-1.4540846382381023</v>
      </c>
      <c r="AW5" s="15">
        <f t="shared" si="3"/>
        <v>-1.3633961667647645</v>
      </c>
      <c r="AX5" s="15">
        <f t="shared" si="3"/>
        <v>-1.9006973012109234</v>
      </c>
      <c r="AY5" s="15">
        <f t="shared" si="3"/>
        <v>-2.2196052373857764</v>
      </c>
      <c r="AZ5" s="15">
        <f t="shared" si="3"/>
        <v>-4.5910706770353658</v>
      </c>
      <c r="BA5" s="107">
        <f t="shared" si="3"/>
        <v>-1.9648241670270785</v>
      </c>
      <c r="BB5" s="15">
        <f t="shared" si="3"/>
        <v>1.6389045902366113</v>
      </c>
      <c r="BC5" s="15">
        <f t="shared" ref="BC5:BD5" si="4">BC8-BC7-BC6</f>
        <v>1.6179148355152748</v>
      </c>
      <c r="BD5" s="15">
        <f t="shared" si="4"/>
        <v>2.1194285797942274</v>
      </c>
      <c r="BE5" s="15">
        <f t="shared" ref="BE5:BF5" si="5">BE8-BE7-BE6</f>
        <v>2.2554005355914764</v>
      </c>
      <c r="BF5" s="15">
        <f t="shared" si="5"/>
        <v>2.0441614884630619</v>
      </c>
      <c r="BG5" s="15">
        <f t="shared" ref="BG5:BM5" si="6">BG8-BG7-BG6</f>
        <v>1.8855751743322593</v>
      </c>
      <c r="BH5" s="15">
        <f t="shared" si="6"/>
        <v>2.215302907432859</v>
      </c>
      <c r="BI5" s="15">
        <f t="shared" si="6"/>
        <v>2.5155561319565676</v>
      </c>
      <c r="BJ5" s="15">
        <f t="shared" si="6"/>
        <v>3.8374290591889051</v>
      </c>
      <c r="BK5" s="15">
        <f t="shared" si="6"/>
        <v>3.2876172990051846</v>
      </c>
      <c r="BL5" s="15">
        <f t="shared" si="6"/>
        <v>2.4199289988613808</v>
      </c>
      <c r="BM5" s="136">
        <f t="shared" si="6"/>
        <v>0.24161022218951456</v>
      </c>
      <c r="BN5" s="86">
        <f t="shared" si="3"/>
        <v>-4.5668499403146834</v>
      </c>
      <c r="BO5" s="136">
        <f t="shared" si="3"/>
        <v>4.789452776161351</v>
      </c>
      <c r="BP5" s="183">
        <f t="shared" si="3"/>
        <v>4.6159137982286449</v>
      </c>
      <c r="BQ5" s="136">
        <f t="shared" si="3"/>
        <v>3.1036499847610002</v>
      </c>
      <c r="BR5" s="189">
        <f t="shared" si="3"/>
        <v>-0.50000000000000044</v>
      </c>
    </row>
    <row r="6" spans="1:72" ht="15" customHeight="1">
      <c r="A6" s="3" t="s">
        <v>37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>
        <v>0.65812240798850952</v>
      </c>
      <c r="N6" s="82">
        <v>0.12240513447374214</v>
      </c>
      <c r="O6" s="95">
        <f>R6</f>
        <v>0.54068106648278447</v>
      </c>
      <c r="P6" s="95">
        <f>R6</f>
        <v>0.54068106648278447</v>
      </c>
      <c r="Q6" s="95">
        <f>R6</f>
        <v>0.54068106648278447</v>
      </c>
      <c r="R6" s="96">
        <v>0.54068106648278447</v>
      </c>
      <c r="S6" s="96">
        <v>0.54068106648278447</v>
      </c>
      <c r="T6" s="96">
        <v>0.54068106648278447</v>
      </c>
      <c r="U6" s="97">
        <v>0.53654684174129086</v>
      </c>
      <c r="V6" s="97">
        <v>0.53654684174129086</v>
      </c>
      <c r="W6" s="97">
        <v>0.53654684174129086</v>
      </c>
      <c r="X6" s="97">
        <v>0.53654684174129086</v>
      </c>
      <c r="Y6" s="97">
        <v>0.53654684174129086</v>
      </c>
      <c r="Z6" s="97">
        <v>0.53654684174129086</v>
      </c>
      <c r="AA6" s="82">
        <v>0.5</v>
      </c>
      <c r="AB6" s="97">
        <v>0.31481171724866819</v>
      </c>
      <c r="AC6" s="97">
        <v>0.31481171724866819</v>
      </c>
      <c r="AD6" s="97">
        <v>0.31481171724866819</v>
      </c>
      <c r="AE6" s="97">
        <v>-3.3213310160223548</v>
      </c>
      <c r="AF6" s="97">
        <v>-3.3213310160223548</v>
      </c>
      <c r="AG6" s="97">
        <v>-3.3213310160223548</v>
      </c>
      <c r="AH6" s="97">
        <v>-3</v>
      </c>
      <c r="AI6" s="97">
        <v>-3</v>
      </c>
      <c r="AJ6" s="97">
        <v>-3</v>
      </c>
      <c r="AK6" s="97">
        <v>-3</v>
      </c>
      <c r="AL6" s="97">
        <v>-3</v>
      </c>
      <c r="AM6" s="97">
        <v>-2.9160619300280768</v>
      </c>
      <c r="AN6" s="108">
        <v>-3.3213310160223548</v>
      </c>
      <c r="AO6" s="97">
        <v>-2.0324903852056884</v>
      </c>
      <c r="AP6" s="97">
        <v>-2.0324903852056884</v>
      </c>
      <c r="AQ6" s="97">
        <v>-2.0324903852056884</v>
      </c>
      <c r="AR6" s="97">
        <v>-1.1521503903347261</v>
      </c>
      <c r="AS6" s="97">
        <v>-1.1521503903347261</v>
      </c>
      <c r="AT6" s="97">
        <v>-0.15215039033472599</v>
      </c>
      <c r="AU6" s="97">
        <v>-0.15215039033472599</v>
      </c>
      <c r="AV6" s="97">
        <v>-0.99246979085259757</v>
      </c>
      <c r="AW6" s="97">
        <v>-0.99246979085259757</v>
      </c>
      <c r="AX6" s="97">
        <v>-0.99246979085259757</v>
      </c>
      <c r="AY6" s="97">
        <v>-0.99246979085259757</v>
      </c>
      <c r="AZ6" s="97">
        <v>-0.99246979085259801</v>
      </c>
      <c r="BA6" s="108">
        <v>-2.0324903852056884</v>
      </c>
      <c r="BB6" s="133">
        <v>-0.19748728145691619</v>
      </c>
      <c r="BC6" s="133">
        <v>-0.19748728145691619</v>
      </c>
      <c r="BD6" s="133">
        <v>-0.19748728145691599</v>
      </c>
      <c r="BE6" s="133">
        <v>-0.19748728145691599</v>
      </c>
      <c r="BF6" s="133">
        <v>-0.19748728145691599</v>
      </c>
      <c r="BG6" s="133">
        <v>-0.19748728145691599</v>
      </c>
      <c r="BH6" s="133">
        <v>-0.19748728145691599</v>
      </c>
      <c r="BI6" s="133">
        <v>-0.19748728145691599</v>
      </c>
      <c r="BJ6" s="132">
        <v>1.0700776944783339E-2</v>
      </c>
      <c r="BK6" s="132">
        <v>1.0700776944783339E-2</v>
      </c>
      <c r="BL6" s="132">
        <v>0.13660748357754027</v>
      </c>
      <c r="BM6" s="132">
        <v>0.13660748357754027</v>
      </c>
      <c r="BN6" s="108">
        <v>-0.19748728145691619</v>
      </c>
      <c r="BO6" s="197">
        <v>-0.78802374627226168</v>
      </c>
      <c r="BP6" s="197">
        <v>-0.78802374627226168</v>
      </c>
      <c r="BQ6" s="198">
        <v>-0.54836496937869228</v>
      </c>
      <c r="BR6" s="190">
        <v>-0.78802374627226168</v>
      </c>
    </row>
    <row r="7" spans="1:72" ht="15" customHeight="1">
      <c r="A7" s="3" t="s">
        <v>36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>
        <v>9.9498006033112863E-3</v>
      </c>
      <c r="N7" s="82">
        <v>9.9498006033112863E-3</v>
      </c>
      <c r="O7" s="96">
        <f>R7</f>
        <v>-0.5</v>
      </c>
      <c r="P7" s="95">
        <f>R7</f>
        <v>-0.5</v>
      </c>
      <c r="Q7" s="95">
        <f>R7</f>
        <v>-0.5</v>
      </c>
      <c r="R7" s="95">
        <v>-0.5</v>
      </c>
      <c r="S7" s="95">
        <v>-0.5</v>
      </c>
      <c r="T7" s="95">
        <v>-0.5</v>
      </c>
      <c r="U7" s="98">
        <v>-0.45280787076751</v>
      </c>
      <c r="V7" s="98">
        <v>-0.45280787076751</v>
      </c>
      <c r="W7" s="98">
        <v>-0.45280787076751</v>
      </c>
      <c r="X7" s="98">
        <v>-0.45280787076751</v>
      </c>
      <c r="Y7" s="98">
        <v>-0.45280787076751</v>
      </c>
      <c r="Z7" s="98">
        <v>-0.45280787076751</v>
      </c>
      <c r="AA7" s="82">
        <v>-0.5</v>
      </c>
      <c r="AB7" s="98">
        <v>-0.28547987063360686</v>
      </c>
      <c r="AC7" s="98">
        <v>-0.28547987063360686</v>
      </c>
      <c r="AD7" s="98">
        <v>-0.28547987063360686</v>
      </c>
      <c r="AE7" s="98">
        <v>-0.28547987063360686</v>
      </c>
      <c r="AF7" s="98">
        <v>-0.28547987063360686</v>
      </c>
      <c r="AG7" s="98">
        <v>-0.28547987063360686</v>
      </c>
      <c r="AH7" s="98">
        <v>-0.12</v>
      </c>
      <c r="AI7" s="98">
        <v>-0.12</v>
      </c>
      <c r="AJ7" s="98">
        <v>-0.12</v>
      </c>
      <c r="AK7" s="98">
        <v>-0.12</v>
      </c>
      <c r="AL7" s="98">
        <v>-0.12</v>
      </c>
      <c r="AM7" s="98">
        <v>-0.12</v>
      </c>
      <c r="AN7" s="109">
        <v>-3.3282420314087</v>
      </c>
      <c r="AO7" s="98">
        <v>5.0455901641074136E-2</v>
      </c>
      <c r="AP7" s="98">
        <v>5.0455901641074136E-2</v>
      </c>
      <c r="AQ7" s="98">
        <v>5.0455901641074136E-2</v>
      </c>
      <c r="AR7" s="98">
        <v>0</v>
      </c>
      <c r="AS7" s="98">
        <v>0</v>
      </c>
      <c r="AT7" s="98">
        <v>0</v>
      </c>
      <c r="AU7" s="98">
        <v>0</v>
      </c>
      <c r="AV7" s="98">
        <v>0</v>
      </c>
      <c r="AW7" s="98">
        <v>0</v>
      </c>
      <c r="AX7" s="98">
        <v>0</v>
      </c>
      <c r="AY7" s="98">
        <v>0</v>
      </c>
      <c r="AZ7" s="98">
        <v>0</v>
      </c>
      <c r="BA7" s="109">
        <v>5.0455901641074136E-2</v>
      </c>
      <c r="BB7" s="134">
        <v>0</v>
      </c>
      <c r="BC7" s="134">
        <v>0</v>
      </c>
      <c r="BD7" s="134">
        <v>-2.7835790792845811</v>
      </c>
      <c r="BE7" s="134">
        <v>-2.7835790792845811</v>
      </c>
      <c r="BF7" s="134">
        <v>-2.7835790792845798</v>
      </c>
      <c r="BG7" s="134">
        <v>-2.7835790792845798</v>
      </c>
      <c r="BH7" s="134">
        <v>-2.7835790792845798</v>
      </c>
      <c r="BI7" s="134">
        <v>-2.7835790792845798</v>
      </c>
      <c r="BJ7" s="130">
        <v>-5.2114425482584288</v>
      </c>
      <c r="BK7" s="130">
        <v>-5.2114425482584288</v>
      </c>
      <c r="BL7" s="130">
        <v>-4.9205314543161895</v>
      </c>
      <c r="BM7" s="130">
        <v>-4.9205314543161895</v>
      </c>
      <c r="BN7" s="109">
        <v>0</v>
      </c>
      <c r="BO7" s="197">
        <v>-2.9708895409886709</v>
      </c>
      <c r="BP7" s="197">
        <v>-2.9708895409886709</v>
      </c>
      <c r="BQ7" s="198">
        <v>-2.995378348464881</v>
      </c>
      <c r="BR7" s="190">
        <v>-2.9708895409886709</v>
      </c>
    </row>
    <row r="8" spans="1:72" ht="15" customHeight="1">
      <c r="A8" s="16" t="s">
        <v>35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>
        <v>-1.0009999999999999</v>
      </c>
      <c r="N8" s="86">
        <f>N9/28359362.2877319*100</f>
        <v>-0.93564744192501159</v>
      </c>
      <c r="O8" s="79">
        <v>1.7908830311743253E-2</v>
      </c>
      <c r="P8" s="79">
        <v>0.38886106376749663</v>
      </c>
      <c r="Q8" s="79">
        <v>0.10997444467519771</v>
      </c>
      <c r="R8" s="79">
        <v>0.3566934367364259</v>
      </c>
      <c r="S8" s="79">
        <v>1.1795828043113366</v>
      </c>
      <c r="T8" s="79">
        <v>1.7413783675764141</v>
      </c>
      <c r="U8" s="79">
        <v>2.5883478005794611</v>
      </c>
      <c r="V8" s="79">
        <v>2.5872917224525205</v>
      </c>
      <c r="W8" s="79">
        <v>2.3023858773452495</v>
      </c>
      <c r="X8" s="79">
        <v>2.0377977972454446</v>
      </c>
      <c r="Y8" s="79">
        <v>1.5633954347176404</v>
      </c>
      <c r="Z8" s="79">
        <v>0.12329198003754591</v>
      </c>
      <c r="AA8" s="86">
        <v>-0.5</v>
      </c>
      <c r="AB8" s="89">
        <f>AB9/'2'!K207*100</f>
        <v>0.55082502761213525</v>
      </c>
      <c r="AC8" s="89">
        <f>AC9/'2'!K207*100</f>
        <v>0.85960483874410132</v>
      </c>
      <c r="AD8" s="89">
        <f>AD9/'2'!K207*100</f>
        <v>0.43000538473165006</v>
      </c>
      <c r="AE8" s="89">
        <f>AE9/'2'!K207*100</f>
        <v>0.18401339763427824</v>
      </c>
      <c r="AF8" s="89">
        <f>AF9/'2'!K207*100</f>
        <v>0.39253475608050786</v>
      </c>
      <c r="AG8" s="89">
        <f>AG9/'2'!K207*100</f>
        <v>-0.17348698963686038</v>
      </c>
      <c r="AH8" s="89">
        <f>AH9/'2'!K207*100</f>
        <v>-1.0564352822214458</v>
      </c>
      <c r="AI8" s="89">
        <f>AI9/'2'!K207*100</f>
        <v>-1.1943546422324736</v>
      </c>
      <c r="AJ8" s="89">
        <f>AJ9/'2'!$K207*100</f>
        <v>-1.5812637880211651</v>
      </c>
      <c r="AK8" s="89">
        <f>AK9/'2'!$K207*100</f>
        <v>-2.2951808375352067</v>
      </c>
      <c r="AL8" s="89">
        <f>AL9/'2'!D571*100</f>
        <v>-2.9784702505063252</v>
      </c>
      <c r="AM8" s="89">
        <f>AM9/'2'!$D572*100</f>
        <v>-4.9841275240727967</v>
      </c>
      <c r="AN8" s="107">
        <v>-9.4090612872759571</v>
      </c>
      <c r="AO8" s="138">
        <f>AO9/'2'!$F561*100</f>
        <v>0.74776868556081488</v>
      </c>
      <c r="AP8" s="138">
        <f>AP9/'2'!$F561*100</f>
        <v>0.53924844062145727</v>
      </c>
      <c r="AQ8" s="138">
        <f>AQ9/'2'!$F561*100</f>
        <v>-1.3254520964431538</v>
      </c>
      <c r="AR8" s="138">
        <f>AR9/'2'!$F561*100</f>
        <v>-1.9465046156555885</v>
      </c>
      <c r="AS8" s="138">
        <f>AS9/'2'!$F561*100</f>
        <v>-1.8163909328563672</v>
      </c>
      <c r="AT8" s="138">
        <f>AT9/'2'!$F561*100</f>
        <v>-2.7788045590364443</v>
      </c>
      <c r="AU8" s="138">
        <f>AU9/'2'!$F561*100</f>
        <v>-2.538683929919352</v>
      </c>
      <c r="AV8" s="138">
        <f>AV9/'2'!$F561*100</f>
        <v>-2.4465544290906998</v>
      </c>
      <c r="AW8" s="138">
        <f>AW9/'2'!$F561*100</f>
        <v>-2.3558659576173619</v>
      </c>
      <c r="AX8" s="138">
        <f>AX9/'2'!$F561*100</f>
        <v>-2.8931670920635209</v>
      </c>
      <c r="AY8" s="138">
        <f>AY9/'2'!$F561*100</f>
        <v>-3.2120750282383739</v>
      </c>
      <c r="AZ8" s="138">
        <f>AZ9/'2'!$F561*100</f>
        <v>-5.5835404678879641</v>
      </c>
      <c r="BA8" s="107">
        <v>-3.9468586505916927</v>
      </c>
      <c r="BB8" s="89">
        <f>BB9/'2'!$H561*100</f>
        <v>1.4414173087796951</v>
      </c>
      <c r="BC8" s="89">
        <f>BC9/'2'!$H561*100</f>
        <v>1.4204275540583586</v>
      </c>
      <c r="BD8" s="89">
        <f>BD9/'2'!$H561*100</f>
        <v>-0.86163778094726973</v>
      </c>
      <c r="BE8" s="89">
        <f>BE9/'2'!$H561*100</f>
        <v>-0.72566582515002109</v>
      </c>
      <c r="BF8" s="89">
        <f>BF9/'2'!$H561*100</f>
        <v>-0.93690487227843411</v>
      </c>
      <c r="BG8" s="89">
        <f>BG9/'2'!$H561*100</f>
        <v>-1.0954911864092365</v>
      </c>
      <c r="BH8" s="89">
        <f>BH9/'2'!$H561*100</f>
        <v>-0.76576345330863715</v>
      </c>
      <c r="BI8" s="89">
        <f>BI9/'2'!$H561*100</f>
        <v>-0.4655102287849282</v>
      </c>
      <c r="BJ8" s="89">
        <f>BJ9/'2'!$H561*100</f>
        <v>-1.3633127121247404</v>
      </c>
      <c r="BK8" s="89">
        <f>BK9/'2'!$H561*100</f>
        <v>-1.9131244723084604</v>
      </c>
      <c r="BL8" s="89">
        <f>BL9/'2'!$H561*100</f>
        <v>-2.3639949718772684</v>
      </c>
      <c r="BM8" s="89">
        <f>BM9/'2'!$H561*100</f>
        <v>-4.5423137485491347</v>
      </c>
      <c r="BN8" s="107">
        <v>-4.7643372217715996</v>
      </c>
      <c r="BO8" s="89">
        <f>BO9/'2'!$I561*100</f>
        <v>1.0305394889004182</v>
      </c>
      <c r="BP8" s="184">
        <f>BP9/'2'!$I561*100</f>
        <v>0.8570005109677129</v>
      </c>
      <c r="BQ8" s="89">
        <f>BQ9/'2'!$I561*100</f>
        <v>-0.44009333308257298</v>
      </c>
      <c r="BR8" s="189">
        <v>-4.258913287260933</v>
      </c>
    </row>
    <row r="9" spans="1:72" ht="15" customHeight="1">
      <c r="A9" s="4" t="s">
        <v>34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>
        <v>-295406</v>
      </c>
      <c r="N9" s="83">
        <f t="shared" ref="N9:Y9" si="7">N11+N10</f>
        <v>-265343.64779140998</v>
      </c>
      <c r="O9" s="80">
        <f t="shared" si="7"/>
        <v>5253.3769999999786</v>
      </c>
      <c r="P9" s="11">
        <f t="shared" si="7"/>
        <v>114068.52000000002</v>
      </c>
      <c r="Q9" s="11">
        <f t="shared" si="7"/>
        <v>32259.908000000287</v>
      </c>
      <c r="R9" s="11">
        <f t="shared" si="7"/>
        <v>104632.46700000064</v>
      </c>
      <c r="S9" s="11">
        <f t="shared" si="7"/>
        <v>346018.86699999962</v>
      </c>
      <c r="T9" s="11">
        <f t="shared" si="7"/>
        <v>510816</v>
      </c>
      <c r="U9" s="11">
        <f t="shared" si="7"/>
        <v>759266.04735589121</v>
      </c>
      <c r="V9" s="11">
        <f t="shared" si="7"/>
        <v>758956.25735589117</v>
      </c>
      <c r="W9" s="11">
        <f t="shared" si="7"/>
        <v>675381.96535589057</v>
      </c>
      <c r="X9" s="11">
        <f t="shared" si="7"/>
        <v>597767.68735589064</v>
      </c>
      <c r="Y9" s="11">
        <f t="shared" si="7"/>
        <v>458606.47935589001</v>
      </c>
      <c r="Z9" s="11">
        <f>Z11+Z10</f>
        <v>36166.474355892919</v>
      </c>
      <c r="AA9" s="83">
        <v>-168600</v>
      </c>
      <c r="AB9" s="11">
        <f>AB11+AB10</f>
        <v>185008.79130099775</v>
      </c>
      <c r="AC9" s="11">
        <f>AC11+AC10</f>
        <v>288720.45430099766</v>
      </c>
      <c r="AD9" s="99">
        <v>144428.39830099689</v>
      </c>
      <c r="AE9" s="11">
        <f t="shared" ref="AE9:AN9" si="8">AE11+AE10</f>
        <v>61805.645300997334</v>
      </c>
      <c r="AF9" s="11">
        <f t="shared" si="8"/>
        <v>131842.92130099787</v>
      </c>
      <c r="AG9" s="11">
        <f t="shared" si="8"/>
        <v>-58270.079699002294</v>
      </c>
      <c r="AH9" s="11">
        <f t="shared" si="8"/>
        <v>-354831.03500000108</v>
      </c>
      <c r="AI9" s="11">
        <f t="shared" si="8"/>
        <v>-401154.80899999943</v>
      </c>
      <c r="AJ9" s="11">
        <f t="shared" si="8"/>
        <v>-531108.22400000133</v>
      </c>
      <c r="AK9" s="11">
        <f t="shared" si="8"/>
        <v>-770895.67699999921</v>
      </c>
      <c r="AL9" s="11">
        <f t="shared" si="8"/>
        <v>-902299.11799999885</v>
      </c>
      <c r="AM9" s="11">
        <f t="shared" si="8"/>
        <v>-1509893.834999999</v>
      </c>
      <c r="AN9" s="83">
        <f t="shared" si="8"/>
        <v>-111251.96103110429</v>
      </c>
      <c r="AO9" s="11">
        <f t="shared" ref="AO9:AV9" si="9">AO11+AO10</f>
        <v>251157.39800000028</v>
      </c>
      <c r="AP9" s="11">
        <f t="shared" si="9"/>
        <v>181120.49600000004</v>
      </c>
      <c r="AQ9" s="11">
        <f t="shared" si="9"/>
        <v>-445187.27000000048</v>
      </c>
      <c r="AR9" s="11">
        <f t="shared" si="9"/>
        <v>-653783.77552196721</v>
      </c>
      <c r="AS9" s="11">
        <f t="shared" si="9"/>
        <v>-610081.73952196923</v>
      </c>
      <c r="AT9" s="11">
        <f t="shared" si="9"/>
        <v>-933333.17652196728</v>
      </c>
      <c r="AU9" s="11">
        <f>AU11+AU10</f>
        <v>-852682.47052196704</v>
      </c>
      <c r="AV9" s="11">
        <f t="shared" si="9"/>
        <v>-821738.40164883784</v>
      </c>
      <c r="AW9" s="11">
        <f t="shared" ref="AW9:BN9" si="10">AW11+AW10</f>
        <v>-791278.33964883792</v>
      </c>
      <c r="AX9" s="11">
        <f t="shared" si="10"/>
        <v>-971744.78264883789</v>
      </c>
      <c r="AY9" s="11">
        <f t="shared" si="10"/>
        <v>-1078858.2376488361</v>
      </c>
      <c r="AZ9" s="11">
        <f t="shared" si="10"/>
        <v>-1875376.0656488396</v>
      </c>
      <c r="BA9" s="83">
        <f t="shared" si="10"/>
        <v>-1185032.6436968893</v>
      </c>
      <c r="BB9" s="11">
        <f t="shared" si="10"/>
        <v>563316.44985997817</v>
      </c>
      <c r="BC9" s="11">
        <f t="shared" ref="BC9:BD9" si="11">BC11+BC10</f>
        <v>555113.49985997775</v>
      </c>
      <c r="BD9" s="11">
        <f t="shared" si="11"/>
        <v>-336734.36059912737</v>
      </c>
      <c r="BE9" s="11">
        <f t="shared" ref="BE9:BF9" si="12">BE11+BE10</f>
        <v>-283595.52359912661</v>
      </c>
      <c r="BF9" s="11">
        <f t="shared" si="12"/>
        <v>-366149.29159912583</v>
      </c>
      <c r="BG9" s="11">
        <f t="shared" ref="BG9:BM9" si="13">BG11+BG10</f>
        <v>-428125.98559912597</v>
      </c>
      <c r="BH9" s="11">
        <f t="shared" si="13"/>
        <v>-299265.97059912817</v>
      </c>
      <c r="BI9" s="11">
        <f t="shared" si="13"/>
        <v>-181924.80959912692</v>
      </c>
      <c r="BJ9" s="11">
        <f t="shared" si="13"/>
        <v>-532792.6009805284</v>
      </c>
      <c r="BK9" s="11">
        <f t="shared" ref="BK9" si="14">BK11+BK10</f>
        <v>-747663.06698052841</v>
      </c>
      <c r="BL9" s="11">
        <f t="shared" si="13"/>
        <v>-923866.5630927803</v>
      </c>
      <c r="BM9" s="11">
        <f t="shared" si="13"/>
        <v>-1775169.5080927787</v>
      </c>
      <c r="BN9" s="83">
        <f t="shared" si="10"/>
        <v>-1620911.8272229403</v>
      </c>
      <c r="BO9" s="11">
        <f>BO11+BO10</f>
        <v>449698.42417451367</v>
      </c>
      <c r="BP9" s="129">
        <f>BP11+BP10</f>
        <v>373970.89917451399</v>
      </c>
      <c r="BQ9" s="11">
        <f>BQ11+BQ10</f>
        <v>-192044.34231638312</v>
      </c>
      <c r="BR9" s="190">
        <f>BR11+BR10</f>
        <v>-1772387.168215208</v>
      </c>
    </row>
    <row r="10" spans="1:72" ht="15" customHeight="1">
      <c r="A10" s="4" t="s">
        <v>33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>
        <v>16181</v>
      </c>
      <c r="N10" s="83">
        <v>-101643.64779141</v>
      </c>
      <c r="O10" s="11">
        <f>R10</f>
        <v>-168395</v>
      </c>
      <c r="P10" s="11">
        <f>R10</f>
        <v>-168395</v>
      </c>
      <c r="Q10" s="11">
        <f>R10</f>
        <v>-168395</v>
      </c>
      <c r="R10" s="11">
        <v>-168395</v>
      </c>
      <c r="S10" s="11">
        <v>-168395</v>
      </c>
      <c r="T10" s="11">
        <v>-168395</v>
      </c>
      <c r="U10" s="99">
        <v>162108.72235589099</v>
      </c>
      <c r="V10" s="99">
        <v>162108.72235589099</v>
      </c>
      <c r="W10" s="99">
        <v>153782.45135589101</v>
      </c>
      <c r="X10" s="99">
        <v>153782.45135589101</v>
      </c>
      <c r="Y10" s="99">
        <v>153782.45135589101</v>
      </c>
      <c r="Z10" s="99">
        <v>153782.45135589101</v>
      </c>
      <c r="AA10" s="83">
        <v>103100</v>
      </c>
      <c r="AB10" s="99">
        <v>73112.920300997706</v>
      </c>
      <c r="AC10" s="99">
        <v>73113.920300997706</v>
      </c>
      <c r="AD10" s="99">
        <v>73114.920300997706</v>
      </c>
      <c r="AE10" s="99">
        <v>73114.920300997706</v>
      </c>
      <c r="AF10" s="99">
        <v>73115.920300997706</v>
      </c>
      <c r="AG10" s="99">
        <v>73115.920300997706</v>
      </c>
      <c r="AH10" s="99">
        <v>-361000</v>
      </c>
      <c r="AI10" s="99">
        <v>-361000</v>
      </c>
      <c r="AJ10" s="99">
        <v>-361000</v>
      </c>
      <c r="AK10" s="99">
        <v>-361000</v>
      </c>
      <c r="AL10" s="99">
        <v>-361000</v>
      </c>
      <c r="AM10" s="99">
        <v>-361000</v>
      </c>
      <c r="AN10" s="83">
        <v>73113.920300997706</v>
      </c>
      <c r="AO10" s="99">
        <v>81000</v>
      </c>
      <c r="AP10" s="99">
        <v>81001</v>
      </c>
      <c r="AQ10" s="99">
        <v>81001</v>
      </c>
      <c r="AR10" s="99">
        <v>20214.799478032499</v>
      </c>
      <c r="AS10" s="99">
        <v>20214.799478032499</v>
      </c>
      <c r="AT10" s="99">
        <v>20214.799478032499</v>
      </c>
      <c r="AU10" s="99">
        <v>20214.799478032499</v>
      </c>
      <c r="AV10" s="99">
        <v>42940.939351163099</v>
      </c>
      <c r="AW10" s="99">
        <v>-47059.060648836901</v>
      </c>
      <c r="AX10" s="99">
        <v>-47058.060648836901</v>
      </c>
      <c r="AY10" s="99">
        <v>-47057.060648836901</v>
      </c>
      <c r="AZ10" s="99">
        <v>-47056.060648836901</v>
      </c>
      <c r="BA10" s="83">
        <v>81000</v>
      </c>
      <c r="BB10" s="99">
        <v>344927.35885997798</v>
      </c>
      <c r="BC10" s="99">
        <v>344928.35885997798</v>
      </c>
      <c r="BD10" s="99">
        <v>-201049.764599127</v>
      </c>
      <c r="BE10" s="99">
        <v>-201049.764599127</v>
      </c>
      <c r="BF10" s="99">
        <v>-201049.764599127</v>
      </c>
      <c r="BG10" s="99">
        <v>-201049.764599127</v>
      </c>
      <c r="BH10" s="99">
        <v>-201049.764599127</v>
      </c>
      <c r="BI10" s="11">
        <v>-201049.764599127</v>
      </c>
      <c r="BJ10" s="129">
        <v>-217698.046980527</v>
      </c>
      <c r="BK10" s="129">
        <v>-217698.046980527</v>
      </c>
      <c r="BL10" s="129">
        <v>-324481.26609277999</v>
      </c>
      <c r="BM10" s="129">
        <v>-324481.26609277999</v>
      </c>
      <c r="BN10" s="83">
        <v>344927.35885997798</v>
      </c>
      <c r="BO10" s="129">
        <v>226659.05617451368</v>
      </c>
      <c r="BP10" s="129">
        <v>226659.05617451368</v>
      </c>
      <c r="BQ10" s="196">
        <v>72024.283683617512</v>
      </c>
      <c r="BR10" s="190">
        <v>226659.59001452269</v>
      </c>
    </row>
    <row r="11" spans="1:72" ht="15" customHeight="1">
      <c r="A11" s="5" t="s">
        <v>1</v>
      </c>
      <c r="B11" s="6">
        <f>B12-B18</f>
        <v>172805.51350000093</v>
      </c>
      <c r="C11" s="6">
        <v>299885.16225999885</v>
      </c>
      <c r="D11" s="6">
        <v>227894.48886999884</v>
      </c>
      <c r="E11" s="6">
        <v>239932.57403999974</v>
      </c>
      <c r="F11" s="6">
        <v>507038.02954999974</v>
      </c>
      <c r="G11" s="6">
        <v>477699.33505999972</v>
      </c>
      <c r="H11" s="6">
        <v>678131.01541999821</v>
      </c>
      <c r="I11" s="6">
        <v>723905.30009999895</v>
      </c>
      <c r="J11" s="6">
        <v>691349.81238999951</v>
      </c>
      <c r="K11" s="6">
        <v>514659.51549999963</v>
      </c>
      <c r="L11" s="6">
        <v>357846.3356100017</v>
      </c>
      <c r="M11" s="6">
        <f>M12-M18</f>
        <v>-215124.98699999787</v>
      </c>
      <c r="N11" s="87">
        <v>-163700</v>
      </c>
      <c r="O11" s="21">
        <f t="shared" ref="O11:AE11" si="15">O12-O18</f>
        <v>173648.37699999998</v>
      </c>
      <c r="P11" s="6">
        <f t="shared" si="15"/>
        <v>282463.52</v>
      </c>
      <c r="Q11" s="6">
        <f t="shared" si="15"/>
        <v>200654.90800000029</v>
      </c>
      <c r="R11" s="6">
        <f t="shared" si="15"/>
        <v>273027.46700000064</v>
      </c>
      <c r="S11" s="6">
        <f t="shared" si="15"/>
        <v>514413.86699999962</v>
      </c>
      <c r="T11" s="6">
        <f t="shared" si="15"/>
        <v>679211</v>
      </c>
      <c r="U11" s="6">
        <f t="shared" si="15"/>
        <v>597157.32500000019</v>
      </c>
      <c r="V11" s="6">
        <f t="shared" si="15"/>
        <v>596847.53500000015</v>
      </c>
      <c r="W11" s="6">
        <f t="shared" si="15"/>
        <v>521599.5139999995</v>
      </c>
      <c r="X11" s="6">
        <f t="shared" si="15"/>
        <v>443985.23599999957</v>
      </c>
      <c r="Y11" s="6">
        <f t="shared" si="15"/>
        <v>304824.027999999</v>
      </c>
      <c r="Z11" s="6">
        <f t="shared" si="15"/>
        <v>-117615.97699999809</v>
      </c>
      <c r="AA11" s="87">
        <v>-271100</v>
      </c>
      <c r="AB11" s="6">
        <f t="shared" si="15"/>
        <v>111895.87100000004</v>
      </c>
      <c r="AC11" s="6">
        <f t="shared" si="15"/>
        <v>215606.53399999999</v>
      </c>
      <c r="AD11" s="116">
        <v>71313.477999999188</v>
      </c>
      <c r="AE11" s="6">
        <f t="shared" si="15"/>
        <v>-11309.275000000373</v>
      </c>
      <c r="AF11" s="6">
        <f t="shared" ref="AF11:AK11" si="16">AF12-AF18</f>
        <v>58727.001000000164</v>
      </c>
      <c r="AG11" s="6">
        <f t="shared" si="16"/>
        <v>-131386</v>
      </c>
      <c r="AH11" s="6">
        <f t="shared" si="16"/>
        <v>6168.9649999989197</v>
      </c>
      <c r="AI11" s="6">
        <f t="shared" si="16"/>
        <v>-40154.808999999426</v>
      </c>
      <c r="AJ11" s="6">
        <f t="shared" si="16"/>
        <v>-170108.22400000133</v>
      </c>
      <c r="AK11" s="6">
        <f t="shared" si="16"/>
        <v>-409895.67699999921</v>
      </c>
      <c r="AL11" s="6">
        <f>AL12-AL18</f>
        <v>-541299.11799999885</v>
      </c>
      <c r="AM11" s="6">
        <f>AM12-AM18</f>
        <v>-1148893.834999999</v>
      </c>
      <c r="AN11" s="87">
        <v>-184365.881332102</v>
      </c>
      <c r="AO11" s="6">
        <f t="shared" ref="AO11:BR11" si="17">AO12-AO18</f>
        <v>170157.39800000028</v>
      </c>
      <c r="AP11" s="6">
        <f t="shared" si="17"/>
        <v>100119.49600000004</v>
      </c>
      <c r="AQ11" s="6">
        <f t="shared" si="17"/>
        <v>-526188.27000000048</v>
      </c>
      <c r="AR11" s="6">
        <f t="shared" si="17"/>
        <v>-673998.57499999972</v>
      </c>
      <c r="AS11" s="6">
        <f t="shared" si="17"/>
        <v>-630296.53900000174</v>
      </c>
      <c r="AT11" s="6">
        <f t="shared" si="17"/>
        <v>-953547.97599999979</v>
      </c>
      <c r="AU11" s="6">
        <f t="shared" si="17"/>
        <v>-872897.26999999955</v>
      </c>
      <c r="AV11" s="6">
        <f t="shared" si="17"/>
        <v>-864679.34100000095</v>
      </c>
      <c r="AW11" s="6">
        <f t="shared" si="17"/>
        <v>-744219.27900000103</v>
      </c>
      <c r="AX11" s="6">
        <f t="shared" si="17"/>
        <v>-924686.722000001</v>
      </c>
      <c r="AY11" s="6">
        <f t="shared" si="17"/>
        <v>-1031801.1769999992</v>
      </c>
      <c r="AZ11" s="6">
        <f t="shared" si="17"/>
        <v>-1828320.0050000027</v>
      </c>
      <c r="BA11" s="87">
        <f t="shared" si="17"/>
        <v>-1266032.6436968893</v>
      </c>
      <c r="BB11" s="6">
        <f t="shared" si="17"/>
        <v>218389.09100000025</v>
      </c>
      <c r="BC11" s="6">
        <f t="shared" ref="BC11" si="18">BC12-BC18</f>
        <v>210185.14099999983</v>
      </c>
      <c r="BD11" s="6">
        <f t="shared" ref="BD11:BQ11" si="19">BD12-BD18</f>
        <v>-135684.59600000037</v>
      </c>
      <c r="BE11" s="6">
        <f t="shared" si="19"/>
        <v>-82545.758999999613</v>
      </c>
      <c r="BF11" s="6">
        <f t="shared" si="19"/>
        <v>-165099.52699999884</v>
      </c>
      <c r="BG11" s="6">
        <f t="shared" si="19"/>
        <v>-227076.22099999897</v>
      </c>
      <c r="BH11" s="6">
        <f t="shared" si="19"/>
        <v>-98216.20600000117</v>
      </c>
      <c r="BI11" s="131">
        <f t="shared" si="19"/>
        <v>19124.955000000075</v>
      </c>
      <c r="BJ11" s="6">
        <f t="shared" si="17"/>
        <v>-315094.5540000014</v>
      </c>
      <c r="BK11" s="6">
        <f t="shared" si="19"/>
        <v>-529965.02000000142</v>
      </c>
      <c r="BL11" s="6">
        <f t="shared" ref="BL11" si="20">BL12-BL18</f>
        <v>-599385.29700000025</v>
      </c>
      <c r="BM11" s="6">
        <f t="shared" si="19"/>
        <v>-1450688.2419999987</v>
      </c>
      <c r="BN11" s="87">
        <f t="shared" si="17"/>
        <v>-1965839.1860829182</v>
      </c>
      <c r="BO11" s="6">
        <f t="shared" si="19"/>
        <v>223039.36800000002</v>
      </c>
      <c r="BP11" s="185">
        <f t="shared" si="19"/>
        <v>147311.84300000034</v>
      </c>
      <c r="BQ11" s="6">
        <f t="shared" si="19"/>
        <v>-264068.62600000063</v>
      </c>
      <c r="BR11" s="191">
        <f t="shared" si="17"/>
        <v>-1999046.7582297307</v>
      </c>
    </row>
    <row r="12" spans="1:72" ht="15" customHeight="1">
      <c r="A12" s="12" t="s">
        <v>2</v>
      </c>
      <c r="B12" s="7">
        <v>879758.22274999996</v>
      </c>
      <c r="C12" s="7">
        <v>1794327.4648599988</v>
      </c>
      <c r="D12" s="7">
        <v>2534388.0800799988</v>
      </c>
      <c r="E12" s="7">
        <v>3462923.9549599998</v>
      </c>
      <c r="F12" s="7">
        <v>4518483.9545099996</v>
      </c>
      <c r="G12" s="7">
        <v>5410818.9760199999</v>
      </c>
      <c r="H12" s="7">
        <v>6498180.1230999995</v>
      </c>
      <c r="I12" s="7">
        <v>7399592.8382799998</v>
      </c>
      <c r="J12" s="7">
        <v>8183485.7798300004</v>
      </c>
      <c r="K12" s="7">
        <v>9074913.4923599996</v>
      </c>
      <c r="L12" s="7">
        <v>9965572.5003500022</v>
      </c>
      <c r="M12" s="7">
        <f>M13+M14+M15+M16+M17</f>
        <v>10882903.297</v>
      </c>
      <c r="N12" s="88">
        <v>10697500</v>
      </c>
      <c r="O12" s="24">
        <f t="shared" ref="O12:AE12" si="21">O13+O14+O15+O16+O17</f>
        <v>975697.728</v>
      </c>
      <c r="P12" s="7">
        <f t="shared" si="21"/>
        <v>1982128.068</v>
      </c>
      <c r="Q12" s="7">
        <f t="shared" si="21"/>
        <v>2717261.1530000004</v>
      </c>
      <c r="R12" s="7">
        <f t="shared" si="21"/>
        <v>3718233.8710000003</v>
      </c>
      <c r="S12" s="7">
        <f t="shared" si="21"/>
        <v>4827093</v>
      </c>
      <c r="T12" s="7">
        <f t="shared" si="21"/>
        <v>5906959</v>
      </c>
      <c r="U12" s="7">
        <f t="shared" si="21"/>
        <v>6797238.0060000001</v>
      </c>
      <c r="V12" s="7">
        <f t="shared" si="21"/>
        <v>7651862.6189999999</v>
      </c>
      <c r="W12" s="7">
        <f t="shared" si="21"/>
        <v>8441191.1919999998</v>
      </c>
      <c r="X12" s="7">
        <f t="shared" si="21"/>
        <v>9442475.4529999997</v>
      </c>
      <c r="Y12" s="7">
        <f t="shared" si="21"/>
        <v>10298302.450000001</v>
      </c>
      <c r="Z12" s="7">
        <f t="shared" si="21"/>
        <v>11414355.347000001</v>
      </c>
      <c r="AA12" s="88">
        <v>11141600</v>
      </c>
      <c r="AB12" s="7">
        <f t="shared" si="21"/>
        <v>990255.96600000001</v>
      </c>
      <c r="AC12" s="7">
        <f t="shared" si="21"/>
        <v>1994242.7690000001</v>
      </c>
      <c r="AD12" s="117">
        <v>2785216.6279999996</v>
      </c>
      <c r="AE12" s="7">
        <f t="shared" si="21"/>
        <v>3793559.8009999995</v>
      </c>
      <c r="AF12" s="7">
        <f>AF13+AF14+AF15+AF16+AF17</f>
        <v>4709221.1490000002</v>
      </c>
      <c r="AG12" s="7">
        <f>AG13+AG14+AG15+AG16+AG17</f>
        <v>5526746</v>
      </c>
      <c r="AH12" s="117">
        <f t="shared" ref="AH12:AM12" si="22">SUM(AH13:AH17)</f>
        <v>6664024.0649999995</v>
      </c>
      <c r="AI12" s="117">
        <f t="shared" si="22"/>
        <v>7569621.512000001</v>
      </c>
      <c r="AJ12" s="117">
        <f t="shared" si="22"/>
        <v>8418443.9169999994</v>
      </c>
      <c r="AK12" s="117">
        <f t="shared" si="22"/>
        <v>9324671.3610000014</v>
      </c>
      <c r="AL12" s="117">
        <f t="shared" si="22"/>
        <v>10221666.760000002</v>
      </c>
      <c r="AM12" s="117">
        <f t="shared" si="22"/>
        <v>11320505.937999999</v>
      </c>
      <c r="AN12" s="88">
        <v>11857222.329</v>
      </c>
      <c r="AO12" s="117">
        <f>SUM(AO13:AO17)</f>
        <v>1025729.2190000002</v>
      </c>
      <c r="AP12" s="117">
        <f>SUM(AP13:AP17)</f>
        <v>2075762.1670000001</v>
      </c>
      <c r="AQ12" s="117">
        <f>SUM(AQ13:AQ17)</f>
        <v>2805212.5209999997</v>
      </c>
      <c r="AR12" s="117">
        <f>SUM(AR13:AR17)</f>
        <v>3931065.3630000004</v>
      </c>
      <c r="AS12" s="117">
        <f t="shared" ref="AS12:AY12" si="23">SUM(AS13:AS17)</f>
        <v>5035220.6849999987</v>
      </c>
      <c r="AT12" s="117">
        <f t="shared" si="23"/>
        <v>6011821.3130000001</v>
      </c>
      <c r="AU12" s="117">
        <f t="shared" si="23"/>
        <v>7174453.3150000004</v>
      </c>
      <c r="AV12" s="117">
        <f t="shared" si="23"/>
        <v>8200173.3370000003</v>
      </c>
      <c r="AW12" s="117">
        <f t="shared" si="23"/>
        <v>9385024.4179999996</v>
      </c>
      <c r="AX12" s="117">
        <f t="shared" si="23"/>
        <v>10378453.601</v>
      </c>
      <c r="AY12" s="117">
        <f t="shared" si="23"/>
        <v>11453394.700000001</v>
      </c>
      <c r="AZ12" s="117">
        <f t="shared" ref="AZ12:BR12" si="24">SUM(AZ13:AZ17)</f>
        <v>12572252.720999997</v>
      </c>
      <c r="BA12" s="88">
        <f t="shared" si="24"/>
        <v>11505167.982000001</v>
      </c>
      <c r="BB12" s="117">
        <f t="shared" si="24"/>
        <v>1230170.0470000003</v>
      </c>
      <c r="BC12" s="117">
        <f t="shared" si="24"/>
        <v>2396549.9539999999</v>
      </c>
      <c r="BD12" s="117">
        <f t="shared" si="24"/>
        <v>3292748.7499999995</v>
      </c>
      <c r="BE12" s="117">
        <f t="shared" ref="BE12:BF12" si="25">SUM(BE13:BE17)</f>
        <v>4533229.0440000007</v>
      </c>
      <c r="BF12" s="117">
        <f t="shared" si="25"/>
        <v>5674812.5990000004</v>
      </c>
      <c r="BG12" s="117">
        <f t="shared" ref="BG12:BI12" si="26">SUM(BG13:BG17)</f>
        <v>6784886.4799999995</v>
      </c>
      <c r="BH12" s="117">
        <f t="shared" si="26"/>
        <v>8002395.0970000001</v>
      </c>
      <c r="BI12" s="117">
        <f t="shared" si="26"/>
        <v>9224425.6809999999</v>
      </c>
      <c r="BJ12" s="117">
        <f t="shared" si="24"/>
        <v>10303593.375999998</v>
      </c>
      <c r="BK12" s="117">
        <f t="shared" si="24"/>
        <v>11632305.982999999</v>
      </c>
      <c r="BL12" s="117">
        <f t="shared" si="24"/>
        <v>12894240.421</v>
      </c>
      <c r="BM12" s="117">
        <f t="shared" si="24"/>
        <v>14273848.079</v>
      </c>
      <c r="BN12" s="88">
        <f t="shared" si="24"/>
        <v>12684579.007999998</v>
      </c>
      <c r="BO12" s="117">
        <f t="shared" si="24"/>
        <v>1307495.6850000001</v>
      </c>
      <c r="BP12" s="186">
        <f t="shared" si="24"/>
        <v>2642572.415</v>
      </c>
      <c r="BQ12" s="117">
        <f t="shared" si="24"/>
        <v>3584505.5599999996</v>
      </c>
      <c r="BR12" s="192">
        <f t="shared" si="24"/>
        <v>15092858.163000001</v>
      </c>
      <c r="BS12" s="124"/>
      <c r="BT12" s="124"/>
    </row>
    <row r="13" spans="1:72" ht="15" customHeight="1">
      <c r="A13" s="13" t="s">
        <v>3</v>
      </c>
      <c r="B13" s="9">
        <v>696349.59452000004</v>
      </c>
      <c r="C13" s="9">
        <v>1335242.5238700002</v>
      </c>
      <c r="D13" s="9">
        <v>1981994.1360400002</v>
      </c>
      <c r="E13" s="9">
        <v>2706759.7632300002</v>
      </c>
      <c r="F13" s="9">
        <v>3452831.8845700002</v>
      </c>
      <c r="G13" s="9">
        <v>4212086.6095700003</v>
      </c>
      <c r="H13" s="9">
        <v>4976816.4708000002</v>
      </c>
      <c r="I13" s="9">
        <v>5725645.1147699999</v>
      </c>
      <c r="J13" s="9">
        <v>6416497.4465100002</v>
      </c>
      <c r="K13" s="9">
        <v>7133678.1796300001</v>
      </c>
      <c r="L13" s="9">
        <v>7874050.0541599998</v>
      </c>
      <c r="M13" s="9">
        <v>8657736.7609999999</v>
      </c>
      <c r="N13" s="84">
        <v>8581000</v>
      </c>
      <c r="O13" s="27">
        <v>717665.07200000004</v>
      </c>
      <c r="P13" s="9">
        <v>1395175.175</v>
      </c>
      <c r="Q13" s="9">
        <v>2045428.31</v>
      </c>
      <c r="R13" s="90">
        <v>2771915.4789999998</v>
      </c>
      <c r="S13" s="90">
        <v>3538657</v>
      </c>
      <c r="T13" s="90">
        <v>4269899</v>
      </c>
      <c r="U13" s="90">
        <v>5056535.3260000004</v>
      </c>
      <c r="V13" s="90">
        <v>5837072</v>
      </c>
      <c r="W13" s="90">
        <v>6621241.1239999998</v>
      </c>
      <c r="X13" s="90">
        <v>7406743.2089999998</v>
      </c>
      <c r="Y13" s="90">
        <v>8191561.5180000002</v>
      </c>
      <c r="Z13" s="90">
        <v>9057335.2300000004</v>
      </c>
      <c r="AA13" s="84">
        <v>9041500</v>
      </c>
      <c r="AB13" s="90">
        <v>809688.72100000002</v>
      </c>
      <c r="AC13" s="90">
        <v>1538860.8540000001</v>
      </c>
      <c r="AD13" s="90">
        <v>2161664.4339999999</v>
      </c>
      <c r="AE13" s="90">
        <v>2851176.6209999998</v>
      </c>
      <c r="AF13" s="90">
        <v>3480472.5180000002</v>
      </c>
      <c r="AG13" s="90">
        <v>4171145</v>
      </c>
      <c r="AH13" s="90">
        <v>4967843.852</v>
      </c>
      <c r="AI13" s="90">
        <v>5771795.409</v>
      </c>
      <c r="AJ13" s="90">
        <v>6555151.0750000002</v>
      </c>
      <c r="AK13" s="90">
        <v>7382948.9819999998</v>
      </c>
      <c r="AL13" s="90">
        <v>8180050.443</v>
      </c>
      <c r="AM13" s="90">
        <v>9006546.8129999992</v>
      </c>
      <c r="AN13" s="84">
        <v>9681919.6940000001</v>
      </c>
      <c r="AO13" s="90">
        <v>782986.00100000005</v>
      </c>
      <c r="AP13" s="90">
        <v>1517838.0660000001</v>
      </c>
      <c r="AQ13" s="90">
        <v>2155729.5759999999</v>
      </c>
      <c r="AR13" s="90">
        <v>3020080</v>
      </c>
      <c r="AS13" s="90">
        <v>3870332.9909999999</v>
      </c>
      <c r="AT13" s="90">
        <v>4639071.3789999997</v>
      </c>
      <c r="AU13" s="90">
        <v>5561333.6349999998</v>
      </c>
      <c r="AV13" s="90">
        <v>6463007.8190000001</v>
      </c>
      <c r="AW13" s="90">
        <v>7315733.4050000003</v>
      </c>
      <c r="AX13" s="90">
        <v>8211607</v>
      </c>
      <c r="AY13" s="90">
        <v>9068068.0999999996</v>
      </c>
      <c r="AZ13" s="90">
        <v>10031004.142999999</v>
      </c>
      <c r="BA13" s="84">
        <v>9341523.8690000009</v>
      </c>
      <c r="BB13" s="90">
        <v>941791.93599999999</v>
      </c>
      <c r="BC13" s="90">
        <v>1812606.925</v>
      </c>
      <c r="BD13" s="126">
        <v>2581661.61</v>
      </c>
      <c r="BE13" s="126">
        <v>3539496.7620000001</v>
      </c>
      <c r="BF13" s="126">
        <v>4518175.3210000005</v>
      </c>
      <c r="BG13" s="126">
        <v>5407091.5539999995</v>
      </c>
      <c r="BH13" s="126">
        <v>6434548.4419999998</v>
      </c>
      <c r="BI13" s="126">
        <v>7404542.523</v>
      </c>
      <c r="BJ13" s="126">
        <v>8389978.4269999992</v>
      </c>
      <c r="BK13" s="126">
        <v>9411640.9409999996</v>
      </c>
      <c r="BL13" s="126">
        <v>10449868.615</v>
      </c>
      <c r="BM13" s="126">
        <v>11557277.694</v>
      </c>
      <c r="BN13" s="137">
        <v>10190683.664999999</v>
      </c>
      <c r="BO13" s="126">
        <v>1077162.7609999999</v>
      </c>
      <c r="BP13" s="126">
        <v>2060667.0049999999</v>
      </c>
      <c r="BQ13" s="195">
        <v>2899113.1949999998</v>
      </c>
      <c r="BR13" s="193">
        <v>12286667.954</v>
      </c>
      <c r="BS13" s="124"/>
      <c r="BT13" s="124"/>
    </row>
    <row r="14" spans="1:72" ht="15" customHeight="1">
      <c r="A14" s="13" t="s">
        <v>4</v>
      </c>
      <c r="B14" s="9">
        <v>29737.793310000001</v>
      </c>
      <c r="C14" s="9">
        <v>56558.20753</v>
      </c>
      <c r="D14" s="9">
        <v>82104.023249999998</v>
      </c>
      <c r="E14" s="9">
        <v>149693.43595000001</v>
      </c>
      <c r="F14" s="9">
        <v>362302.83981999999</v>
      </c>
      <c r="G14" s="9">
        <v>434715.80682</v>
      </c>
      <c r="H14" s="9">
        <v>471608.45379</v>
      </c>
      <c r="I14" s="9">
        <v>507050.09762999997</v>
      </c>
      <c r="J14" s="9">
        <v>556820.06640000001</v>
      </c>
      <c r="K14" s="9">
        <v>594412.03327999997</v>
      </c>
      <c r="L14" s="9">
        <v>687540.86867999984</v>
      </c>
      <c r="M14" s="9">
        <v>717746.86300000001</v>
      </c>
      <c r="N14" s="84">
        <v>548000</v>
      </c>
      <c r="O14" s="27">
        <v>29018.454000000002</v>
      </c>
      <c r="P14" s="9">
        <v>57406.317000000003</v>
      </c>
      <c r="Q14" s="9">
        <v>91466.756999999998</v>
      </c>
      <c r="R14" s="90">
        <v>149112.035</v>
      </c>
      <c r="S14" s="90">
        <v>391994</v>
      </c>
      <c r="T14" s="90">
        <v>434051</v>
      </c>
      <c r="U14" s="90">
        <v>472758.978</v>
      </c>
      <c r="V14" s="90">
        <v>508700</v>
      </c>
      <c r="W14" s="90">
        <v>538356.73100000003</v>
      </c>
      <c r="X14" s="90">
        <v>572471.97699999996</v>
      </c>
      <c r="Y14" s="90">
        <v>607601.174</v>
      </c>
      <c r="Z14" s="90">
        <v>641254.38899999997</v>
      </c>
      <c r="AA14" s="84">
        <v>594500</v>
      </c>
      <c r="AB14" s="90">
        <v>38342.595999999998</v>
      </c>
      <c r="AC14" s="90">
        <v>70929.384000000005</v>
      </c>
      <c r="AD14" s="90">
        <v>114667.041</v>
      </c>
      <c r="AE14" s="90">
        <v>179888.704</v>
      </c>
      <c r="AF14" s="90">
        <v>351823.70199999999</v>
      </c>
      <c r="AG14" s="90">
        <v>443746</v>
      </c>
      <c r="AH14" s="90">
        <v>479346.61</v>
      </c>
      <c r="AI14" s="90">
        <v>512277.217</v>
      </c>
      <c r="AJ14" s="90">
        <v>544753.40700000001</v>
      </c>
      <c r="AK14" s="90">
        <v>583326.49699999997</v>
      </c>
      <c r="AL14" s="90">
        <v>630895.85499999998</v>
      </c>
      <c r="AM14" s="90">
        <v>671410.51500000001</v>
      </c>
      <c r="AN14" s="84">
        <v>596059.78300000005</v>
      </c>
      <c r="AO14" s="90">
        <v>31370.887999999999</v>
      </c>
      <c r="AP14" s="90">
        <v>76491.956000000006</v>
      </c>
      <c r="AQ14" s="90">
        <v>111756.72500000001</v>
      </c>
      <c r="AR14" s="90">
        <v>159088</v>
      </c>
      <c r="AS14" s="90">
        <v>353218.6</v>
      </c>
      <c r="AT14" s="90">
        <v>491121.83600000001</v>
      </c>
      <c r="AU14" s="90">
        <v>534691.81900000002</v>
      </c>
      <c r="AV14" s="90">
        <v>577848.69099999999</v>
      </c>
      <c r="AW14" s="90">
        <v>634919.49100000004</v>
      </c>
      <c r="AX14" s="90">
        <v>683406</v>
      </c>
      <c r="AY14" s="90">
        <v>723674.4</v>
      </c>
      <c r="AZ14" s="90">
        <v>774009.995</v>
      </c>
      <c r="BA14" s="84">
        <v>569700.44299999997</v>
      </c>
      <c r="BB14" s="90">
        <v>57283.078999999998</v>
      </c>
      <c r="BC14" s="90">
        <v>103487.74400000001</v>
      </c>
      <c r="BD14" s="126">
        <v>168952.182</v>
      </c>
      <c r="BE14" s="126">
        <v>236000.95300000001</v>
      </c>
      <c r="BF14" s="126">
        <v>324415.66899999999</v>
      </c>
      <c r="BG14" s="126">
        <v>452665.43199999997</v>
      </c>
      <c r="BH14" s="126">
        <v>585777.79</v>
      </c>
      <c r="BI14" s="126">
        <v>645416.41200000001</v>
      </c>
      <c r="BJ14" s="126">
        <v>687038.86</v>
      </c>
      <c r="BK14" s="126">
        <v>736741.43</v>
      </c>
      <c r="BL14" s="126">
        <v>796412.68700000003</v>
      </c>
      <c r="BM14" s="126">
        <v>847584.04599999997</v>
      </c>
      <c r="BN14" s="137">
        <v>618563.78099999996</v>
      </c>
      <c r="BO14" s="126">
        <v>46895.817000000003</v>
      </c>
      <c r="BP14" s="126">
        <v>102340.745</v>
      </c>
      <c r="BQ14" s="195">
        <v>156122.359</v>
      </c>
      <c r="BR14" s="193">
        <v>846332.99600000004</v>
      </c>
    </row>
    <row r="15" spans="1:72" ht="15" customHeight="1">
      <c r="A15" s="13" t="s">
        <v>5</v>
      </c>
      <c r="B15" s="9">
        <v>37493.740619999997</v>
      </c>
      <c r="C15" s="9">
        <v>66259.854999999996</v>
      </c>
      <c r="D15" s="9">
        <v>96383.074429999993</v>
      </c>
      <c r="E15" s="9">
        <v>126920.16323999999</v>
      </c>
      <c r="F15" s="9">
        <v>154848.95260999998</v>
      </c>
      <c r="G15" s="9">
        <v>181086.93860999998</v>
      </c>
      <c r="H15" s="9">
        <v>212369.20074999999</v>
      </c>
      <c r="I15" s="9">
        <v>248550.07204999999</v>
      </c>
      <c r="J15" s="9">
        <v>278056.43822000001</v>
      </c>
      <c r="K15" s="9">
        <v>309443.18594</v>
      </c>
      <c r="L15" s="9">
        <v>345212.96065000002</v>
      </c>
      <c r="M15" s="9">
        <v>372260.14799999999</v>
      </c>
      <c r="N15" s="84">
        <v>340900</v>
      </c>
      <c r="O15" s="27">
        <v>42623.040000000001</v>
      </c>
      <c r="P15" s="9">
        <v>83750.903000000006</v>
      </c>
      <c r="Q15" s="9">
        <v>110561.652</v>
      </c>
      <c r="R15" s="90">
        <v>144805.17300000001</v>
      </c>
      <c r="S15" s="90">
        <v>175956</v>
      </c>
      <c r="T15" s="90">
        <v>200904</v>
      </c>
      <c r="U15" s="90">
        <v>234999.35800000001</v>
      </c>
      <c r="V15" s="90">
        <v>272237</v>
      </c>
      <c r="W15" s="90">
        <v>300745.989</v>
      </c>
      <c r="X15" s="90">
        <v>331331.299</v>
      </c>
      <c r="Y15" s="90">
        <v>358599.96</v>
      </c>
      <c r="Z15" s="90">
        <v>390008.53499999997</v>
      </c>
      <c r="AA15" s="84">
        <v>361200</v>
      </c>
      <c r="AB15" s="90">
        <v>40276.877</v>
      </c>
      <c r="AC15" s="90">
        <v>73194.157999999996</v>
      </c>
      <c r="AD15" s="90">
        <v>100934.962</v>
      </c>
      <c r="AE15" s="90">
        <v>131681.21599999999</v>
      </c>
      <c r="AF15" s="90">
        <v>150785.06200000001</v>
      </c>
      <c r="AG15" s="90">
        <v>173297</v>
      </c>
      <c r="AH15" s="90">
        <v>201854.61799999999</v>
      </c>
      <c r="AI15" s="90">
        <v>237648.85500000001</v>
      </c>
      <c r="AJ15" s="90">
        <v>266032.51500000001</v>
      </c>
      <c r="AK15" s="90">
        <v>298333.83500000002</v>
      </c>
      <c r="AL15" s="90">
        <v>327842.99200000003</v>
      </c>
      <c r="AM15" s="90">
        <v>352964.74599999998</v>
      </c>
      <c r="AN15" s="84">
        <v>359132.59100000001</v>
      </c>
      <c r="AO15" s="90">
        <v>33919.305</v>
      </c>
      <c r="AP15" s="90">
        <v>61358.737000000001</v>
      </c>
      <c r="AQ15" s="90">
        <v>93756.894</v>
      </c>
      <c r="AR15" s="90">
        <v>129559.223</v>
      </c>
      <c r="AS15" s="90">
        <v>151991.111</v>
      </c>
      <c r="AT15" s="90">
        <v>171474.79</v>
      </c>
      <c r="AU15" s="90">
        <v>208654.785</v>
      </c>
      <c r="AV15" s="90">
        <v>248145.552</v>
      </c>
      <c r="AW15" s="90">
        <v>278377.53899999999</v>
      </c>
      <c r="AX15" s="90">
        <v>311881.84999999998</v>
      </c>
      <c r="AY15" s="90">
        <v>337672.4</v>
      </c>
      <c r="AZ15" s="90">
        <v>376321.72200000001</v>
      </c>
      <c r="BA15" s="84">
        <v>369134.58199999999</v>
      </c>
      <c r="BB15" s="90">
        <v>42298.248</v>
      </c>
      <c r="BC15" s="90">
        <v>74348.798999999999</v>
      </c>
      <c r="BD15" s="126">
        <v>110626.84</v>
      </c>
      <c r="BE15" s="126">
        <v>156445.92300000001</v>
      </c>
      <c r="BF15" s="126">
        <v>189865.489</v>
      </c>
      <c r="BG15" s="126">
        <v>209605.11</v>
      </c>
      <c r="BH15" s="126">
        <v>240229.69899999999</v>
      </c>
      <c r="BI15" s="126">
        <v>284805.23200000002</v>
      </c>
      <c r="BJ15" s="126">
        <v>323039.125</v>
      </c>
      <c r="BK15" s="126">
        <v>362510.95400000003</v>
      </c>
      <c r="BL15" s="126">
        <v>389058.15100000001</v>
      </c>
      <c r="BM15" s="126">
        <v>427719.34</v>
      </c>
      <c r="BN15" s="137">
        <v>363503.05699999997</v>
      </c>
      <c r="BO15" s="126">
        <v>49138.046999999999</v>
      </c>
      <c r="BP15" s="126">
        <v>86682.527000000002</v>
      </c>
      <c r="BQ15" s="195">
        <v>127549.20600000001</v>
      </c>
      <c r="BR15" s="193">
        <v>423142.02299999999</v>
      </c>
    </row>
    <row r="16" spans="1:72" ht="15" customHeight="1">
      <c r="A16" s="13" t="s">
        <v>6</v>
      </c>
      <c r="B16" s="9">
        <v>113419.356</v>
      </c>
      <c r="C16" s="9">
        <v>333270.33299999998</v>
      </c>
      <c r="D16" s="9">
        <v>371406.837</v>
      </c>
      <c r="E16" s="9">
        <v>477216.11744</v>
      </c>
      <c r="F16" s="9">
        <v>545158.36043999996</v>
      </c>
      <c r="G16" s="9">
        <v>580570.56794999994</v>
      </c>
      <c r="H16" s="9">
        <v>834081.81594999996</v>
      </c>
      <c r="I16" s="9">
        <v>915210.43994999991</v>
      </c>
      <c r="J16" s="9">
        <v>927308.37494999997</v>
      </c>
      <c r="K16" s="9">
        <v>1033806.0949499999</v>
      </c>
      <c r="L16" s="9">
        <v>1055341.3099499999</v>
      </c>
      <c r="M16" s="9">
        <v>1131231.7990000001</v>
      </c>
      <c r="N16" s="84">
        <v>1225100</v>
      </c>
      <c r="O16" s="27">
        <v>184515.636</v>
      </c>
      <c r="P16" s="9">
        <v>443525.22</v>
      </c>
      <c r="Q16" s="9">
        <v>467470.18400000001</v>
      </c>
      <c r="R16" s="90">
        <v>650379.45600000001</v>
      </c>
      <c r="S16" s="90">
        <v>718094</v>
      </c>
      <c r="T16" s="90">
        <v>999607</v>
      </c>
      <c r="U16" s="90">
        <v>1030828.733</v>
      </c>
      <c r="V16" s="90">
        <v>1031252</v>
      </c>
      <c r="W16" s="90">
        <v>978401.897</v>
      </c>
      <c r="X16" s="90">
        <v>1129175.835</v>
      </c>
      <c r="Y16" s="90">
        <v>1138556.675</v>
      </c>
      <c r="Z16" s="90">
        <v>1320541.693</v>
      </c>
      <c r="AA16" s="84">
        <v>1142200</v>
      </c>
      <c r="AB16" s="90">
        <v>99456.307000000001</v>
      </c>
      <c r="AC16" s="90">
        <v>308828.32799999998</v>
      </c>
      <c r="AD16" s="90">
        <v>404661.24300000002</v>
      </c>
      <c r="AE16" s="90">
        <v>630271.93299999996</v>
      </c>
      <c r="AF16" s="90">
        <v>723200.34900000005</v>
      </c>
      <c r="AG16" s="90">
        <v>735459</v>
      </c>
      <c r="AH16" s="90">
        <v>1012343.027</v>
      </c>
      <c r="AI16" s="90">
        <v>1044754.301</v>
      </c>
      <c r="AJ16" s="90">
        <v>1048735.71</v>
      </c>
      <c r="AK16" s="90">
        <v>1059006.2930000001</v>
      </c>
      <c r="AL16" s="90">
        <v>1079226.7080000001</v>
      </c>
      <c r="AM16" s="90">
        <v>1283730.625</v>
      </c>
      <c r="AN16" s="84">
        <v>1219010.2609999999</v>
      </c>
      <c r="AO16" s="90">
        <v>177337.617</v>
      </c>
      <c r="AP16" s="90">
        <v>419745.63699999999</v>
      </c>
      <c r="AQ16" s="90">
        <v>443582.89899999998</v>
      </c>
      <c r="AR16" s="90">
        <v>621849.83700000006</v>
      </c>
      <c r="AS16" s="90">
        <v>659136.83799999999</v>
      </c>
      <c r="AT16" s="90">
        <v>709510.01</v>
      </c>
      <c r="AU16" s="90">
        <v>867460.52300000004</v>
      </c>
      <c r="AV16" s="90">
        <v>910316.23600000003</v>
      </c>
      <c r="AW16" s="90">
        <v>1155096.804</v>
      </c>
      <c r="AX16" s="90">
        <v>1170608.7509999999</v>
      </c>
      <c r="AY16" s="90">
        <v>1322887.8999999999</v>
      </c>
      <c r="AZ16" s="90">
        <v>1390264.9609999999</v>
      </c>
      <c r="BA16" s="84">
        <v>1222309.088</v>
      </c>
      <c r="BB16" s="90">
        <v>188666.63</v>
      </c>
      <c r="BC16" s="90">
        <v>405734.96299999999</v>
      </c>
      <c r="BD16" s="126">
        <v>430772.09</v>
      </c>
      <c r="BE16" s="126">
        <v>600695.86399999994</v>
      </c>
      <c r="BF16" s="126">
        <v>641694.76399999997</v>
      </c>
      <c r="BG16" s="126">
        <v>714635.07799999998</v>
      </c>
      <c r="BH16" s="126">
        <v>740701.46799999999</v>
      </c>
      <c r="BI16" s="126">
        <v>888452.23</v>
      </c>
      <c r="BJ16" s="126">
        <v>902372.59299999999</v>
      </c>
      <c r="BK16" s="126">
        <v>1120200.064</v>
      </c>
      <c r="BL16" s="126">
        <v>1257141.3929999999</v>
      </c>
      <c r="BM16" s="126">
        <v>1439658.567</v>
      </c>
      <c r="BN16" s="137">
        <v>1511228.5049999999</v>
      </c>
      <c r="BO16" s="126">
        <v>134202.26999999999</v>
      </c>
      <c r="BP16" s="126">
        <v>392704.20500000002</v>
      </c>
      <c r="BQ16" s="195">
        <v>401164.826</v>
      </c>
      <c r="BR16" s="193">
        <v>1536015.19</v>
      </c>
    </row>
    <row r="17" spans="1:72" ht="15" customHeight="1">
      <c r="A17" s="13" t="s">
        <v>7</v>
      </c>
      <c r="B17" s="9">
        <v>2757.73830000001</v>
      </c>
      <c r="C17" s="9">
        <v>2996.5454599999398</v>
      </c>
      <c r="D17" s="9">
        <v>2500.0093599999159</v>
      </c>
      <c r="E17" s="9">
        <v>2334.4751000000197</v>
      </c>
      <c r="F17" s="9">
        <v>3341.9170700000095</v>
      </c>
      <c r="G17" s="9">
        <v>2359.0530700000095</v>
      </c>
      <c r="H17" s="9">
        <v>3304.1818100002765</v>
      </c>
      <c r="I17" s="9">
        <v>3137.1138800004896</v>
      </c>
      <c r="J17" s="9">
        <v>4803.4537500008901</v>
      </c>
      <c r="K17" s="9">
        <v>3573.99856000113</v>
      </c>
      <c r="L17" s="9">
        <v>3427.3069100013831</v>
      </c>
      <c r="M17" s="9">
        <v>3927.7260000000001</v>
      </c>
      <c r="N17" s="84">
        <v>2500</v>
      </c>
      <c r="O17" s="27">
        <v>1875.5260000000001</v>
      </c>
      <c r="P17" s="9">
        <v>2270.453</v>
      </c>
      <c r="Q17" s="9">
        <v>2334.25</v>
      </c>
      <c r="R17" s="90">
        <v>2021.7280000000001</v>
      </c>
      <c r="S17" s="90">
        <v>2392</v>
      </c>
      <c r="T17" s="90">
        <v>2498</v>
      </c>
      <c r="U17" s="90">
        <v>2115.6109999999999</v>
      </c>
      <c r="V17" s="90">
        <v>2601.6190000000001</v>
      </c>
      <c r="W17" s="90">
        <v>2445.451</v>
      </c>
      <c r="X17" s="90">
        <v>2753.1329999999998</v>
      </c>
      <c r="Y17" s="90">
        <v>1983.123</v>
      </c>
      <c r="Z17" s="90">
        <v>5215.5</v>
      </c>
      <c r="AA17" s="84">
        <v>2100</v>
      </c>
      <c r="AB17" s="90">
        <v>2491.4650000000001</v>
      </c>
      <c r="AC17" s="90">
        <v>2430.0450000000001</v>
      </c>
      <c r="AD17" s="90">
        <v>3288.9479999999999</v>
      </c>
      <c r="AE17" s="90">
        <v>541.327</v>
      </c>
      <c r="AF17" s="90">
        <v>2939.518</v>
      </c>
      <c r="AG17" s="90">
        <v>3099</v>
      </c>
      <c r="AH17" s="90">
        <v>2635.9580000000001</v>
      </c>
      <c r="AI17" s="90">
        <v>3145.73</v>
      </c>
      <c r="AJ17" s="90">
        <v>3771.21</v>
      </c>
      <c r="AK17" s="90">
        <v>1055.7539999999999</v>
      </c>
      <c r="AL17" s="90">
        <v>3650.7620000000002</v>
      </c>
      <c r="AM17" s="90">
        <v>5853.2389999999996</v>
      </c>
      <c r="AN17" s="84">
        <v>1100.0000000001401</v>
      </c>
      <c r="AO17" s="90">
        <v>115.408</v>
      </c>
      <c r="AP17" s="90">
        <v>327.77100000000002</v>
      </c>
      <c r="AQ17" s="90">
        <v>386.42700000000002</v>
      </c>
      <c r="AR17" s="90">
        <v>488.303</v>
      </c>
      <c r="AS17" s="90">
        <v>541.14499999999998</v>
      </c>
      <c r="AT17" s="90">
        <v>643.298</v>
      </c>
      <c r="AU17" s="90">
        <v>2312.5529999999999</v>
      </c>
      <c r="AV17" s="90">
        <v>855.03899999999999</v>
      </c>
      <c r="AW17" s="90">
        <v>897.17899999999997</v>
      </c>
      <c r="AX17" s="90">
        <v>950</v>
      </c>
      <c r="AY17" s="90">
        <v>1091.9000000000001</v>
      </c>
      <c r="AZ17" s="90">
        <v>651.9</v>
      </c>
      <c r="BA17" s="84">
        <v>2500.0000000004502</v>
      </c>
      <c r="BB17" s="90">
        <v>130.154</v>
      </c>
      <c r="BC17" s="90">
        <v>371.52300000000002</v>
      </c>
      <c r="BD17" s="126">
        <v>736.02800000000002</v>
      </c>
      <c r="BE17" s="126">
        <v>589.54200000000003</v>
      </c>
      <c r="BF17" s="126">
        <v>661.35599999999999</v>
      </c>
      <c r="BG17" s="126">
        <v>889.30600000000004</v>
      </c>
      <c r="BH17" s="126">
        <v>1137.6980000000001</v>
      </c>
      <c r="BI17" s="126">
        <v>1209.2840000000001</v>
      </c>
      <c r="BJ17" s="126">
        <v>1164.3710000000001</v>
      </c>
      <c r="BK17" s="126">
        <v>1212.5940000000001</v>
      </c>
      <c r="BL17" s="126">
        <v>1759.575</v>
      </c>
      <c r="BM17" s="126">
        <v>1608.432</v>
      </c>
      <c r="BN17" s="137">
        <v>600.00000000059094</v>
      </c>
      <c r="BO17" s="126">
        <v>96.79</v>
      </c>
      <c r="BP17" s="126">
        <v>177.93299999999999</v>
      </c>
      <c r="BQ17" s="195">
        <v>555.97400000000005</v>
      </c>
      <c r="BR17" s="193">
        <v>700.00000000231921</v>
      </c>
    </row>
    <row r="18" spans="1:72" ht="15" customHeight="1">
      <c r="A18" s="12" t="s">
        <v>8</v>
      </c>
      <c r="B18" s="7">
        <v>706952.70924999902</v>
      </c>
      <c r="C18" s="7">
        <v>1494442.3026000001</v>
      </c>
      <c r="D18" s="7">
        <v>2306493.5912100002</v>
      </c>
      <c r="E18" s="7">
        <v>3222991.3809200004</v>
      </c>
      <c r="F18" s="7">
        <v>4011445.9249600004</v>
      </c>
      <c r="G18" s="7">
        <v>4933119.6409600005</v>
      </c>
      <c r="H18" s="7">
        <v>5820049.1076800013</v>
      </c>
      <c r="I18" s="7">
        <v>6675687.5381800011</v>
      </c>
      <c r="J18" s="7">
        <v>7492135.9674400007</v>
      </c>
      <c r="K18" s="7">
        <v>8560253.9768600017</v>
      </c>
      <c r="L18" s="7">
        <v>9607726.1647400018</v>
      </c>
      <c r="M18" s="7">
        <f>M19+M20+M21+M22+M23+M24+M25</f>
        <v>11098028.283999998</v>
      </c>
      <c r="N18" s="88">
        <v>10861200</v>
      </c>
      <c r="O18" s="24">
        <f t="shared" ref="O18:AG18" si="27">O19+O20+O21+O22+O23+O24+O25</f>
        <v>802049.35100000002</v>
      </c>
      <c r="P18" s="7">
        <f t="shared" si="27"/>
        <v>1699664.548</v>
      </c>
      <c r="Q18" s="7">
        <f t="shared" si="27"/>
        <v>2516606.2450000001</v>
      </c>
      <c r="R18" s="7">
        <f t="shared" si="27"/>
        <v>3445206.4039999996</v>
      </c>
      <c r="S18" s="7">
        <f t="shared" si="27"/>
        <v>4312679.1330000004</v>
      </c>
      <c r="T18" s="7">
        <f t="shared" si="27"/>
        <v>5227748</v>
      </c>
      <c r="U18" s="7">
        <f t="shared" si="27"/>
        <v>6200080.6809999999</v>
      </c>
      <c r="V18" s="7">
        <f t="shared" si="27"/>
        <v>7055015.0839999998</v>
      </c>
      <c r="W18" s="7">
        <f t="shared" si="27"/>
        <v>7919591.6780000003</v>
      </c>
      <c r="X18" s="7">
        <f t="shared" si="27"/>
        <v>8998490.2170000002</v>
      </c>
      <c r="Y18" s="7">
        <f t="shared" si="27"/>
        <v>9993478.4220000021</v>
      </c>
      <c r="Z18" s="7">
        <f t="shared" si="27"/>
        <v>11531971.323999999</v>
      </c>
      <c r="AA18" s="88">
        <v>11413300</v>
      </c>
      <c r="AB18" s="7">
        <f t="shared" si="27"/>
        <v>878360.09499999997</v>
      </c>
      <c r="AC18" s="7">
        <f t="shared" si="27"/>
        <v>1778636.2350000001</v>
      </c>
      <c r="AD18" s="117">
        <v>2713903.1500000004</v>
      </c>
      <c r="AE18" s="7">
        <f t="shared" si="27"/>
        <v>3804869.0759999999</v>
      </c>
      <c r="AF18" s="7">
        <f t="shared" si="27"/>
        <v>4650494.148</v>
      </c>
      <c r="AG18" s="7">
        <f t="shared" si="27"/>
        <v>5658132</v>
      </c>
      <c r="AH18" s="117">
        <f>SUM(AH19:AH25)</f>
        <v>6657855.1000000006</v>
      </c>
      <c r="AI18" s="117">
        <f>SUM(AI19:AI25)</f>
        <v>7609776.3210000005</v>
      </c>
      <c r="AJ18" s="117">
        <f>SUM(AJ19:AJ25)</f>
        <v>8588552.1410000008</v>
      </c>
      <c r="AK18" s="117">
        <f>SUM(AK19:AK25)</f>
        <v>9734567.0380000006</v>
      </c>
      <c r="AL18" s="117">
        <f>SUM(AL19:AL25)</f>
        <v>10762965.878</v>
      </c>
      <c r="AM18" s="117">
        <f t="shared" ref="AM18:BA18" si="28">SUM(AM19:AM25)</f>
        <v>12469399.772999998</v>
      </c>
      <c r="AN18" s="88">
        <v>12041588.210332099</v>
      </c>
      <c r="AO18" s="117">
        <f t="shared" si="28"/>
        <v>855571.82099999988</v>
      </c>
      <c r="AP18" s="117">
        <f t="shared" si="28"/>
        <v>1975642.6710000001</v>
      </c>
      <c r="AQ18" s="117">
        <f t="shared" si="28"/>
        <v>3331400.7910000002</v>
      </c>
      <c r="AR18" s="117">
        <f t="shared" si="28"/>
        <v>4605063.9380000001</v>
      </c>
      <c r="AS18" s="117">
        <f t="shared" si="28"/>
        <v>5665517.2240000004</v>
      </c>
      <c r="AT18" s="117">
        <f t="shared" si="28"/>
        <v>6965369.2889999999</v>
      </c>
      <c r="AU18" s="117">
        <f t="shared" si="28"/>
        <v>8047350.585</v>
      </c>
      <c r="AV18" s="117">
        <f t="shared" si="28"/>
        <v>9064852.6780000012</v>
      </c>
      <c r="AW18" s="117">
        <f t="shared" si="28"/>
        <v>10129243.697000001</v>
      </c>
      <c r="AX18" s="117">
        <f t="shared" si="28"/>
        <v>11303140.323000001</v>
      </c>
      <c r="AY18" s="117">
        <f>SUM(AY19:AY25)</f>
        <v>12485195.877</v>
      </c>
      <c r="AZ18" s="117">
        <f>SUM(AZ19:AZ25)</f>
        <v>14400572.726</v>
      </c>
      <c r="BA18" s="88">
        <f t="shared" si="28"/>
        <v>12771200.62569689</v>
      </c>
      <c r="BB18" s="117">
        <f t="shared" ref="BB18:BR18" si="29">SUM(BB19:BB25)</f>
        <v>1011780.956</v>
      </c>
      <c r="BC18" s="117">
        <f t="shared" si="29"/>
        <v>2186364.8130000001</v>
      </c>
      <c r="BD18" s="117">
        <f t="shared" si="29"/>
        <v>3428433.3459999999</v>
      </c>
      <c r="BE18" s="117">
        <f t="shared" si="29"/>
        <v>4615774.8030000003</v>
      </c>
      <c r="BF18" s="117">
        <f t="shared" si="29"/>
        <v>5839912.1259999992</v>
      </c>
      <c r="BG18" s="117">
        <f t="shared" si="29"/>
        <v>7011962.7009999985</v>
      </c>
      <c r="BH18" s="117">
        <f t="shared" ref="BH18:BI18" si="30">SUM(BH19:BH25)</f>
        <v>8100611.3030000012</v>
      </c>
      <c r="BI18" s="117">
        <f t="shared" si="30"/>
        <v>9205300.7259999998</v>
      </c>
      <c r="BJ18" s="117">
        <f t="shared" si="29"/>
        <v>10618687.93</v>
      </c>
      <c r="BK18" s="117">
        <f t="shared" si="29"/>
        <v>12162271.003</v>
      </c>
      <c r="BL18" s="117">
        <f t="shared" si="29"/>
        <v>13493625.718</v>
      </c>
      <c r="BM18" s="117">
        <f t="shared" si="29"/>
        <v>15724536.320999999</v>
      </c>
      <c r="BN18" s="88">
        <f t="shared" si="29"/>
        <v>14650418.194082916</v>
      </c>
      <c r="BO18" s="117">
        <f t="shared" si="29"/>
        <v>1084456.317</v>
      </c>
      <c r="BP18" s="186">
        <f t="shared" si="29"/>
        <v>2495260.5719999997</v>
      </c>
      <c r="BQ18" s="117">
        <f t="shared" si="29"/>
        <v>3848574.1860000002</v>
      </c>
      <c r="BR18" s="192">
        <f t="shared" si="29"/>
        <v>17091904.921229731</v>
      </c>
      <c r="BS18" s="124"/>
      <c r="BT18" s="124"/>
    </row>
    <row r="19" spans="1:72" ht="15" customHeight="1">
      <c r="A19" s="13" t="s">
        <v>9</v>
      </c>
      <c r="B19" s="9">
        <v>115384.25697</v>
      </c>
      <c r="C19" s="9">
        <v>305009.92566000001</v>
      </c>
      <c r="D19" s="9">
        <v>504517.44844000001</v>
      </c>
      <c r="E19" s="9">
        <v>701515.55712999997</v>
      </c>
      <c r="F19" s="9">
        <v>904806.19543999992</v>
      </c>
      <c r="G19" s="9">
        <v>1179546.6514399999</v>
      </c>
      <c r="H19" s="9">
        <v>1389284.2918399998</v>
      </c>
      <c r="I19" s="9">
        <v>1561429.1473599998</v>
      </c>
      <c r="J19" s="9">
        <v>1728687.9439699999</v>
      </c>
      <c r="K19" s="9">
        <v>1930394.5707999999</v>
      </c>
      <c r="L19" s="9">
        <v>2155135.8222599998</v>
      </c>
      <c r="M19" s="9">
        <v>2452086.804</v>
      </c>
      <c r="N19" s="84">
        <v>2456500</v>
      </c>
      <c r="O19" s="27">
        <v>149668.239</v>
      </c>
      <c r="P19" s="9">
        <v>356505.43099999998</v>
      </c>
      <c r="Q19" s="9">
        <v>560968.272</v>
      </c>
      <c r="R19" s="90">
        <v>771999.777</v>
      </c>
      <c r="S19" s="90">
        <v>992333.15800000005</v>
      </c>
      <c r="T19" s="90">
        <v>1269882</v>
      </c>
      <c r="U19" s="90">
        <v>1495737.6950000001</v>
      </c>
      <c r="V19" s="90">
        <v>1675727.547</v>
      </c>
      <c r="W19" s="90">
        <v>1854987.452</v>
      </c>
      <c r="X19" s="90">
        <v>2065448.38</v>
      </c>
      <c r="Y19" s="90">
        <v>2298011.827</v>
      </c>
      <c r="Z19" s="90">
        <v>2611887.0589999999</v>
      </c>
      <c r="AA19" s="84">
        <v>2670500</v>
      </c>
      <c r="AB19" s="90">
        <v>140793.06899999999</v>
      </c>
      <c r="AC19" s="90">
        <v>351073.09899999999</v>
      </c>
      <c r="AD19" s="90">
        <v>569415.74800000002</v>
      </c>
      <c r="AE19" s="90">
        <v>802451.66200000001</v>
      </c>
      <c r="AF19" s="90">
        <v>1014625.571</v>
      </c>
      <c r="AG19" s="90">
        <v>1296503</v>
      </c>
      <c r="AH19" s="90">
        <v>1532442.575</v>
      </c>
      <c r="AI19" s="90">
        <v>1719476.371</v>
      </c>
      <c r="AJ19" s="90">
        <v>1916868.8489999999</v>
      </c>
      <c r="AK19" s="90">
        <v>2136406.0440000002</v>
      </c>
      <c r="AL19" s="90">
        <v>2372423.4720000001</v>
      </c>
      <c r="AM19" s="90">
        <v>2712062.486</v>
      </c>
      <c r="AN19" s="84">
        <v>2749575.7464447999</v>
      </c>
      <c r="AO19" s="90">
        <v>140431.39600000001</v>
      </c>
      <c r="AP19" s="90">
        <v>367142.364</v>
      </c>
      <c r="AQ19" s="90">
        <v>608046.53300000005</v>
      </c>
      <c r="AR19" s="90">
        <v>857184.86399999994</v>
      </c>
      <c r="AS19" s="90">
        <v>1094513.1100000001</v>
      </c>
      <c r="AT19" s="90">
        <v>1431533.3870000001</v>
      </c>
      <c r="AU19" s="90">
        <v>1667374.4779999999</v>
      </c>
      <c r="AV19" s="90">
        <v>1869766.031</v>
      </c>
      <c r="AW19" s="90">
        <v>2081157.865</v>
      </c>
      <c r="AX19" s="90">
        <v>2314198.7740000002</v>
      </c>
      <c r="AY19" s="90">
        <v>2566123.273</v>
      </c>
      <c r="AZ19" s="90">
        <v>2939640.2310000001</v>
      </c>
      <c r="BA19" s="84">
        <v>2812262.2110514101</v>
      </c>
      <c r="BB19" s="90">
        <v>148501.04300000001</v>
      </c>
      <c r="BC19" s="126">
        <v>378456.45199999999</v>
      </c>
      <c r="BD19" s="126">
        <v>613178.67299999995</v>
      </c>
      <c r="BE19" s="126">
        <v>864179.73300000001</v>
      </c>
      <c r="BF19" s="126">
        <v>1126419.3419999999</v>
      </c>
      <c r="BG19" s="126">
        <v>1456375.392</v>
      </c>
      <c r="BH19" s="126">
        <v>1726714.922</v>
      </c>
      <c r="BI19" s="126">
        <v>1941058.517</v>
      </c>
      <c r="BJ19" s="126">
        <v>2171715.0660000001</v>
      </c>
      <c r="BK19" s="126">
        <v>2426677.5989999999</v>
      </c>
      <c r="BL19" s="126">
        <v>2700849.4649999999</v>
      </c>
      <c r="BM19" s="126">
        <v>3120170.9890000001</v>
      </c>
      <c r="BN19" s="84">
        <v>3028196.6854385599</v>
      </c>
      <c r="BO19" s="135">
        <v>162519.83900000001</v>
      </c>
      <c r="BP19" s="135">
        <v>430687.723</v>
      </c>
      <c r="BQ19" s="135">
        <v>711562.55299999996</v>
      </c>
      <c r="BR19" s="193">
        <v>3493956.408324074</v>
      </c>
      <c r="BT19" s="124"/>
    </row>
    <row r="20" spans="1:72" ht="15" customHeight="1">
      <c r="A20" s="13" t="s">
        <v>10</v>
      </c>
      <c r="B20" s="9">
        <v>103736.14101000001</v>
      </c>
      <c r="C20" s="9">
        <v>203203.90284</v>
      </c>
      <c r="D20" s="9">
        <v>313369.04654000001</v>
      </c>
      <c r="E20" s="9">
        <v>424613.11703000002</v>
      </c>
      <c r="F20" s="9">
        <v>542146.87201000005</v>
      </c>
      <c r="G20" s="9">
        <v>669131.88701000006</v>
      </c>
      <c r="H20" s="9">
        <v>784296.51963000011</v>
      </c>
      <c r="I20" s="9">
        <v>890608.18761000014</v>
      </c>
      <c r="J20" s="9">
        <v>1007918.5363200002</v>
      </c>
      <c r="K20" s="9">
        <v>1132739.7478100001</v>
      </c>
      <c r="L20" s="9">
        <v>1306140.5943</v>
      </c>
      <c r="M20" s="9">
        <v>1533157.1769999999</v>
      </c>
      <c r="N20" s="84">
        <v>1538200</v>
      </c>
      <c r="O20" s="27">
        <v>103979.974</v>
      </c>
      <c r="P20" s="9">
        <v>219586.22399999999</v>
      </c>
      <c r="Q20" s="9">
        <v>331914.27299999999</v>
      </c>
      <c r="R20" s="90">
        <v>443987.92599999998</v>
      </c>
      <c r="S20" s="90">
        <v>562051.17700000003</v>
      </c>
      <c r="T20" s="90">
        <v>674167</v>
      </c>
      <c r="U20" s="90">
        <v>788187.12300000002</v>
      </c>
      <c r="V20" s="90">
        <v>899905.62600000005</v>
      </c>
      <c r="W20" s="90">
        <v>1009092.862</v>
      </c>
      <c r="X20" s="90">
        <v>1146649.1740000001</v>
      </c>
      <c r="Y20" s="90">
        <v>1290888.4410000001</v>
      </c>
      <c r="Z20" s="90">
        <v>1509676.4040000001</v>
      </c>
      <c r="AA20" s="84">
        <v>1459100</v>
      </c>
      <c r="AB20" s="90">
        <v>106252.052</v>
      </c>
      <c r="AC20" s="90">
        <v>212646.245</v>
      </c>
      <c r="AD20" s="90">
        <v>326282.03399999999</v>
      </c>
      <c r="AE20" s="90">
        <v>429365.35600000003</v>
      </c>
      <c r="AF20" s="90">
        <v>525014.848</v>
      </c>
      <c r="AG20" s="90">
        <v>633200</v>
      </c>
      <c r="AH20" s="90">
        <v>772639.54</v>
      </c>
      <c r="AI20" s="90">
        <v>876705.929</v>
      </c>
      <c r="AJ20" s="90">
        <v>991993.07400000002</v>
      </c>
      <c r="AK20" s="90">
        <v>1122603.942</v>
      </c>
      <c r="AL20" s="90">
        <v>1254014.4920000001</v>
      </c>
      <c r="AM20" s="90">
        <v>1476224.2080000001</v>
      </c>
      <c r="AN20" s="84">
        <v>1503760.64288657</v>
      </c>
      <c r="AO20" s="90">
        <v>86644.277000000002</v>
      </c>
      <c r="AP20" s="90">
        <v>194249.55499999999</v>
      </c>
      <c r="AQ20" s="90">
        <v>309178.62599999999</v>
      </c>
      <c r="AR20" s="90">
        <v>424301.37199999997</v>
      </c>
      <c r="AS20" s="90">
        <v>536011.28399999999</v>
      </c>
      <c r="AT20" s="90">
        <v>672441.62399999995</v>
      </c>
      <c r="AU20" s="90">
        <v>787004.79</v>
      </c>
      <c r="AV20" s="90">
        <v>897254.17</v>
      </c>
      <c r="AW20" s="90">
        <v>1025769.526</v>
      </c>
      <c r="AX20" s="90">
        <v>1151508.6370000001</v>
      </c>
      <c r="AY20" s="90">
        <v>1304223.473</v>
      </c>
      <c r="AZ20" s="90">
        <v>1559455.571</v>
      </c>
      <c r="BA20" s="84">
        <v>1598194.3130000001</v>
      </c>
      <c r="BB20" s="90">
        <v>132102.25899999999</v>
      </c>
      <c r="BC20" s="126">
        <v>258014.77299999999</v>
      </c>
      <c r="BD20" s="126">
        <v>398970.68900000001</v>
      </c>
      <c r="BE20" s="126">
        <v>535666.80500000005</v>
      </c>
      <c r="BF20" s="126">
        <v>684947.36600000004</v>
      </c>
      <c r="BG20" s="126">
        <v>828549.91</v>
      </c>
      <c r="BH20" s="126">
        <v>969095.28799999994</v>
      </c>
      <c r="BI20" s="126">
        <v>1102230</v>
      </c>
      <c r="BJ20" s="126">
        <v>1442544.0449999999</v>
      </c>
      <c r="BK20" s="126">
        <v>1824265.165</v>
      </c>
      <c r="BL20" s="126">
        <v>1991536.102</v>
      </c>
      <c r="BM20" s="126">
        <v>2313237.1039999998</v>
      </c>
      <c r="BN20" s="84">
        <v>1612879.044</v>
      </c>
      <c r="BO20" s="135">
        <v>152720.13699999999</v>
      </c>
      <c r="BP20" s="135">
        <v>306151.26699999999</v>
      </c>
      <c r="BQ20" s="135">
        <v>479817.67</v>
      </c>
      <c r="BR20" s="193">
        <v>2004794.21</v>
      </c>
      <c r="BT20" s="124"/>
    </row>
    <row r="21" spans="1:72" ht="15" customHeight="1">
      <c r="A21" s="13" t="s">
        <v>11</v>
      </c>
      <c r="B21" s="9">
        <v>41283.284030000003</v>
      </c>
      <c r="C21" s="9">
        <v>62355.615220000007</v>
      </c>
      <c r="D21" s="9">
        <v>93226.39387</v>
      </c>
      <c r="E21" s="9">
        <v>150889.15484</v>
      </c>
      <c r="F21" s="9">
        <v>169080.78786000001</v>
      </c>
      <c r="G21" s="9">
        <v>182896.85486000002</v>
      </c>
      <c r="H21" s="9">
        <v>196491.54786000002</v>
      </c>
      <c r="I21" s="9">
        <v>202415.09116000001</v>
      </c>
      <c r="J21" s="9">
        <v>213162.78618</v>
      </c>
      <c r="K21" s="9">
        <v>240627.19910999999</v>
      </c>
      <c r="L21" s="9">
        <v>255863.02030999999</v>
      </c>
      <c r="M21" s="9">
        <v>275678.84600000002</v>
      </c>
      <c r="N21" s="84">
        <v>278000</v>
      </c>
      <c r="O21" s="27">
        <v>39671.228000000003</v>
      </c>
      <c r="P21" s="9">
        <v>72508.338000000003</v>
      </c>
      <c r="Q21" s="9">
        <v>79362.459000000003</v>
      </c>
      <c r="R21" s="90">
        <v>137165.66</v>
      </c>
      <c r="S21" s="90">
        <v>161075.84299999999</v>
      </c>
      <c r="T21" s="90">
        <v>175013</v>
      </c>
      <c r="U21" s="90">
        <v>188034.92800000001</v>
      </c>
      <c r="V21" s="90">
        <v>192558.133</v>
      </c>
      <c r="W21" s="90">
        <v>203589.18400000001</v>
      </c>
      <c r="X21" s="90">
        <v>227950.647</v>
      </c>
      <c r="Y21" s="90">
        <v>243253.18900000001</v>
      </c>
      <c r="Z21" s="90">
        <v>263118.20699999999</v>
      </c>
      <c r="AA21" s="84">
        <v>264800</v>
      </c>
      <c r="AB21" s="90">
        <v>44058.985999999997</v>
      </c>
      <c r="AC21" s="90">
        <v>92971.047000000006</v>
      </c>
      <c r="AD21" s="90">
        <v>102423.505</v>
      </c>
      <c r="AE21" s="90">
        <v>143918.16699999999</v>
      </c>
      <c r="AF21" s="90">
        <v>162072.98699999999</v>
      </c>
      <c r="AG21" s="90">
        <v>183265</v>
      </c>
      <c r="AH21" s="90">
        <v>188155.76699999999</v>
      </c>
      <c r="AI21" s="90">
        <v>191543.57199999999</v>
      </c>
      <c r="AJ21" s="90">
        <v>204034.959</v>
      </c>
      <c r="AK21" s="90">
        <v>229274.47200000001</v>
      </c>
      <c r="AL21" s="90">
        <v>242762.99</v>
      </c>
      <c r="AM21" s="90">
        <v>262888.41899999999</v>
      </c>
      <c r="AN21" s="84">
        <v>263226.95600000001</v>
      </c>
      <c r="AO21" s="90">
        <v>43448.696000000004</v>
      </c>
      <c r="AP21" s="90">
        <v>94498.672000000006</v>
      </c>
      <c r="AQ21" s="90">
        <v>100879.318</v>
      </c>
      <c r="AR21" s="90">
        <v>143111.49</v>
      </c>
      <c r="AS21" s="90">
        <v>165641.24299999999</v>
      </c>
      <c r="AT21" s="90">
        <v>184653.96599999999</v>
      </c>
      <c r="AU21" s="90">
        <v>188592.897</v>
      </c>
      <c r="AV21" s="90">
        <v>191836.05300000001</v>
      </c>
      <c r="AW21" s="90">
        <v>204288.285</v>
      </c>
      <c r="AX21" s="90">
        <v>230954.21100000001</v>
      </c>
      <c r="AY21" s="90">
        <v>248446.43</v>
      </c>
      <c r="AZ21" s="90">
        <v>256589.155</v>
      </c>
      <c r="BA21" s="84">
        <v>262208.91499999998</v>
      </c>
      <c r="BB21" s="90">
        <v>3863.1010000000001</v>
      </c>
      <c r="BC21" s="126">
        <v>49752.946000000004</v>
      </c>
      <c r="BD21" s="126">
        <v>57338.22</v>
      </c>
      <c r="BE21" s="126">
        <v>64558.317000000003</v>
      </c>
      <c r="BF21" s="126">
        <v>122496.177</v>
      </c>
      <c r="BG21" s="126">
        <v>126793.00199999999</v>
      </c>
      <c r="BH21" s="126">
        <v>130989.899</v>
      </c>
      <c r="BI21" s="126">
        <v>136280.20800000001</v>
      </c>
      <c r="BJ21" s="126">
        <v>154460.99</v>
      </c>
      <c r="BK21" s="126">
        <v>175867.356</v>
      </c>
      <c r="BL21" s="126">
        <v>189582.633</v>
      </c>
      <c r="BM21" s="126">
        <v>196531.848</v>
      </c>
      <c r="BN21" s="84">
        <v>200216.454</v>
      </c>
      <c r="BO21" s="135">
        <v>4676.8140000000003</v>
      </c>
      <c r="BP21" s="135">
        <v>52892.673999999999</v>
      </c>
      <c r="BQ21" s="135">
        <v>72628.83</v>
      </c>
      <c r="BR21" s="193">
        <v>230000.72599999997</v>
      </c>
    </row>
    <row r="22" spans="1:72" ht="15" customHeight="1">
      <c r="A22" s="13" t="s">
        <v>12</v>
      </c>
      <c r="B22" s="9">
        <v>140233.22198</v>
      </c>
      <c r="C22" s="9">
        <v>290837.01381000003</v>
      </c>
      <c r="D22" s="9">
        <v>433619.66601000004</v>
      </c>
      <c r="E22" s="9">
        <v>645778.89422000002</v>
      </c>
      <c r="F22" s="9">
        <v>781909.20264999999</v>
      </c>
      <c r="G22" s="9">
        <v>938461.55165000004</v>
      </c>
      <c r="H22" s="9">
        <v>1096425.66979</v>
      </c>
      <c r="I22" s="9">
        <v>1270565.4846699999</v>
      </c>
      <c r="J22" s="9">
        <v>1407330.2215799999</v>
      </c>
      <c r="K22" s="9">
        <v>1697757.3707899998</v>
      </c>
      <c r="L22" s="9">
        <v>1894644.68083</v>
      </c>
      <c r="M22" s="9">
        <v>2276122.2760000001</v>
      </c>
      <c r="N22" s="84">
        <v>2253000</v>
      </c>
      <c r="O22" s="27">
        <v>149893.02499999999</v>
      </c>
      <c r="P22" s="9">
        <v>314356.68099999998</v>
      </c>
      <c r="Q22" s="9">
        <v>473440.11</v>
      </c>
      <c r="R22" s="90">
        <v>642411.076</v>
      </c>
      <c r="S22" s="90">
        <v>796989.97199999995</v>
      </c>
      <c r="T22" s="90">
        <v>945196</v>
      </c>
      <c r="U22" s="90">
        <v>1133661.254</v>
      </c>
      <c r="V22" s="90">
        <v>1291446.2879999999</v>
      </c>
      <c r="W22" s="90">
        <v>1439893.7150000001</v>
      </c>
      <c r="X22" s="90">
        <v>1709930.4650000001</v>
      </c>
      <c r="Y22" s="90">
        <v>1914656.7990000001</v>
      </c>
      <c r="Z22" s="90">
        <v>2329424.0950000002</v>
      </c>
      <c r="AA22" s="84">
        <v>2154700</v>
      </c>
      <c r="AB22" s="90">
        <v>165668.06</v>
      </c>
      <c r="AC22" s="90">
        <v>351944.43800000002</v>
      </c>
      <c r="AD22" s="90">
        <v>559674.25100000005</v>
      </c>
      <c r="AE22" s="90">
        <v>861300.40300000005</v>
      </c>
      <c r="AF22" s="90">
        <v>993191.75399999996</v>
      </c>
      <c r="AG22" s="90">
        <v>1154405</v>
      </c>
      <c r="AH22" s="90">
        <v>1337568.69</v>
      </c>
      <c r="AI22" s="90">
        <v>1610526.1340000001</v>
      </c>
      <c r="AJ22" s="90">
        <v>1803061.4339999999</v>
      </c>
      <c r="AK22" s="90">
        <v>2111183.9300000002</v>
      </c>
      <c r="AL22" s="90">
        <v>2293568.8810000001</v>
      </c>
      <c r="AM22" s="90">
        <v>2773756.432</v>
      </c>
      <c r="AN22" s="84">
        <v>2483432.41500074</v>
      </c>
      <c r="AO22" s="90">
        <v>151037.611</v>
      </c>
      <c r="AP22" s="90">
        <v>400199.48100000003</v>
      </c>
      <c r="AQ22" s="90">
        <v>629707.62100000004</v>
      </c>
      <c r="AR22" s="90">
        <v>867020.73699999996</v>
      </c>
      <c r="AS22" s="90">
        <v>1081271.548</v>
      </c>
      <c r="AT22" s="90">
        <v>1306587.834</v>
      </c>
      <c r="AU22" s="90">
        <v>1528432.9</v>
      </c>
      <c r="AV22" s="90">
        <v>1745100.1680000001</v>
      </c>
      <c r="AW22" s="90">
        <v>1988753.879</v>
      </c>
      <c r="AX22" s="90">
        <v>2328730.577</v>
      </c>
      <c r="AY22" s="90">
        <v>2559771.9580000001</v>
      </c>
      <c r="AZ22" s="90">
        <v>3114682.0440000002</v>
      </c>
      <c r="BA22" s="84">
        <v>2913830.5787868099</v>
      </c>
      <c r="BB22" s="90">
        <v>257874.568</v>
      </c>
      <c r="BC22" s="126">
        <v>534123.64300000004</v>
      </c>
      <c r="BD22" s="126">
        <v>869466.83299999998</v>
      </c>
      <c r="BE22" s="126">
        <v>1174162.4650000001</v>
      </c>
      <c r="BF22" s="126">
        <v>1483899.1810000001</v>
      </c>
      <c r="BG22" s="126">
        <v>1765526.2109999999</v>
      </c>
      <c r="BH22" s="126">
        <v>1995091.058</v>
      </c>
      <c r="BI22" s="126">
        <v>2225986.64</v>
      </c>
      <c r="BJ22" s="126">
        <v>2465125.585</v>
      </c>
      <c r="BK22" s="126">
        <v>2825164.7659999998</v>
      </c>
      <c r="BL22" s="126">
        <v>3098770.2110000001</v>
      </c>
      <c r="BM22" s="126">
        <v>3840859.139</v>
      </c>
      <c r="BN22" s="84">
        <v>3731367.3878421201</v>
      </c>
      <c r="BO22" s="135">
        <v>220148</v>
      </c>
      <c r="BP22" s="135">
        <v>662046.65</v>
      </c>
      <c r="BQ22" s="135">
        <v>1028302.184</v>
      </c>
      <c r="BR22" s="193">
        <v>4645175.4469999997</v>
      </c>
    </row>
    <row r="23" spans="1:72" ht="15" customHeight="1">
      <c r="A23" s="13" t="s">
        <v>13</v>
      </c>
      <c r="B23" s="9">
        <v>255779.96230000001</v>
      </c>
      <c r="C23" s="9">
        <v>500945.88568000001</v>
      </c>
      <c r="D23" s="9">
        <v>754227.05352000007</v>
      </c>
      <c r="E23" s="9">
        <v>1023318.8162200002</v>
      </c>
      <c r="F23" s="9">
        <v>1257818.2293400001</v>
      </c>
      <c r="G23" s="9">
        <v>1495047.05434</v>
      </c>
      <c r="H23" s="9">
        <v>1754387.6869000001</v>
      </c>
      <c r="I23" s="9">
        <v>2003260.3735100001</v>
      </c>
      <c r="J23" s="9">
        <v>2236475.7730999999</v>
      </c>
      <c r="K23" s="9">
        <v>2516110.1546299998</v>
      </c>
      <c r="L23" s="9">
        <v>2780335.4611799996</v>
      </c>
      <c r="M23" s="9">
        <v>3065776.733</v>
      </c>
      <c r="N23" s="84">
        <v>3137900</v>
      </c>
      <c r="O23" s="27">
        <v>247918.82699999999</v>
      </c>
      <c r="P23" s="9">
        <v>515343.62800000003</v>
      </c>
      <c r="Q23" s="9">
        <v>769807.19299999997</v>
      </c>
      <c r="R23" s="90">
        <v>1071458.861</v>
      </c>
      <c r="S23" s="90">
        <v>1320698.9890000001</v>
      </c>
      <c r="T23" s="90">
        <v>1569163</v>
      </c>
      <c r="U23" s="90">
        <v>1850408.3629999999</v>
      </c>
      <c r="V23" s="90">
        <v>2095972.94</v>
      </c>
      <c r="W23" s="90">
        <v>2367340.4410000001</v>
      </c>
      <c r="X23" s="90">
        <v>2668196.5819999999</v>
      </c>
      <c r="Y23" s="90">
        <v>2935448.9840000002</v>
      </c>
      <c r="Z23" s="90">
        <v>3259915.625</v>
      </c>
      <c r="AA23" s="84">
        <v>3289500</v>
      </c>
      <c r="AB23" s="90">
        <v>278787.94300000003</v>
      </c>
      <c r="AC23" s="90">
        <v>550757.73199999996</v>
      </c>
      <c r="AD23" s="90">
        <v>865255.30099999998</v>
      </c>
      <c r="AE23" s="90">
        <v>1186292.2579999999</v>
      </c>
      <c r="AF23" s="90">
        <v>1470633.3729999999</v>
      </c>
      <c r="AG23" s="90">
        <v>1806864</v>
      </c>
      <c r="AH23" s="90">
        <v>2108319.8220000002</v>
      </c>
      <c r="AI23" s="90">
        <v>2381110.577</v>
      </c>
      <c r="AJ23" s="90">
        <v>2694495.4730000002</v>
      </c>
      <c r="AK23" s="90">
        <v>2977281.7779999999</v>
      </c>
      <c r="AL23" s="90">
        <v>3281249.5430000001</v>
      </c>
      <c r="AM23" s="90">
        <v>3621917.5759999999</v>
      </c>
      <c r="AN23" s="84">
        <v>3514400.3829999999</v>
      </c>
      <c r="AO23" s="90">
        <v>325766.77799999999</v>
      </c>
      <c r="AP23" s="90">
        <v>698832.78599999996</v>
      </c>
      <c r="AQ23" s="90">
        <v>1389859.909</v>
      </c>
      <c r="AR23" s="90">
        <v>1933115.4339999999</v>
      </c>
      <c r="AS23" s="90">
        <v>2313179.7930000001</v>
      </c>
      <c r="AT23" s="90">
        <v>2773515.0529999998</v>
      </c>
      <c r="AU23" s="90">
        <v>3135139.2940000002</v>
      </c>
      <c r="AV23" s="90">
        <v>3471881.9270000001</v>
      </c>
      <c r="AW23" s="90">
        <v>3782534.4550000001</v>
      </c>
      <c r="AX23" s="90">
        <v>4081542.9470000002</v>
      </c>
      <c r="AY23" s="90">
        <v>4423470.29</v>
      </c>
      <c r="AZ23" s="90">
        <v>4806432.4749999996</v>
      </c>
      <c r="BA23" s="84">
        <v>3764403.1548586702</v>
      </c>
      <c r="BB23" s="90">
        <v>383509.62199999997</v>
      </c>
      <c r="BC23" s="126">
        <v>792598.74100000004</v>
      </c>
      <c r="BD23" s="126">
        <v>1217993.2649999999</v>
      </c>
      <c r="BE23" s="126">
        <v>1610274.871</v>
      </c>
      <c r="BF23" s="126">
        <v>1960589.3289999999</v>
      </c>
      <c r="BG23" s="126">
        <v>2243397.1269999999</v>
      </c>
      <c r="BH23" s="126">
        <v>2550607.3050000002</v>
      </c>
      <c r="BI23" s="126">
        <v>2910860.1779999998</v>
      </c>
      <c r="BJ23" s="126">
        <v>3341688.6719999998</v>
      </c>
      <c r="BK23" s="126">
        <v>3708071.1749999998</v>
      </c>
      <c r="BL23" s="126">
        <v>4140217.0690000001</v>
      </c>
      <c r="BM23" s="126">
        <v>4523626.2649999997</v>
      </c>
      <c r="BN23" s="84">
        <v>4087028.1518022302</v>
      </c>
      <c r="BO23" s="135">
        <v>432302.489</v>
      </c>
      <c r="BP23" s="135">
        <v>839506.85699999996</v>
      </c>
      <c r="BQ23" s="135">
        <v>1257376.956</v>
      </c>
      <c r="BR23" s="193">
        <v>4856564.7239999995</v>
      </c>
    </row>
    <row r="24" spans="1:72" ht="15" customHeight="1">
      <c r="A24" s="13" t="s">
        <v>14</v>
      </c>
      <c r="B24" s="9">
        <v>40550.5265</v>
      </c>
      <c r="C24" s="9">
        <v>82078.691259999992</v>
      </c>
      <c r="D24" s="9">
        <v>129606.54986</v>
      </c>
      <c r="E24" s="9">
        <v>175460.04090999998</v>
      </c>
      <c r="F24" s="9">
        <v>235553.29938999997</v>
      </c>
      <c r="G24" s="9">
        <v>333241.99838999996</v>
      </c>
      <c r="H24" s="9">
        <v>437895.32595999993</v>
      </c>
      <c r="I24" s="9">
        <v>561288.17868999997</v>
      </c>
      <c r="J24" s="9">
        <v>687968.34282000002</v>
      </c>
      <c r="K24" s="9">
        <v>806004.01029000001</v>
      </c>
      <c r="L24" s="9">
        <v>951655.60557000001</v>
      </c>
      <c r="M24" s="9">
        <v>1188089.9739999999</v>
      </c>
      <c r="N24" s="84">
        <v>875400</v>
      </c>
      <c r="O24" s="27">
        <v>75218.922999999995</v>
      </c>
      <c r="P24" s="9">
        <v>121669.09299999999</v>
      </c>
      <c r="Q24" s="9">
        <v>174210.549</v>
      </c>
      <c r="R24" s="90">
        <v>230940.21</v>
      </c>
      <c r="S24" s="90">
        <v>314146.902</v>
      </c>
      <c r="T24" s="90">
        <v>406521</v>
      </c>
      <c r="U24" s="90">
        <v>524236.21</v>
      </c>
      <c r="V24" s="90">
        <v>651499.12600000005</v>
      </c>
      <c r="W24" s="90">
        <v>770629.174</v>
      </c>
      <c r="X24" s="90">
        <v>877839.88399999996</v>
      </c>
      <c r="Y24" s="90">
        <v>990284.64399999997</v>
      </c>
      <c r="Z24" s="90">
        <v>1209377.8589999999</v>
      </c>
      <c r="AA24" s="84">
        <v>1249400</v>
      </c>
      <c r="AB24" s="90">
        <v>86589.232999999993</v>
      </c>
      <c r="AC24" s="90">
        <v>131141.201</v>
      </c>
      <c r="AD24" s="90">
        <v>183003.84700000001</v>
      </c>
      <c r="AE24" s="90">
        <v>245858.20499999999</v>
      </c>
      <c r="AF24" s="90">
        <v>309148.68699999998</v>
      </c>
      <c r="AG24" s="90">
        <v>386422</v>
      </c>
      <c r="AH24" s="90">
        <v>497082.984</v>
      </c>
      <c r="AI24" s="90">
        <v>593486.24300000002</v>
      </c>
      <c r="AJ24" s="90">
        <v>717821.40500000003</v>
      </c>
      <c r="AK24" s="90">
        <v>863914.38600000006</v>
      </c>
      <c r="AL24" s="90">
        <v>983263.94400000002</v>
      </c>
      <c r="AM24" s="90">
        <v>1251904.8049999999</v>
      </c>
      <c r="AN24" s="84">
        <v>1163355.0460000001</v>
      </c>
      <c r="AO24" s="90">
        <v>54096.24</v>
      </c>
      <c r="AP24" s="90">
        <v>110599.53</v>
      </c>
      <c r="AQ24" s="90">
        <v>159865.283</v>
      </c>
      <c r="AR24" s="90">
        <v>216890.391</v>
      </c>
      <c r="AS24" s="90">
        <v>282917.717</v>
      </c>
      <c r="AT24" s="90">
        <v>370902.93900000001</v>
      </c>
      <c r="AU24" s="90">
        <v>494111.22600000002</v>
      </c>
      <c r="AV24" s="90">
        <v>611537.61199999996</v>
      </c>
      <c r="AW24" s="90">
        <v>733461.34400000004</v>
      </c>
      <c r="AX24" s="90">
        <v>846775.49899999995</v>
      </c>
      <c r="AY24" s="90">
        <v>986827.48400000005</v>
      </c>
      <c r="AZ24" s="90">
        <v>1267580.253</v>
      </c>
      <c r="BA24" s="84">
        <v>1019830.345</v>
      </c>
      <c r="BB24" s="90">
        <v>43658.836000000003</v>
      </c>
      <c r="BC24" s="126">
        <v>85724.835000000006</v>
      </c>
      <c r="BD24" s="126">
        <v>148414.875</v>
      </c>
      <c r="BE24" s="126">
        <v>206868.83</v>
      </c>
      <c r="BF24" s="126">
        <v>266339.73100000003</v>
      </c>
      <c r="BG24" s="126">
        <v>359246.81</v>
      </c>
      <c r="BH24" s="126">
        <v>457550.78399999999</v>
      </c>
      <c r="BI24" s="126">
        <v>578399.37300000002</v>
      </c>
      <c r="BJ24" s="126">
        <v>699481.19400000002</v>
      </c>
      <c r="BK24" s="126">
        <v>829099.21499999997</v>
      </c>
      <c r="BL24" s="126">
        <v>963825.90800000005</v>
      </c>
      <c r="BM24" s="126">
        <v>1280379.9569999999</v>
      </c>
      <c r="BN24" s="84">
        <v>1572616.1810000001</v>
      </c>
      <c r="BO24" s="135">
        <v>80587.486999999994</v>
      </c>
      <c r="BP24" s="135">
        <v>130176.601</v>
      </c>
      <c r="BQ24" s="135">
        <v>192632.68900000001</v>
      </c>
      <c r="BR24" s="193">
        <v>1413818.2709056607</v>
      </c>
    </row>
    <row r="25" spans="1:72" ht="15" customHeight="1">
      <c r="A25" s="13" t="s">
        <v>15</v>
      </c>
      <c r="B25" s="9">
        <v>9985.31646</v>
      </c>
      <c r="C25" s="9">
        <v>50011.268130000004</v>
      </c>
      <c r="D25" s="9">
        <v>77927.432970000009</v>
      </c>
      <c r="E25" s="9">
        <v>101415.78057</v>
      </c>
      <c r="F25" s="9">
        <v>120131.31827</v>
      </c>
      <c r="G25" s="9">
        <v>134793.62327000001</v>
      </c>
      <c r="H25" s="9">
        <v>161268.05670000002</v>
      </c>
      <c r="I25" s="9">
        <v>186121.06618000002</v>
      </c>
      <c r="J25" s="9">
        <v>210592.35447000002</v>
      </c>
      <c r="K25" s="9">
        <v>236620.91443</v>
      </c>
      <c r="L25" s="9">
        <v>263950.97029000003</v>
      </c>
      <c r="M25" s="9">
        <v>307116.47399999999</v>
      </c>
      <c r="N25" s="84">
        <v>322200</v>
      </c>
      <c r="O25" s="27">
        <v>35699.135000000002</v>
      </c>
      <c r="P25" s="9">
        <v>99695.153000000006</v>
      </c>
      <c r="Q25" s="9">
        <v>126903.389</v>
      </c>
      <c r="R25" s="90">
        <v>147242.894</v>
      </c>
      <c r="S25" s="90">
        <v>165383.092</v>
      </c>
      <c r="T25" s="90">
        <v>187806</v>
      </c>
      <c r="U25" s="90">
        <v>219815.10800000001</v>
      </c>
      <c r="V25" s="90">
        <v>247905.424</v>
      </c>
      <c r="W25" s="90">
        <v>274058.84999999998</v>
      </c>
      <c r="X25" s="90">
        <v>302475.08500000002</v>
      </c>
      <c r="Y25" s="90">
        <v>320934.538</v>
      </c>
      <c r="Z25" s="90">
        <v>348572.07500000001</v>
      </c>
      <c r="AA25" s="84">
        <v>325400</v>
      </c>
      <c r="AB25" s="90">
        <v>56210.752</v>
      </c>
      <c r="AC25" s="90">
        <v>88102.472999999998</v>
      </c>
      <c r="AD25" s="90">
        <v>107848.46400000001</v>
      </c>
      <c r="AE25" s="90">
        <v>135683.02499999999</v>
      </c>
      <c r="AF25" s="90">
        <v>175806.92800000001</v>
      </c>
      <c r="AG25" s="90">
        <v>197473</v>
      </c>
      <c r="AH25" s="90">
        <v>221645.72200000001</v>
      </c>
      <c r="AI25" s="90">
        <v>236927.495</v>
      </c>
      <c r="AJ25" s="90">
        <v>260276.94699999999</v>
      </c>
      <c r="AK25" s="90">
        <v>293902.48599999998</v>
      </c>
      <c r="AL25" s="90">
        <v>335682.55599999998</v>
      </c>
      <c r="AM25" s="90">
        <v>370645.84700000001</v>
      </c>
      <c r="AN25" s="84">
        <v>363837.02100000001</v>
      </c>
      <c r="AO25" s="90">
        <v>54146.822999999997</v>
      </c>
      <c r="AP25" s="90">
        <v>110120.283</v>
      </c>
      <c r="AQ25" s="90">
        <v>133863.50099999999</v>
      </c>
      <c r="AR25" s="90">
        <v>163439.65</v>
      </c>
      <c r="AS25" s="90">
        <v>191982.52900000001</v>
      </c>
      <c r="AT25" s="90">
        <v>225734.486</v>
      </c>
      <c r="AU25" s="90">
        <v>246695</v>
      </c>
      <c r="AV25" s="90">
        <v>277476.717</v>
      </c>
      <c r="AW25" s="90">
        <v>313278.34299999999</v>
      </c>
      <c r="AX25" s="90">
        <v>349429.67800000001</v>
      </c>
      <c r="AY25" s="90">
        <v>396332.96899999998</v>
      </c>
      <c r="AZ25" s="90">
        <v>456192.99699999997</v>
      </c>
      <c r="BA25" s="84">
        <f>44191.7079999995 + 356279.4</f>
        <v>400471.10799999954</v>
      </c>
      <c r="BB25" s="90">
        <v>42271.527000000002</v>
      </c>
      <c r="BC25" s="126">
        <v>87693.422999999995</v>
      </c>
      <c r="BD25" s="126">
        <v>123070.791</v>
      </c>
      <c r="BE25" s="126">
        <v>160063.78200000001</v>
      </c>
      <c r="BF25" s="126">
        <v>195221</v>
      </c>
      <c r="BG25" s="126">
        <v>232074.24900000001</v>
      </c>
      <c r="BH25" s="126">
        <v>270562.04700000002</v>
      </c>
      <c r="BI25" s="126">
        <v>310485.81</v>
      </c>
      <c r="BJ25" s="126">
        <v>343672.37799999997</v>
      </c>
      <c r="BK25" s="126">
        <v>373125.72700000001</v>
      </c>
      <c r="BL25" s="126">
        <v>408844.33</v>
      </c>
      <c r="BM25" s="126">
        <v>449731.01899999997</v>
      </c>
      <c r="BN25" s="84">
        <f>46019.5980000047 + 372094.692</f>
        <v>418114.29000000469</v>
      </c>
      <c r="BO25" s="135">
        <v>31501.550999999999</v>
      </c>
      <c r="BP25" s="135">
        <v>73798.8</v>
      </c>
      <c r="BQ25" s="135">
        <v>106253.304</v>
      </c>
      <c r="BR25" s="193">
        <v>447595.1349999989</v>
      </c>
      <c r="BT25" s="124"/>
    </row>
    <row r="26" spans="1:72" ht="15" customHeight="1">
      <c r="A26" s="6" t="s">
        <v>124</v>
      </c>
      <c r="B26" s="6">
        <v>124577.75049999999</v>
      </c>
      <c r="C26" s="6">
        <v>231594.78426000001</v>
      </c>
      <c r="D26" s="6">
        <v>153442.59286999996</v>
      </c>
      <c r="E26" s="6">
        <v>160081.70103999999</v>
      </c>
      <c r="F26" s="6">
        <v>423896.15854999993</v>
      </c>
      <c r="G26" s="6">
        <v>419923.28605999995</v>
      </c>
      <c r="H26" s="6">
        <v>634865.21600000001</v>
      </c>
      <c r="I26" s="6">
        <v>684385.89509999705</v>
      </c>
      <c r="J26" s="6">
        <v>672041.87238999608</v>
      </c>
      <c r="K26" s="6">
        <v>502371.9474999971</v>
      </c>
      <c r="L26" s="6">
        <v>372807.65760999813</v>
      </c>
      <c r="M26" s="6">
        <f>M27-M28</f>
        <v>-64578.206000000238</v>
      </c>
      <c r="N26" s="87">
        <v>-195200</v>
      </c>
      <c r="O26" s="21">
        <f t="shared" ref="O26:AH26" si="31">O27-O28</f>
        <v>-728690.54</v>
      </c>
      <c r="P26" s="6">
        <f t="shared" si="31"/>
        <v>162814.08700000006</v>
      </c>
      <c r="Q26" s="6">
        <f t="shared" si="31"/>
        <v>58503.325000000186</v>
      </c>
      <c r="R26" s="6">
        <f t="shared" si="31"/>
        <v>130809.68699999992</v>
      </c>
      <c r="S26" s="6">
        <f t="shared" si="31"/>
        <v>370300</v>
      </c>
      <c r="T26" s="6">
        <f t="shared" si="31"/>
        <v>563038</v>
      </c>
      <c r="U26" s="6">
        <f t="shared" si="31"/>
        <v>501081</v>
      </c>
      <c r="V26" s="6">
        <f t="shared" si="31"/>
        <v>497762</v>
      </c>
      <c r="W26" s="6">
        <f t="shared" si="31"/>
        <v>408048</v>
      </c>
      <c r="X26" s="6">
        <f t="shared" si="31"/>
        <v>336534</v>
      </c>
      <c r="Y26" s="6">
        <f t="shared" si="31"/>
        <v>185521</v>
      </c>
      <c r="Z26" s="6">
        <f t="shared" si="31"/>
        <v>-167787</v>
      </c>
      <c r="AA26" s="87">
        <f t="shared" si="31"/>
        <v>-210300</v>
      </c>
      <c r="AB26" s="6">
        <f t="shared" si="31"/>
        <v>3073</v>
      </c>
      <c r="AC26" s="6">
        <f t="shared" si="31"/>
        <v>63448</v>
      </c>
      <c r="AD26" s="116">
        <v>-72337</v>
      </c>
      <c r="AE26" s="6">
        <f t="shared" si="31"/>
        <v>-136431</v>
      </c>
      <c r="AF26" s="6">
        <f t="shared" si="31"/>
        <v>-66661</v>
      </c>
      <c r="AG26" s="6">
        <f t="shared" si="31"/>
        <v>-232755</v>
      </c>
      <c r="AH26" s="6">
        <f t="shared" si="31"/>
        <v>-88810</v>
      </c>
      <c r="AI26" s="6">
        <f t="shared" ref="AI26:BA26" si="32">AI27-AI28</f>
        <v>-149846</v>
      </c>
      <c r="AJ26" s="6">
        <f t="shared" si="32"/>
        <v>-281199</v>
      </c>
      <c r="AK26" s="6">
        <f t="shared" si="32"/>
        <v>-498436</v>
      </c>
      <c r="AL26" s="6">
        <f t="shared" si="32"/>
        <v>-620287</v>
      </c>
      <c r="AM26" s="6">
        <f t="shared" si="32"/>
        <v>-1109498</v>
      </c>
      <c r="AN26" s="87">
        <v>-105787.055000001</v>
      </c>
      <c r="AO26" s="6">
        <f t="shared" si="32"/>
        <v>118315</v>
      </c>
      <c r="AP26" s="6">
        <f t="shared" si="32"/>
        <v>-6892</v>
      </c>
      <c r="AQ26" s="6">
        <f t="shared" si="32"/>
        <v>-663055</v>
      </c>
      <c r="AR26" s="6">
        <f t="shared" si="32"/>
        <v>-745754</v>
      </c>
      <c r="AS26" s="6">
        <f t="shared" si="32"/>
        <v>-727694</v>
      </c>
      <c r="AT26" s="6">
        <f t="shared" si="32"/>
        <v>-997453</v>
      </c>
      <c r="AU26" s="6">
        <f t="shared" si="32"/>
        <v>-902550</v>
      </c>
      <c r="AV26" s="6">
        <f t="shared" si="32"/>
        <v>-898258</v>
      </c>
      <c r="AW26" s="6">
        <f t="shared" si="32"/>
        <v>-765721</v>
      </c>
      <c r="AX26" s="6">
        <f t="shared" si="32"/>
        <v>-993826</v>
      </c>
      <c r="AY26" s="6">
        <f t="shared" si="32"/>
        <v>-1075193</v>
      </c>
      <c r="AZ26" s="6">
        <f>AZ27-AZ28</f>
        <v>-1734231</v>
      </c>
      <c r="BA26" s="87">
        <f t="shared" si="32"/>
        <v>-1191224.0161699988</v>
      </c>
      <c r="BB26" s="6">
        <f t="shared" ref="BB26:BR26" si="33">BB27-BB28</f>
        <v>111990</v>
      </c>
      <c r="BC26" s="6">
        <f t="shared" si="33"/>
        <v>45980</v>
      </c>
      <c r="BD26" s="6">
        <f t="shared" si="33"/>
        <v>-281198</v>
      </c>
      <c r="BE26" s="6">
        <f t="shared" si="33"/>
        <v>-247183</v>
      </c>
      <c r="BF26" s="6">
        <f t="shared" si="33"/>
        <v>-318453.9879999999</v>
      </c>
      <c r="BG26" s="6">
        <f>BG27-BG28</f>
        <v>-379876.70500000007</v>
      </c>
      <c r="BH26" s="6">
        <f t="shared" ref="BH26:BI26" si="34">BH27-BH28</f>
        <v>-278005</v>
      </c>
      <c r="BI26" s="6">
        <f t="shared" si="34"/>
        <v>-194434</v>
      </c>
      <c r="BJ26" s="6">
        <f t="shared" si="33"/>
        <v>-551754</v>
      </c>
      <c r="BK26" s="6">
        <f>BK27-BK28</f>
        <v>-796371</v>
      </c>
      <c r="BL26" s="6">
        <f t="shared" ref="BL26:BQ26" si="35">BL27-BL28</f>
        <v>-835211</v>
      </c>
      <c r="BM26" s="6">
        <f t="shared" si="35"/>
        <v>-1513572</v>
      </c>
      <c r="BN26" s="87">
        <f t="shared" si="33"/>
        <v>-1769806.8469999991</v>
      </c>
      <c r="BO26" s="6">
        <f t="shared" si="35"/>
        <v>138560</v>
      </c>
      <c r="BP26" s="185">
        <f t="shared" si="35"/>
        <v>147312</v>
      </c>
      <c r="BQ26" s="6">
        <f t="shared" si="35"/>
        <v>-264068</v>
      </c>
      <c r="BR26" s="194">
        <f t="shared" si="33"/>
        <v>-1957388.8759056572</v>
      </c>
    </row>
    <row r="27" spans="1:72" ht="15" customHeight="1">
      <c r="A27" s="13" t="s">
        <v>2</v>
      </c>
      <c r="B27" s="9">
        <v>738730.43738999998</v>
      </c>
      <c r="C27" s="9">
        <v>1496214.543310001</v>
      </c>
      <c r="D27" s="9">
        <v>2090135.442520001</v>
      </c>
      <c r="E27" s="9">
        <v>2882457.848590001</v>
      </c>
      <c r="F27" s="9">
        <v>3782641.2277700012</v>
      </c>
      <c r="G27" s="9">
        <v>4531043.6172800008</v>
      </c>
      <c r="H27" s="9">
        <v>5458430.358</v>
      </c>
      <c r="I27" s="9">
        <v>6191180.0527399983</v>
      </c>
      <c r="J27" s="9">
        <v>6845735.7762399986</v>
      </c>
      <c r="K27" s="9">
        <v>7585424.4675899986</v>
      </c>
      <c r="L27" s="9">
        <v>8307649.1372800004</v>
      </c>
      <c r="M27" s="9">
        <v>9060762.7689999994</v>
      </c>
      <c r="N27" s="84">
        <v>8881100</v>
      </c>
      <c r="O27" s="27"/>
      <c r="P27" s="9">
        <v>1669198.828</v>
      </c>
      <c r="Q27" s="9">
        <v>2249492.966</v>
      </c>
      <c r="R27" s="90">
        <v>3107887.2179999999</v>
      </c>
      <c r="S27" s="90">
        <v>4043265</v>
      </c>
      <c r="T27" s="90">
        <v>4975650</v>
      </c>
      <c r="U27" s="90">
        <v>5704580</v>
      </c>
      <c r="V27" s="90">
        <v>6381966</v>
      </c>
      <c r="W27" s="90">
        <v>7005599</v>
      </c>
      <c r="X27" s="90">
        <v>7845412</v>
      </c>
      <c r="Y27" s="90">
        <v>8514739</v>
      </c>
      <c r="Z27" s="90">
        <v>9428037</v>
      </c>
      <c r="AA27" s="84">
        <v>9308600</v>
      </c>
      <c r="AB27" s="90">
        <v>800105</v>
      </c>
      <c r="AC27" s="90">
        <v>1630130</v>
      </c>
      <c r="AD27" s="90">
        <v>2293374</v>
      </c>
      <c r="AE27" s="90">
        <v>3179605</v>
      </c>
      <c r="AF27" s="90">
        <v>3961874</v>
      </c>
      <c r="AG27" s="90">
        <v>4649858</v>
      </c>
      <c r="AH27" s="90">
        <v>5627362</v>
      </c>
      <c r="AI27" s="90">
        <v>6363995</v>
      </c>
      <c r="AJ27" s="90">
        <v>7065440</v>
      </c>
      <c r="AK27" s="90">
        <v>7815049</v>
      </c>
      <c r="AL27" s="90">
        <v>8535979</v>
      </c>
      <c r="AM27" s="90">
        <v>9464805</v>
      </c>
      <c r="AN27" s="84">
        <v>10054036.58</v>
      </c>
      <c r="AO27" s="90">
        <v>892172</v>
      </c>
      <c r="AP27" s="90">
        <v>1769841</v>
      </c>
      <c r="AQ27" s="90">
        <v>2328483</v>
      </c>
      <c r="AR27" s="90">
        <v>3377366</v>
      </c>
      <c r="AS27" s="90">
        <v>4306124</v>
      </c>
      <c r="AT27" s="90">
        <v>5151400</v>
      </c>
      <c r="AU27" s="90">
        <v>6161216</v>
      </c>
      <c r="AV27" s="90">
        <v>7025238</v>
      </c>
      <c r="AW27" s="90">
        <v>8072263</v>
      </c>
      <c r="AX27" s="90">
        <v>8862133</v>
      </c>
      <c r="AY27" s="90">
        <v>9768505</v>
      </c>
      <c r="AZ27" s="90">
        <v>10700027</v>
      </c>
      <c r="BA27" s="84">
        <v>9740530.5260000005</v>
      </c>
      <c r="BB27" s="90">
        <v>1040998</v>
      </c>
      <c r="BC27" s="126">
        <v>2012699</v>
      </c>
      <c r="BD27" s="126">
        <v>2786589</v>
      </c>
      <c r="BE27" s="126">
        <v>3871738</v>
      </c>
      <c r="BF27" s="126">
        <v>4838920.2889999999</v>
      </c>
      <c r="BG27" s="128">
        <v>5775441.5729999999</v>
      </c>
      <c r="BH27" s="126">
        <v>6803056</v>
      </c>
      <c r="BI27" s="126">
        <v>7815834</v>
      </c>
      <c r="BJ27" s="128">
        <v>8713443</v>
      </c>
      <c r="BK27" s="126">
        <v>9851149</v>
      </c>
      <c r="BL27" s="126">
        <v>10913479</v>
      </c>
      <c r="BM27" s="126">
        <v>12110851</v>
      </c>
      <c r="BN27" s="84">
        <v>10855866.751</v>
      </c>
      <c r="BO27" s="135">
        <v>1108007</v>
      </c>
      <c r="BP27" s="135">
        <v>2823543</v>
      </c>
      <c r="BQ27" s="135">
        <v>3843462</v>
      </c>
      <c r="BR27" s="193">
        <v>12912863.821000002</v>
      </c>
    </row>
    <row r="28" spans="1:72" ht="15" customHeight="1">
      <c r="A28" s="13" t="s">
        <v>8</v>
      </c>
      <c r="B28" s="9">
        <v>614152.68689000001</v>
      </c>
      <c r="C28" s="9">
        <v>1264619.7590500009</v>
      </c>
      <c r="D28" s="9">
        <v>1936692.8496500009</v>
      </c>
      <c r="E28" s="9">
        <v>2722376.1475500008</v>
      </c>
      <c r="F28" s="9">
        <v>3358745.0692200009</v>
      </c>
      <c r="G28" s="9">
        <v>4111120.331220001</v>
      </c>
      <c r="H28" s="9">
        <v>4823565.142</v>
      </c>
      <c r="I28" s="9">
        <v>5506794.1576400017</v>
      </c>
      <c r="J28" s="9">
        <v>6173693.9038500022</v>
      </c>
      <c r="K28" s="9">
        <v>7083052.5200900007</v>
      </c>
      <c r="L28" s="9">
        <v>7934841.4796700012</v>
      </c>
      <c r="M28" s="9">
        <v>9125340.9749999996</v>
      </c>
      <c r="N28" s="84">
        <v>9076300</v>
      </c>
      <c r="O28" s="27">
        <v>728690.54</v>
      </c>
      <c r="P28" s="9">
        <v>1506384.7409999999</v>
      </c>
      <c r="Q28" s="9">
        <v>2190989.6409999998</v>
      </c>
      <c r="R28" s="90">
        <v>2977077.531</v>
      </c>
      <c r="S28" s="90">
        <v>3672965</v>
      </c>
      <c r="T28" s="90">
        <v>4412612</v>
      </c>
      <c r="U28" s="90">
        <v>5203499</v>
      </c>
      <c r="V28" s="90">
        <v>5884204</v>
      </c>
      <c r="W28" s="90">
        <v>6597551</v>
      </c>
      <c r="X28" s="90">
        <v>7508878</v>
      </c>
      <c r="Y28" s="90">
        <v>8329218</v>
      </c>
      <c r="Z28" s="90">
        <v>9595824</v>
      </c>
      <c r="AA28" s="84">
        <v>9518900</v>
      </c>
      <c r="AB28" s="90">
        <v>797032</v>
      </c>
      <c r="AC28" s="90">
        <v>1566682</v>
      </c>
      <c r="AD28" s="90">
        <v>2365711</v>
      </c>
      <c r="AE28" s="90">
        <v>3316036</v>
      </c>
      <c r="AF28" s="90">
        <v>4028535</v>
      </c>
      <c r="AG28" s="90">
        <v>4882613</v>
      </c>
      <c r="AH28" s="90">
        <v>5716172</v>
      </c>
      <c r="AI28" s="90">
        <v>6513841</v>
      </c>
      <c r="AJ28" s="90">
        <v>7346639</v>
      </c>
      <c r="AK28" s="90">
        <v>8313485</v>
      </c>
      <c r="AL28" s="90">
        <v>9156266</v>
      </c>
      <c r="AM28" s="90">
        <v>10574303</v>
      </c>
      <c r="AN28" s="84">
        <v>10159823.635</v>
      </c>
      <c r="AO28" s="90">
        <v>773857</v>
      </c>
      <c r="AP28" s="90">
        <v>1776733</v>
      </c>
      <c r="AQ28" s="90">
        <v>2991538</v>
      </c>
      <c r="AR28" s="90">
        <v>4123120</v>
      </c>
      <c r="AS28" s="90">
        <v>5033818</v>
      </c>
      <c r="AT28" s="90">
        <v>6148853</v>
      </c>
      <c r="AU28" s="90">
        <v>7063766</v>
      </c>
      <c r="AV28" s="90">
        <v>7923496</v>
      </c>
      <c r="AW28" s="90">
        <v>8837984</v>
      </c>
      <c r="AX28" s="90">
        <v>9855959</v>
      </c>
      <c r="AY28" s="90">
        <v>10843698</v>
      </c>
      <c r="AZ28" s="90">
        <v>12434258</v>
      </c>
      <c r="BA28" s="84">
        <v>10931754.542169999</v>
      </c>
      <c r="BB28" s="90">
        <v>929008</v>
      </c>
      <c r="BC28" s="126">
        <v>1966719</v>
      </c>
      <c r="BD28" s="126">
        <v>3067787</v>
      </c>
      <c r="BE28" s="126">
        <v>4118921</v>
      </c>
      <c r="BF28" s="126">
        <v>5157374.2769999998</v>
      </c>
      <c r="BG28" s="128">
        <v>6155318.2779999999</v>
      </c>
      <c r="BH28" s="126">
        <v>7081061</v>
      </c>
      <c r="BI28" s="126">
        <v>8010268</v>
      </c>
      <c r="BJ28" s="128">
        <v>9265197</v>
      </c>
      <c r="BK28" s="126">
        <v>10647520</v>
      </c>
      <c r="BL28" s="126">
        <v>11748690</v>
      </c>
      <c r="BM28" s="126">
        <v>13624423</v>
      </c>
      <c r="BN28" s="84">
        <v>12625673.597999999</v>
      </c>
      <c r="BO28" s="135">
        <v>969447</v>
      </c>
      <c r="BP28" s="135">
        <v>2676231</v>
      </c>
      <c r="BQ28" s="135">
        <v>4107530</v>
      </c>
      <c r="BR28" s="193">
        <v>14870252.69690566</v>
      </c>
    </row>
    <row r="29" spans="1:72" ht="15" customHeight="1">
      <c r="A29" s="6" t="s">
        <v>17</v>
      </c>
      <c r="B29" s="6">
        <v>128454.47672999999</v>
      </c>
      <c r="C29" s="6">
        <v>234434.49669999996</v>
      </c>
      <c r="D29" s="6">
        <v>170407.15112999995</v>
      </c>
      <c r="E29" s="6">
        <v>154775.88617999997</v>
      </c>
      <c r="F29" s="6">
        <v>385167.30856999999</v>
      </c>
      <c r="G29" s="6">
        <v>340578.79108000005</v>
      </c>
      <c r="H29" s="6">
        <v>507313.19199999998</v>
      </c>
      <c r="I29" s="6">
        <v>518668.60805000004</v>
      </c>
      <c r="J29" s="6">
        <v>475901.24179000006</v>
      </c>
      <c r="K29" s="6">
        <v>290879.62894000008</v>
      </c>
      <c r="L29" s="6">
        <v>146275.23418000014</v>
      </c>
      <c r="M29" s="6">
        <f>M30-M31</f>
        <v>-302149.47199999914</v>
      </c>
      <c r="N29" s="87">
        <v>-321800</v>
      </c>
      <c r="O29" s="21">
        <f t="shared" ref="O29:AH29" si="36">O30-O31</f>
        <v>53602.820999999996</v>
      </c>
      <c r="P29" s="6">
        <f t="shared" si="36"/>
        <v>99786.763360000215</v>
      </c>
      <c r="Q29" s="85">
        <f t="shared" si="36"/>
        <v>-7682.0119999998715</v>
      </c>
      <c r="R29" s="85">
        <f t="shared" si="36"/>
        <v>43648.851559999865</v>
      </c>
      <c r="S29" s="85">
        <f t="shared" si="36"/>
        <v>246223.83599999966</v>
      </c>
      <c r="T29" s="85">
        <f t="shared" si="36"/>
        <v>411878</v>
      </c>
      <c r="U29" s="85">
        <f t="shared" si="36"/>
        <v>290422.34280000022</v>
      </c>
      <c r="V29" s="85">
        <f t="shared" si="36"/>
        <v>227879.13100000005</v>
      </c>
      <c r="W29" s="85">
        <f t="shared" si="36"/>
        <v>128636.48099999968</v>
      </c>
      <c r="X29" s="85">
        <f t="shared" si="36"/>
        <v>22065.566999999806</v>
      </c>
      <c r="Y29" s="85">
        <f t="shared" si="36"/>
        <v>-140685.27699999977</v>
      </c>
      <c r="Z29" s="85">
        <f t="shared" si="36"/>
        <v>-485044.18599999975</v>
      </c>
      <c r="AA29" s="87">
        <f t="shared" si="36"/>
        <v>-438300</v>
      </c>
      <c r="AB29" s="85">
        <f t="shared" si="36"/>
        <v>-27008.783000000054</v>
      </c>
      <c r="AC29" s="85">
        <f t="shared" si="36"/>
        <v>-9269.5239999999758</v>
      </c>
      <c r="AD29" s="118">
        <v>-101706.88614000008</v>
      </c>
      <c r="AE29" s="85">
        <f t="shared" si="36"/>
        <v>-170325.64399999985</v>
      </c>
      <c r="AF29" s="85">
        <f t="shared" si="36"/>
        <v>-92020.585659999866</v>
      </c>
      <c r="AG29" s="85">
        <f t="shared" si="36"/>
        <v>-208697</v>
      </c>
      <c r="AH29" s="85">
        <f t="shared" si="36"/>
        <v>-115099.53200000012</v>
      </c>
      <c r="AI29" s="85">
        <f t="shared" ref="AI29:BA29" si="37">AI30-AI31</f>
        <v>-216342.46299999952</v>
      </c>
      <c r="AJ29" s="85">
        <f t="shared" si="37"/>
        <v>-335327.7209999999</v>
      </c>
      <c r="AK29" s="85">
        <f t="shared" si="37"/>
        <v>-600909.80800000019</v>
      </c>
      <c r="AL29" s="85">
        <f t="shared" si="37"/>
        <v>-709090.36600000039</v>
      </c>
      <c r="AM29" s="85">
        <f t="shared" si="37"/>
        <v>-1241962.0246699993</v>
      </c>
      <c r="AN29" s="87">
        <v>-341991.77900000202</v>
      </c>
      <c r="AO29" s="85">
        <f t="shared" si="37"/>
        <v>145495.451</v>
      </c>
      <c r="AP29" s="85">
        <f t="shared" si="37"/>
        <v>140973.01899999985</v>
      </c>
      <c r="AQ29" s="85">
        <f t="shared" si="37"/>
        <v>-553552.96299999999</v>
      </c>
      <c r="AR29" s="85">
        <f t="shared" si="37"/>
        <v>-658430.76099999994</v>
      </c>
      <c r="AS29" s="85">
        <f t="shared" si="37"/>
        <v>-659587.17199999979</v>
      </c>
      <c r="AT29" s="85">
        <f t="shared" si="37"/>
        <v>-939419.41299999971</v>
      </c>
      <c r="AU29" s="85">
        <f t="shared" si="37"/>
        <v>-920391.10199999996</v>
      </c>
      <c r="AV29" s="85">
        <f t="shared" si="37"/>
        <v>-950438.33499999996</v>
      </c>
      <c r="AW29" s="85">
        <f t="shared" si="37"/>
        <v>-838941.25799999945</v>
      </c>
      <c r="AX29" s="85">
        <f t="shared" si="37"/>
        <v>-1117742.949</v>
      </c>
      <c r="AY29" s="85">
        <f t="shared" si="37"/>
        <v>-1155026.676</v>
      </c>
      <c r="AZ29" s="85">
        <f>AZ30-AZ31</f>
        <v>-1960876.7939999988</v>
      </c>
      <c r="BA29" s="87">
        <f t="shared" si="37"/>
        <v>-1157978.0899999999</v>
      </c>
      <c r="BB29" s="85">
        <f t="shared" ref="BB29:BR29" si="38">BB30-BB31</f>
        <v>-22576.613000000012</v>
      </c>
      <c r="BC29" s="85">
        <f t="shared" si="38"/>
        <v>-104207.65699999989</v>
      </c>
      <c r="BD29" s="85">
        <f t="shared" si="38"/>
        <v>-401343.88299999991</v>
      </c>
      <c r="BE29" s="85">
        <f t="shared" si="38"/>
        <v>-406432.78599999985</v>
      </c>
      <c r="BF29" s="85">
        <f t="shared" si="38"/>
        <v>-518798.9169999999</v>
      </c>
      <c r="BG29" s="85">
        <f t="shared" si="38"/>
        <v>-620133.72900000028</v>
      </c>
      <c r="BH29" s="85">
        <f t="shared" ref="BH29:BI29" si="39">BH30-BH31</f>
        <v>-652119.98400000017</v>
      </c>
      <c r="BI29" s="85">
        <f t="shared" si="39"/>
        <v>-596051.0139999995</v>
      </c>
      <c r="BJ29" s="85">
        <f t="shared" si="38"/>
        <v>-919146.82300000079</v>
      </c>
      <c r="BK29" s="85">
        <f t="shared" si="38"/>
        <v>-1242437.2129999995</v>
      </c>
      <c r="BL29" s="85">
        <f t="shared" si="38"/>
        <v>-1239928.7939999998</v>
      </c>
      <c r="BM29" s="85">
        <f t="shared" si="38"/>
        <v>-1889248.0899999999</v>
      </c>
      <c r="BN29" s="87">
        <f t="shared" si="38"/>
        <v>-1795074.1850000005</v>
      </c>
      <c r="BO29" s="85">
        <f t="shared" si="38"/>
        <v>105353.71799999999</v>
      </c>
      <c r="BP29" s="187">
        <f t="shared" si="38"/>
        <v>-6220.1790000000037</v>
      </c>
      <c r="BQ29" s="85">
        <f t="shared" si="38"/>
        <v>-274666.55300000007</v>
      </c>
      <c r="BR29" s="194">
        <f t="shared" si="38"/>
        <v>-2065121.0720000006</v>
      </c>
    </row>
    <row r="30" spans="1:72" ht="15" customHeight="1">
      <c r="A30" s="13" t="s">
        <v>2</v>
      </c>
      <c r="B30" s="9">
        <v>534575.73921999999</v>
      </c>
      <c r="C30" s="9">
        <v>1092181.2601000001</v>
      </c>
      <c r="D30" s="9">
        <v>1493171.2485100001</v>
      </c>
      <c r="E30" s="9">
        <v>2051713.0299500001</v>
      </c>
      <c r="F30" s="9">
        <v>2729948.0578600001</v>
      </c>
      <c r="G30" s="9">
        <v>3250749.12537</v>
      </c>
      <c r="H30" s="9">
        <v>3920224.2459999998</v>
      </c>
      <c r="I30" s="9">
        <v>4412541.0778400004</v>
      </c>
      <c r="J30" s="9">
        <v>4850720.7705800002</v>
      </c>
      <c r="K30" s="9">
        <v>5345626.16976</v>
      </c>
      <c r="L30" s="9">
        <v>5835036.9789300002</v>
      </c>
      <c r="M30" s="9">
        <v>6324332.0710000005</v>
      </c>
      <c r="N30" s="84">
        <v>6162400</v>
      </c>
      <c r="O30" s="27">
        <v>592846.61899999995</v>
      </c>
      <c r="P30" s="9">
        <v>1202303.0453600001</v>
      </c>
      <c r="Q30" s="9">
        <v>1566635.6810000001</v>
      </c>
      <c r="R30" s="90">
        <v>2173089.8755600001</v>
      </c>
      <c r="S30" s="90">
        <v>2860449.2149999999</v>
      </c>
      <c r="T30" s="90">
        <v>3553571</v>
      </c>
      <c r="U30" s="90">
        <v>4004341.716</v>
      </c>
      <c r="V30" s="90">
        <v>4418857.1409999998</v>
      </c>
      <c r="W30" s="90">
        <v>4804021.9649999999</v>
      </c>
      <c r="X30" s="90">
        <v>5379446.5549999997</v>
      </c>
      <c r="Y30" s="90">
        <v>5801473.8399999999</v>
      </c>
      <c r="Z30" s="90">
        <v>6431118.608</v>
      </c>
      <c r="AA30" s="84">
        <v>6379500</v>
      </c>
      <c r="AB30" s="90">
        <v>537722.94799999997</v>
      </c>
      <c r="AC30" s="90">
        <v>1119820.9369999999</v>
      </c>
      <c r="AD30" s="90">
        <v>1555904.1608599999</v>
      </c>
      <c r="AE30" s="90">
        <v>2201160.4369999999</v>
      </c>
      <c r="AF30" s="90">
        <v>2774015.1273400001</v>
      </c>
      <c r="AG30" s="90">
        <v>3235421</v>
      </c>
      <c r="AH30" s="90">
        <v>3945349.085</v>
      </c>
      <c r="AI30" s="90">
        <v>4417954.78</v>
      </c>
      <c r="AJ30" s="90">
        <v>4864704.6950000003</v>
      </c>
      <c r="AK30" s="90">
        <v>5355040.21</v>
      </c>
      <c r="AL30" s="90">
        <v>5823600.432</v>
      </c>
      <c r="AM30" s="90">
        <v>6425082.5013300003</v>
      </c>
      <c r="AN30" s="84">
        <v>6896124.7599999998</v>
      </c>
      <c r="AO30" s="90">
        <v>713014.63199999998</v>
      </c>
      <c r="AP30" s="90">
        <v>1357829.5889999999</v>
      </c>
      <c r="AQ30" s="90">
        <v>1688169.3470000001</v>
      </c>
      <c r="AR30" s="90">
        <v>2473888.6710000001</v>
      </c>
      <c r="AS30" s="90">
        <v>3139122.892</v>
      </c>
      <c r="AT30" s="90">
        <v>3728289.0690000001</v>
      </c>
      <c r="AU30" s="90">
        <v>4445747.1569999997</v>
      </c>
      <c r="AV30" s="90">
        <v>5002885.2189999996</v>
      </c>
      <c r="AW30" s="90">
        <v>5767382.1160000004</v>
      </c>
      <c r="AX30" s="90">
        <v>6284289.0810000002</v>
      </c>
      <c r="AY30" s="90">
        <v>6947007.7130000005</v>
      </c>
      <c r="AZ30" s="90">
        <v>7449482.2010000004</v>
      </c>
      <c r="BA30" s="84">
        <v>6688071.8289999999</v>
      </c>
      <c r="BB30" s="90">
        <v>666661.35199999996</v>
      </c>
      <c r="BC30" s="126">
        <v>1354441.2830000001</v>
      </c>
      <c r="BD30" s="126">
        <v>1842033.6170000001</v>
      </c>
      <c r="BE30" s="126">
        <v>2629096.4070000001</v>
      </c>
      <c r="BF30" s="126">
        <v>3273100.48</v>
      </c>
      <c r="BG30" s="126">
        <v>3893373.9649999999</v>
      </c>
      <c r="BH30" s="126">
        <v>4607336.2659999998</v>
      </c>
      <c r="BI30" s="126">
        <v>5292404.0310000004</v>
      </c>
      <c r="BJ30" s="126">
        <v>5848736.3499999996</v>
      </c>
      <c r="BK30" s="126">
        <v>6642966.5520000001</v>
      </c>
      <c r="BL30" s="126">
        <v>7390955.8880000003</v>
      </c>
      <c r="BM30" s="126">
        <v>8291916.8870000001</v>
      </c>
      <c r="BN30" s="84">
        <v>7502449.9299999997</v>
      </c>
      <c r="BO30" s="135">
        <v>719939.35</v>
      </c>
      <c r="BP30" s="135">
        <v>1511457.3049999999</v>
      </c>
      <c r="BQ30" s="135">
        <v>2044681.5190000001</v>
      </c>
      <c r="BR30" s="193">
        <v>8795941.8840000015</v>
      </c>
    </row>
    <row r="31" spans="1:72" ht="15" customHeight="1">
      <c r="A31" s="13" t="s">
        <v>8</v>
      </c>
      <c r="B31" s="9">
        <v>406121.26248999999</v>
      </c>
      <c r="C31" s="9">
        <v>857746.76340000005</v>
      </c>
      <c r="D31" s="9">
        <v>1322764.0973800002</v>
      </c>
      <c r="E31" s="9">
        <v>1896937.1437700002</v>
      </c>
      <c r="F31" s="9">
        <v>2344780.7492900002</v>
      </c>
      <c r="G31" s="9">
        <v>2910170.3342900001</v>
      </c>
      <c r="H31" s="9">
        <v>3412911.054</v>
      </c>
      <c r="I31" s="9">
        <v>3893872.4697900005</v>
      </c>
      <c r="J31" s="9">
        <v>4374819.5287900008</v>
      </c>
      <c r="K31" s="9">
        <v>5054746.5408200007</v>
      </c>
      <c r="L31" s="9">
        <v>5688761.7447500005</v>
      </c>
      <c r="M31" s="9">
        <v>6626481.5429999996</v>
      </c>
      <c r="N31" s="84">
        <v>6484200</v>
      </c>
      <c r="O31" s="27">
        <v>539243.79799999995</v>
      </c>
      <c r="P31" s="9">
        <v>1102516.2819999999</v>
      </c>
      <c r="Q31" s="9">
        <v>1574317.693</v>
      </c>
      <c r="R31" s="90">
        <v>2129441.0240000002</v>
      </c>
      <c r="S31" s="90">
        <v>2614225.3790000002</v>
      </c>
      <c r="T31" s="90">
        <v>3141693</v>
      </c>
      <c r="U31" s="90">
        <v>3713919.3731999998</v>
      </c>
      <c r="V31" s="90">
        <v>4190978.01</v>
      </c>
      <c r="W31" s="90">
        <v>4675385.4840000002</v>
      </c>
      <c r="X31" s="90">
        <v>5357380.9879999999</v>
      </c>
      <c r="Y31" s="90">
        <v>5942159.1169999996</v>
      </c>
      <c r="Z31" s="90">
        <v>6916162.7939999998</v>
      </c>
      <c r="AA31" s="84">
        <v>6817800</v>
      </c>
      <c r="AB31" s="90">
        <v>564731.73100000003</v>
      </c>
      <c r="AC31" s="90">
        <v>1129090.4609999999</v>
      </c>
      <c r="AD31" s="90">
        <v>1657611.047</v>
      </c>
      <c r="AE31" s="90">
        <v>2371486.0809999998</v>
      </c>
      <c r="AF31" s="90">
        <v>2866035.713</v>
      </c>
      <c r="AG31" s="90">
        <v>3444118</v>
      </c>
      <c r="AH31" s="90">
        <v>4060448.6170000001</v>
      </c>
      <c r="AI31" s="90">
        <v>4634297.2429999998</v>
      </c>
      <c r="AJ31" s="90">
        <v>5200032.4160000002</v>
      </c>
      <c r="AK31" s="90">
        <v>5955950.0180000002</v>
      </c>
      <c r="AL31" s="90">
        <v>6532690.7980000004</v>
      </c>
      <c r="AM31" s="90">
        <v>7667044.5259999996</v>
      </c>
      <c r="AN31" s="84">
        <v>7238116.5389999999</v>
      </c>
      <c r="AO31" s="90">
        <v>567519.18099999998</v>
      </c>
      <c r="AP31" s="90">
        <v>1216856.57</v>
      </c>
      <c r="AQ31" s="90">
        <v>2241722.31</v>
      </c>
      <c r="AR31" s="90">
        <v>3132319.432</v>
      </c>
      <c r="AS31" s="90">
        <v>3798710.0639999998</v>
      </c>
      <c r="AT31" s="90">
        <v>4667708.4819999998</v>
      </c>
      <c r="AU31" s="90">
        <v>5366138.2589999996</v>
      </c>
      <c r="AV31" s="90">
        <v>5953323.5539999995</v>
      </c>
      <c r="AW31" s="90">
        <v>6606323.3739999998</v>
      </c>
      <c r="AX31" s="90">
        <v>7402032.0300000003</v>
      </c>
      <c r="AY31" s="90">
        <v>8102034.3890000004</v>
      </c>
      <c r="AZ31" s="90">
        <v>9410358.9949999992</v>
      </c>
      <c r="BA31" s="84">
        <v>7846049.9189999998</v>
      </c>
      <c r="BB31" s="90">
        <v>689237.96499999997</v>
      </c>
      <c r="BC31" s="126">
        <v>1458648.94</v>
      </c>
      <c r="BD31" s="126">
        <v>2243377.5</v>
      </c>
      <c r="BE31" s="126">
        <v>3035529.193</v>
      </c>
      <c r="BF31" s="126">
        <v>3791899.3969999999</v>
      </c>
      <c r="BG31" s="126">
        <v>4513507.6940000001</v>
      </c>
      <c r="BH31" s="126">
        <v>5259456.25</v>
      </c>
      <c r="BI31" s="126">
        <v>5888455.0449999999</v>
      </c>
      <c r="BJ31" s="126">
        <v>6767883.1730000004</v>
      </c>
      <c r="BK31" s="126">
        <v>7885403.7649999997</v>
      </c>
      <c r="BL31" s="126">
        <v>8630884.682</v>
      </c>
      <c r="BM31" s="126">
        <v>10181164.977</v>
      </c>
      <c r="BN31" s="84">
        <v>9297524.1150000002</v>
      </c>
      <c r="BO31" s="135">
        <v>614585.63199999998</v>
      </c>
      <c r="BP31" s="135">
        <v>1517677.4839999999</v>
      </c>
      <c r="BQ31" s="135">
        <v>2319348.0720000002</v>
      </c>
      <c r="BR31" s="193">
        <v>10861062.956000002</v>
      </c>
    </row>
    <row r="32" spans="1:72" ht="15" customHeight="1">
      <c r="A32" s="6" t="s">
        <v>18</v>
      </c>
      <c r="B32" s="6">
        <v>-15709.89136</v>
      </c>
      <c r="C32" s="6">
        <v>-18855.629110000002</v>
      </c>
      <c r="D32" s="6">
        <v>-33964.860689999994</v>
      </c>
      <c r="E32" s="6">
        <v>-18094.340790000009</v>
      </c>
      <c r="F32" s="6">
        <v>16810.58030999999</v>
      </c>
      <c r="G32" s="6">
        <v>54675.326310000004</v>
      </c>
      <c r="H32" s="6">
        <v>97195.553</v>
      </c>
      <c r="I32" s="6">
        <v>124095.07631999999</v>
      </c>
      <c r="J32" s="6">
        <v>148821.81311999998</v>
      </c>
      <c r="K32" s="6">
        <v>162603.16124999998</v>
      </c>
      <c r="L32" s="6">
        <v>178277.83291</v>
      </c>
      <c r="M32" s="6">
        <f>M33-M34</f>
        <v>202231.72999999998</v>
      </c>
      <c r="N32" s="87">
        <v>125900</v>
      </c>
      <c r="O32" s="21">
        <f t="shared" ref="O32:AA32" si="40">O33-O34</f>
        <v>30062.850799999986</v>
      </c>
      <c r="P32" s="6">
        <f t="shared" si="40"/>
        <v>36435.540000000037</v>
      </c>
      <c r="Q32" s="6">
        <f t="shared" si="40"/>
        <v>48575.965000000084</v>
      </c>
      <c r="R32" s="6">
        <f t="shared" si="40"/>
        <v>50522.195000000065</v>
      </c>
      <c r="S32" s="6">
        <f t="shared" si="40"/>
        <v>98778.977999999886</v>
      </c>
      <c r="T32" s="6">
        <f t="shared" si="40"/>
        <v>138036</v>
      </c>
      <c r="U32" s="6">
        <f t="shared" si="40"/>
        <v>182415.87800000003</v>
      </c>
      <c r="V32" s="6">
        <f t="shared" si="40"/>
        <v>234458.10700000008</v>
      </c>
      <c r="W32" s="6">
        <f t="shared" si="40"/>
        <v>247393.12100000004</v>
      </c>
      <c r="X32" s="6">
        <f t="shared" si="40"/>
        <v>260447.61700000009</v>
      </c>
      <c r="Y32" s="6">
        <f>Y33-Y34</f>
        <v>289646.75199999986</v>
      </c>
      <c r="Z32" s="6">
        <f>Z33-Z34</f>
        <v>299550.68099999987</v>
      </c>
      <c r="AA32" s="87">
        <f t="shared" si="40"/>
        <v>223800</v>
      </c>
      <c r="AB32" s="6">
        <f>AB33-AB34</f>
        <v>22494.11599999998</v>
      </c>
      <c r="AC32" s="6">
        <f>AC33-AC34</f>
        <v>41666.701000000001</v>
      </c>
      <c r="AD32" s="116">
        <v>6296.1929999999702</v>
      </c>
      <c r="AE32" s="6">
        <f t="shared" ref="AE32:AM32" si="41">AE33-AE34</f>
        <v>-11066.114999999991</v>
      </c>
      <c r="AF32" s="6">
        <f t="shared" si="41"/>
        <v>-6871.8359999998938</v>
      </c>
      <c r="AG32" s="6">
        <f t="shared" si="41"/>
        <v>-44602</v>
      </c>
      <c r="AH32" s="6">
        <f t="shared" si="41"/>
        <v>-223.5679999999702</v>
      </c>
      <c r="AI32" s="6">
        <f t="shared" si="41"/>
        <v>27908.665000000037</v>
      </c>
      <c r="AJ32" s="6">
        <f t="shared" si="41"/>
        <v>18278.586000000127</v>
      </c>
      <c r="AK32" s="6">
        <f t="shared" si="41"/>
        <v>46441.754999999888</v>
      </c>
      <c r="AL32" s="6">
        <f t="shared" si="41"/>
        <v>47299.080999999773</v>
      </c>
      <c r="AM32" s="6">
        <f t="shared" si="41"/>
        <v>114911.25399999972</v>
      </c>
      <c r="AN32" s="87">
        <v>234484.140000001</v>
      </c>
      <c r="AO32" s="6">
        <f t="shared" ref="AO32:AY32" si="42">AO33-AO34</f>
        <v>-62808.075000000012</v>
      </c>
      <c r="AP32" s="6">
        <f t="shared" si="42"/>
        <v>-130183.51300000004</v>
      </c>
      <c r="AQ32" s="6">
        <f t="shared" si="42"/>
        <v>-154114.179</v>
      </c>
      <c r="AR32" s="6">
        <f t="shared" si="42"/>
        <v>-147503.30100000009</v>
      </c>
      <c r="AS32" s="6">
        <f t="shared" si="42"/>
        <v>-113180.11399999983</v>
      </c>
      <c r="AT32" s="6">
        <f t="shared" si="42"/>
        <v>-85892.075000000186</v>
      </c>
      <c r="AU32" s="6">
        <f t="shared" si="42"/>
        <v>-24790.077000000048</v>
      </c>
      <c r="AV32" s="6">
        <f t="shared" si="42"/>
        <v>1407.3530000001192</v>
      </c>
      <c r="AW32" s="6">
        <f t="shared" si="42"/>
        <v>30609.788000000175</v>
      </c>
      <c r="AX32" s="6">
        <f t="shared" si="42"/>
        <v>63006.825000000186</v>
      </c>
      <c r="AY32" s="6">
        <f t="shared" si="42"/>
        <v>38267.962000000291</v>
      </c>
      <c r="AZ32" s="6">
        <f t="shared" ref="AZ32:BR32" si="43">AZ33-AZ34</f>
        <v>200524.48600000003</v>
      </c>
      <c r="BA32" s="87">
        <f t="shared" si="43"/>
        <v>-21564.299000000115</v>
      </c>
      <c r="BB32" s="6">
        <f t="shared" si="43"/>
        <v>108554.179</v>
      </c>
      <c r="BC32" s="6">
        <f t="shared" si="43"/>
        <v>98735.641000000061</v>
      </c>
      <c r="BD32" s="6">
        <f t="shared" si="43"/>
        <v>78145.562999999966</v>
      </c>
      <c r="BE32" s="6">
        <f t="shared" si="43"/>
        <v>87696.664000000106</v>
      </c>
      <c r="BF32" s="6">
        <f t="shared" si="43"/>
        <v>41467.940999999875</v>
      </c>
      <c r="BG32" s="6">
        <f t="shared" si="43"/>
        <v>205002.22399999993</v>
      </c>
      <c r="BH32" s="6">
        <f t="shared" ref="BH32:BI32" si="44">BH33-BH34</f>
        <v>326863.35100000026</v>
      </c>
      <c r="BI32" s="6">
        <f t="shared" si="44"/>
        <v>350378.41999999993</v>
      </c>
      <c r="BJ32" s="6">
        <f t="shared" si="43"/>
        <v>320128.89399999985</v>
      </c>
      <c r="BK32" s="6">
        <f t="shared" si="43"/>
        <v>371998.29799999995</v>
      </c>
      <c r="BL32" s="6">
        <f t="shared" si="43"/>
        <v>349474.929</v>
      </c>
      <c r="BM32" s="6">
        <f t="shared" si="43"/>
        <v>343526.23900000006</v>
      </c>
      <c r="BN32" s="87">
        <f t="shared" si="43"/>
        <v>52141.845000000205</v>
      </c>
      <c r="BO32" s="6">
        <f t="shared" si="43"/>
        <v>21850.373000000021</v>
      </c>
      <c r="BP32" s="185">
        <f t="shared" si="43"/>
        <v>8860.8950000000186</v>
      </c>
      <c r="BQ32" s="6">
        <f t="shared" si="43"/>
        <v>-67878.96100000001</v>
      </c>
      <c r="BR32" s="194">
        <f t="shared" si="43"/>
        <v>113700.62300000014</v>
      </c>
    </row>
    <row r="33" spans="1:70" ht="15" customHeight="1">
      <c r="A33" s="13" t="s">
        <v>2</v>
      </c>
      <c r="B33" s="9">
        <v>200983.12943999999</v>
      </c>
      <c r="C33" s="9">
        <v>404746.02648999996</v>
      </c>
      <c r="D33" s="9">
        <v>603065.3825699999</v>
      </c>
      <c r="E33" s="9">
        <v>842483.36490999989</v>
      </c>
      <c r="F33" s="9">
        <v>1071641.8650999998</v>
      </c>
      <c r="G33" s="9">
        <v>1306670.2670999998</v>
      </c>
      <c r="H33" s="9">
        <v>1569046.6270000001</v>
      </c>
      <c r="I33" s="9">
        <v>1806442.2896299998</v>
      </c>
      <c r="J33" s="9">
        <v>2026474.3182299999</v>
      </c>
      <c r="K33" s="9">
        <v>2277311.29</v>
      </c>
      <c r="L33" s="9">
        <v>2514504.6058</v>
      </c>
      <c r="M33" s="9">
        <v>2782324.3859999999</v>
      </c>
      <c r="N33" s="84">
        <v>2777100</v>
      </c>
      <c r="O33" s="27">
        <v>235581.60579999999</v>
      </c>
      <c r="P33" s="9">
        <v>466833.27</v>
      </c>
      <c r="Q33" s="9">
        <v>692040.12600000005</v>
      </c>
      <c r="R33" s="90">
        <v>950872.53</v>
      </c>
      <c r="S33" s="90">
        <v>1207076.2879999999</v>
      </c>
      <c r="T33" s="90">
        <v>1454266</v>
      </c>
      <c r="U33" s="90">
        <v>1737782.2180000001</v>
      </c>
      <c r="V33" s="90">
        <v>1997480.6340000001</v>
      </c>
      <c r="W33" s="90">
        <v>2240104.6529999999</v>
      </c>
      <c r="X33" s="90">
        <v>2509654.9040000001</v>
      </c>
      <c r="Y33" s="90">
        <v>2764217.08</v>
      </c>
      <c r="Z33" s="90">
        <v>3050316.0129999998</v>
      </c>
      <c r="AA33" s="84">
        <v>2989500</v>
      </c>
      <c r="AB33" s="90">
        <v>258275.56099999999</v>
      </c>
      <c r="AC33" s="90">
        <v>506650.38299999997</v>
      </c>
      <c r="AD33" s="90">
        <v>739705.90700000001</v>
      </c>
      <c r="AE33" s="90">
        <v>990250.40399999998</v>
      </c>
      <c r="AF33" s="90">
        <v>1211670.1240000001</v>
      </c>
      <c r="AG33" s="90">
        <v>1442118</v>
      </c>
      <c r="AH33" s="90">
        <v>1718894.0630000001</v>
      </c>
      <c r="AI33" s="90">
        <v>1979026.3489999999</v>
      </c>
      <c r="AJ33" s="90">
        <v>2236252.0819999999</v>
      </c>
      <c r="AK33" s="90">
        <v>2499070.5559999999</v>
      </c>
      <c r="AL33" s="90">
        <v>2757498.247</v>
      </c>
      <c r="AM33" s="90">
        <v>3107556.7039999999</v>
      </c>
      <c r="AN33" s="84">
        <v>3211460</v>
      </c>
      <c r="AO33" s="90">
        <v>182213.52799999999</v>
      </c>
      <c r="AP33" s="90">
        <v>378952.89199999999</v>
      </c>
      <c r="AQ33" s="90">
        <v>659214.821</v>
      </c>
      <c r="AR33" s="90">
        <v>932131.54200000002</v>
      </c>
      <c r="AS33" s="90">
        <v>1209685.8470000001</v>
      </c>
      <c r="AT33" s="90">
        <v>1514679.3459999999</v>
      </c>
      <c r="AU33" s="90">
        <v>1816819.4180000001</v>
      </c>
      <c r="AV33" s="90">
        <v>2116551.409</v>
      </c>
      <c r="AW33" s="90">
        <v>2408644.5410000002</v>
      </c>
      <c r="AX33" s="90">
        <v>2690989.3990000002</v>
      </c>
      <c r="AY33" s="90">
        <v>2951168.16</v>
      </c>
      <c r="AZ33" s="90">
        <v>3410111.6669999999</v>
      </c>
      <c r="BA33" s="84">
        <v>3151020.09</v>
      </c>
      <c r="BB33" s="90">
        <v>373920.799</v>
      </c>
      <c r="BC33" s="126">
        <v>665224.39500000002</v>
      </c>
      <c r="BD33" s="126">
        <v>956083.42200000002</v>
      </c>
      <c r="BE33" s="126">
        <v>1258543.2180000001</v>
      </c>
      <c r="BF33" s="126">
        <v>1488320.5379999999</v>
      </c>
      <c r="BG33" s="126">
        <v>1924273.629</v>
      </c>
      <c r="BH33" s="126">
        <v>2294967.8990000002</v>
      </c>
      <c r="BI33" s="126">
        <v>2619349.9780000001</v>
      </c>
      <c r="BJ33" s="126">
        <v>2957302.514</v>
      </c>
      <c r="BK33" s="126">
        <v>3307223.3360000001</v>
      </c>
      <c r="BL33" s="126">
        <v>3632193.66</v>
      </c>
      <c r="BM33" s="126">
        <v>3933156.719</v>
      </c>
      <c r="BN33" s="84">
        <v>3437530.5860000001</v>
      </c>
      <c r="BO33" s="135">
        <v>386755.58600000001</v>
      </c>
      <c r="BP33" s="135">
        <v>712519.40800000005</v>
      </c>
      <c r="BQ33" s="135">
        <v>981867.31200000003</v>
      </c>
      <c r="BR33" s="193">
        <v>4197016.0610000007</v>
      </c>
    </row>
    <row r="34" spans="1:70" ht="15" customHeight="1">
      <c r="A34" s="13" t="s">
        <v>8</v>
      </c>
      <c r="B34" s="9">
        <v>216693.0208</v>
      </c>
      <c r="C34" s="9">
        <v>423601.6556</v>
      </c>
      <c r="D34" s="9">
        <v>637030.24326000002</v>
      </c>
      <c r="E34" s="9">
        <v>860577.70570000005</v>
      </c>
      <c r="F34" s="9">
        <v>1054831.2847899999</v>
      </c>
      <c r="G34" s="9">
        <v>1251994.9407899999</v>
      </c>
      <c r="H34" s="9">
        <v>1471851.074</v>
      </c>
      <c r="I34" s="9">
        <v>1682347.21331</v>
      </c>
      <c r="J34" s="9">
        <v>1877652.50511</v>
      </c>
      <c r="K34" s="9">
        <v>2114708.1287500001</v>
      </c>
      <c r="L34" s="9">
        <v>2336226.7728900001</v>
      </c>
      <c r="M34" s="9">
        <v>2580092.656</v>
      </c>
      <c r="N34" s="84">
        <v>2651200</v>
      </c>
      <c r="O34" s="27">
        <v>205518.755</v>
      </c>
      <c r="P34" s="9">
        <v>430397.73</v>
      </c>
      <c r="Q34" s="9">
        <v>643464.16099999996</v>
      </c>
      <c r="R34" s="90">
        <v>900350.33499999996</v>
      </c>
      <c r="S34" s="90">
        <v>1108297.31</v>
      </c>
      <c r="T34" s="90">
        <v>1316230</v>
      </c>
      <c r="U34" s="90">
        <v>1555366.34</v>
      </c>
      <c r="V34" s="90">
        <v>1763022.527</v>
      </c>
      <c r="W34" s="90">
        <v>1992711.5319999999</v>
      </c>
      <c r="X34" s="90">
        <v>2249207.287</v>
      </c>
      <c r="Y34" s="90">
        <v>2474570.3280000002</v>
      </c>
      <c r="Z34" s="90">
        <v>2750765.3319999999</v>
      </c>
      <c r="AA34" s="84">
        <v>2765700</v>
      </c>
      <c r="AB34" s="90">
        <v>235781.44500000001</v>
      </c>
      <c r="AC34" s="90">
        <v>464983.68199999997</v>
      </c>
      <c r="AD34" s="90">
        <v>733409.71400000004</v>
      </c>
      <c r="AE34" s="90">
        <v>1001316.519</v>
      </c>
      <c r="AF34" s="90">
        <v>1218541.96</v>
      </c>
      <c r="AG34" s="90">
        <v>1486720</v>
      </c>
      <c r="AH34" s="90">
        <v>1719117.6310000001</v>
      </c>
      <c r="AI34" s="90">
        <v>1951117.6839999999</v>
      </c>
      <c r="AJ34" s="90">
        <v>2217973.4959999998</v>
      </c>
      <c r="AK34" s="90">
        <v>2452628.801</v>
      </c>
      <c r="AL34" s="90">
        <v>2710199.1660000002</v>
      </c>
      <c r="AM34" s="90">
        <v>2992645.45</v>
      </c>
      <c r="AN34" s="84">
        <v>2976975.86</v>
      </c>
      <c r="AO34" s="90">
        <v>245021.603</v>
      </c>
      <c r="AP34" s="90">
        <v>509136.40500000003</v>
      </c>
      <c r="AQ34" s="90">
        <v>813329</v>
      </c>
      <c r="AR34" s="90">
        <v>1079634.8430000001</v>
      </c>
      <c r="AS34" s="90">
        <v>1322865.9609999999</v>
      </c>
      <c r="AT34" s="90">
        <v>1600571.4210000001</v>
      </c>
      <c r="AU34" s="90">
        <v>1841609.4950000001</v>
      </c>
      <c r="AV34" s="90">
        <v>2115144.0559999999</v>
      </c>
      <c r="AW34" s="90">
        <v>2378034.753</v>
      </c>
      <c r="AX34" s="90">
        <v>2627982.574</v>
      </c>
      <c r="AY34" s="90">
        <v>2912900.1979999999</v>
      </c>
      <c r="AZ34" s="90">
        <v>3209587.1809999999</v>
      </c>
      <c r="BA34" s="84">
        <v>3172584.389</v>
      </c>
      <c r="BB34" s="90">
        <v>265366.62</v>
      </c>
      <c r="BC34" s="126">
        <v>566488.75399999996</v>
      </c>
      <c r="BD34" s="126">
        <v>877937.85900000005</v>
      </c>
      <c r="BE34" s="126">
        <v>1170846.554</v>
      </c>
      <c r="BF34" s="126">
        <v>1446852.5970000001</v>
      </c>
      <c r="BG34" s="126">
        <v>1719271.405</v>
      </c>
      <c r="BH34" s="126">
        <v>1968104.548</v>
      </c>
      <c r="BI34" s="126">
        <v>2268971.5580000002</v>
      </c>
      <c r="BJ34" s="126">
        <v>2637173.62</v>
      </c>
      <c r="BK34" s="126">
        <v>2935225.0380000002</v>
      </c>
      <c r="BL34" s="126">
        <v>3282718.7310000001</v>
      </c>
      <c r="BM34" s="126">
        <v>3589630.48</v>
      </c>
      <c r="BN34" s="84">
        <v>3385388.7409999999</v>
      </c>
      <c r="BO34" s="135">
        <v>364905.21299999999</v>
      </c>
      <c r="BP34" s="135">
        <v>703658.51300000004</v>
      </c>
      <c r="BQ34" s="135">
        <v>1049746.273</v>
      </c>
      <c r="BR34" s="193">
        <v>4083315.4380000005</v>
      </c>
    </row>
    <row r="35" spans="1:70" ht="15" customHeight="1">
      <c r="A35" s="6" t="s">
        <v>19</v>
      </c>
      <c r="B35" s="6">
        <v>11773.732</v>
      </c>
      <c r="C35" s="6">
        <v>16067.337000000003</v>
      </c>
      <c r="D35" s="6">
        <v>17387.086000000003</v>
      </c>
      <c r="E35" s="6">
        <v>24478.553000000004</v>
      </c>
      <c r="F35" s="6">
        <v>23198.187000000005</v>
      </c>
      <c r="G35" s="6">
        <v>25971.203000000009</v>
      </c>
      <c r="H35" s="6">
        <v>31671.375</v>
      </c>
      <c r="I35" s="6">
        <v>42961.191000000006</v>
      </c>
      <c r="J35" s="6">
        <v>48800.425000000003</v>
      </c>
      <c r="K35" s="6">
        <v>50275.813999999998</v>
      </c>
      <c r="L35" s="6">
        <v>49652.248999999996</v>
      </c>
      <c r="M35" s="6">
        <f>M36-M37</f>
        <v>35199.548999999999</v>
      </c>
      <c r="N35" s="87">
        <v>600</v>
      </c>
      <c r="O35" s="21">
        <f t="shared" ref="O35:AH35" si="45">O36-O37</f>
        <v>20125.769000000004</v>
      </c>
      <c r="P35" s="6">
        <f t="shared" si="45"/>
        <v>26706.359999999993</v>
      </c>
      <c r="Q35" s="6">
        <f t="shared" si="45"/>
        <v>18106</v>
      </c>
      <c r="R35" s="6">
        <f t="shared" si="45"/>
        <v>37082.602999999974</v>
      </c>
      <c r="S35" s="6">
        <f t="shared" si="45"/>
        <v>25890.687000000005</v>
      </c>
      <c r="T35" s="6">
        <f t="shared" si="45"/>
        <v>14210</v>
      </c>
      <c r="U35" s="6">
        <f t="shared" si="45"/>
        <v>29532.22</v>
      </c>
      <c r="V35" s="6">
        <f t="shared" si="45"/>
        <v>36858.728000000003</v>
      </c>
      <c r="W35" s="6">
        <f t="shared" si="45"/>
        <v>33456.946999999986</v>
      </c>
      <c r="X35" s="6">
        <f t="shared" si="45"/>
        <v>55495.402999999991</v>
      </c>
      <c r="Y35" s="6">
        <f t="shared" si="45"/>
        <v>38072.986000000034</v>
      </c>
      <c r="Z35" s="6">
        <f t="shared" si="45"/>
        <v>17951.097999999998</v>
      </c>
      <c r="AA35" s="87">
        <v>4200</v>
      </c>
      <c r="AB35" s="6">
        <f t="shared" si="45"/>
        <v>7480.8660000000018</v>
      </c>
      <c r="AC35" s="6">
        <f t="shared" si="45"/>
        <v>30945.457999999999</v>
      </c>
      <c r="AD35" s="116">
        <v>23077.899000000005</v>
      </c>
      <c r="AE35" s="6">
        <f t="shared" si="45"/>
        <v>45237.391999999993</v>
      </c>
      <c r="AF35" s="6">
        <f t="shared" si="45"/>
        <v>32492.027000000002</v>
      </c>
      <c r="AG35" s="6">
        <f t="shared" si="45"/>
        <v>20893</v>
      </c>
      <c r="AH35" s="6">
        <f t="shared" si="45"/>
        <v>26919.184999999998</v>
      </c>
      <c r="AI35" s="6">
        <f t="shared" ref="AI35:BA35" si="46">AI36-AI37</f>
        <v>39064.102999999945</v>
      </c>
      <c r="AJ35" s="6">
        <f t="shared" si="46"/>
        <v>37108.40399999998</v>
      </c>
      <c r="AK35" s="6">
        <f t="shared" si="46"/>
        <v>57372.97900000005</v>
      </c>
      <c r="AL35" s="6">
        <f t="shared" si="46"/>
        <v>42852.862000000023</v>
      </c>
      <c r="AM35" s="6">
        <f t="shared" si="46"/>
        <v>17274.233000000007</v>
      </c>
      <c r="AN35" s="87">
        <v>1720.58399999997</v>
      </c>
      <c r="AO35" s="6">
        <f t="shared" si="46"/>
        <v>892.31899999999951</v>
      </c>
      <c r="AP35" s="6">
        <f t="shared" si="46"/>
        <v>-17674.166000000005</v>
      </c>
      <c r="AQ35" s="6">
        <f t="shared" si="46"/>
        <v>-40124.619000000006</v>
      </c>
      <c r="AR35" s="6">
        <f t="shared" si="46"/>
        <v>-69348.915999999997</v>
      </c>
      <c r="AS35" s="6">
        <f t="shared" si="46"/>
        <v>-96551.67300000001</v>
      </c>
      <c r="AT35" s="6">
        <f t="shared" si="46"/>
        <v>-129438.27399999999</v>
      </c>
      <c r="AU35" s="6">
        <f t="shared" si="46"/>
        <v>-160882.74400000001</v>
      </c>
      <c r="AV35" s="6">
        <f t="shared" si="46"/>
        <v>-174539.44999999998</v>
      </c>
      <c r="AW35" s="6">
        <f t="shared" si="46"/>
        <v>-193463.72700000001</v>
      </c>
      <c r="AX35" s="6">
        <f t="shared" si="46"/>
        <v>-221556.28599999999</v>
      </c>
      <c r="AY35" s="6">
        <f t="shared" si="46"/>
        <v>-253685.1</v>
      </c>
      <c r="AZ35" s="6">
        <f>AZ36-AZ37</f>
        <v>-297943.65599999996</v>
      </c>
      <c r="BA35" s="87">
        <f t="shared" si="46"/>
        <v>-11681.627169999992</v>
      </c>
      <c r="BB35" s="6">
        <f t="shared" ref="BB35:BR35" si="47">BB36-BB37</f>
        <v>-2822.1859999999979</v>
      </c>
      <c r="BC35" s="6">
        <f t="shared" si="47"/>
        <v>-24010.195999999996</v>
      </c>
      <c r="BD35" s="6">
        <f t="shared" si="47"/>
        <v>-55997.897000000004</v>
      </c>
      <c r="BE35" s="6">
        <f t="shared" si="47"/>
        <v>-79852.138000000006</v>
      </c>
      <c r="BF35" s="6">
        <f t="shared" si="47"/>
        <v>-109032.156</v>
      </c>
      <c r="BG35" s="6">
        <f t="shared" si="47"/>
        <v>-148018.41</v>
      </c>
      <c r="BH35" s="6">
        <f t="shared" ref="BH35:BI35" si="48">BH36-BH37</f>
        <v>-183143.82900000003</v>
      </c>
      <c r="BI35" s="6">
        <f t="shared" si="48"/>
        <v>-196096.15200000003</v>
      </c>
      <c r="BJ35" s="6">
        <f t="shared" si="47"/>
        <v>-211506.451</v>
      </c>
      <c r="BK35" s="6">
        <f t="shared" si="47"/>
        <v>-244047.21099999998</v>
      </c>
      <c r="BL35" s="6">
        <f t="shared" si="47"/>
        <v>-277134.152</v>
      </c>
      <c r="BM35" s="6">
        <f t="shared" si="47"/>
        <v>-327353.78899999999</v>
      </c>
      <c r="BN35" s="87">
        <f t="shared" si="47"/>
        <v>-26874.507000000041</v>
      </c>
      <c r="BO35" s="6">
        <f t="shared" si="47"/>
        <v>-5846.724000000002</v>
      </c>
      <c r="BP35" s="185">
        <f t="shared" si="47"/>
        <v>-27422.392999999996</v>
      </c>
      <c r="BQ35" s="6">
        <f t="shared" si="47"/>
        <v>-327517.75</v>
      </c>
      <c r="BR35" s="194">
        <f t="shared" si="47"/>
        <v>-5968.4269056605408</v>
      </c>
    </row>
    <row r="36" spans="1:70" ht="15" customHeight="1">
      <c r="A36" s="13" t="s">
        <v>2</v>
      </c>
      <c r="B36" s="9">
        <v>29627.258000000002</v>
      </c>
      <c r="C36" s="9">
        <v>63326.944000000003</v>
      </c>
      <c r="D36" s="9">
        <v>95583.993000000002</v>
      </c>
      <c r="E36" s="9">
        <v>135058.41899999999</v>
      </c>
      <c r="F36" s="9">
        <v>166213.321</v>
      </c>
      <c r="G36" s="9">
        <v>203376.86799999999</v>
      </c>
      <c r="H36" s="9">
        <v>244465.03</v>
      </c>
      <c r="I36" s="9">
        <v>285225.40499999997</v>
      </c>
      <c r="J36" s="9">
        <v>317572.02299999999</v>
      </c>
      <c r="K36" s="9">
        <v>356028.473</v>
      </c>
      <c r="L36" s="9">
        <v>389982.859</v>
      </c>
      <c r="M36" s="9">
        <v>433468.277</v>
      </c>
      <c r="N36" s="84">
        <v>363500</v>
      </c>
      <c r="O36" s="27">
        <v>41192.368000000002</v>
      </c>
      <c r="P36" s="9">
        <v>84794.286999999997</v>
      </c>
      <c r="Q36" s="9">
        <v>111668.07399999999</v>
      </c>
      <c r="R36" s="90">
        <v>171575.58</v>
      </c>
      <c r="S36" s="90">
        <v>195960.18400000001</v>
      </c>
      <c r="T36" s="90">
        <v>219266</v>
      </c>
      <c r="U36" s="90">
        <v>280065.13</v>
      </c>
      <c r="V36" s="90">
        <v>318076.84399999998</v>
      </c>
      <c r="W36" s="90">
        <v>349439.359</v>
      </c>
      <c r="X36" s="90">
        <v>410707.71299999999</v>
      </c>
      <c r="Y36" s="90">
        <v>431048.21500000003</v>
      </c>
      <c r="Z36" s="90">
        <v>466439.97700000001</v>
      </c>
      <c r="AA36" s="84">
        <v>430400</v>
      </c>
      <c r="AB36" s="90">
        <v>34050.796000000002</v>
      </c>
      <c r="AC36" s="90">
        <v>93850.987999999998</v>
      </c>
      <c r="AD36" s="90">
        <v>122151.095</v>
      </c>
      <c r="AE36" s="90">
        <v>180870.253</v>
      </c>
      <c r="AF36" s="90">
        <v>199634.658</v>
      </c>
      <c r="AG36" s="90">
        <v>224856</v>
      </c>
      <c r="AH36" s="90">
        <v>277848.86900000001</v>
      </c>
      <c r="AI36" s="90">
        <v>320541.80699999997</v>
      </c>
      <c r="AJ36" s="90">
        <v>353962.185</v>
      </c>
      <c r="AK36" s="90">
        <v>416047.23700000002</v>
      </c>
      <c r="AL36" s="90">
        <v>438530.48300000001</v>
      </c>
      <c r="AM36" s="90">
        <v>475228.85800000001</v>
      </c>
      <c r="AN36" s="84">
        <v>442133.60399999999</v>
      </c>
      <c r="AO36" s="90">
        <v>18732.02</v>
      </c>
      <c r="AP36" s="90">
        <v>32904.241999999998</v>
      </c>
      <c r="AQ36" s="90">
        <v>47452.063999999998</v>
      </c>
      <c r="AR36" s="90">
        <v>58780.29</v>
      </c>
      <c r="AS36" s="90">
        <v>69933.850999999995</v>
      </c>
      <c r="AT36" s="90">
        <v>77567.735000000001</v>
      </c>
      <c r="AU36" s="90">
        <v>91212.491999999998</v>
      </c>
      <c r="AV36" s="90">
        <v>115006.6</v>
      </c>
      <c r="AW36" s="90">
        <v>130008.755</v>
      </c>
      <c r="AX36" s="90">
        <v>142755.133</v>
      </c>
      <c r="AY36" s="90">
        <v>153278.9</v>
      </c>
      <c r="AZ36" s="90">
        <v>174858.40599999999</v>
      </c>
      <c r="BA36" s="84">
        <v>485884.43599999999</v>
      </c>
      <c r="BB36" s="90">
        <v>21086.86</v>
      </c>
      <c r="BC36" s="126">
        <v>35760.292000000001</v>
      </c>
      <c r="BD36" s="126">
        <v>52514.375999999997</v>
      </c>
      <c r="BE36" s="126">
        <v>69098.956000000006</v>
      </c>
      <c r="BF36" s="126">
        <v>81930.620999999999</v>
      </c>
      <c r="BG36" s="126">
        <v>85905.073999999993</v>
      </c>
      <c r="BH36" s="126">
        <v>97484.707999999999</v>
      </c>
      <c r="BI36" s="126">
        <v>122236.329</v>
      </c>
      <c r="BJ36" s="126">
        <v>146395.91800000001</v>
      </c>
      <c r="BK36" s="126">
        <v>161653.302</v>
      </c>
      <c r="BL36" s="126">
        <v>174487.70300000001</v>
      </c>
      <c r="BM36" s="126">
        <v>194394.35200000001</v>
      </c>
      <c r="BN36" s="84">
        <v>519295.99400000001</v>
      </c>
      <c r="BO36" s="135">
        <v>24612.749</v>
      </c>
      <c r="BP36" s="135">
        <v>46794.313999999998</v>
      </c>
      <c r="BQ36" s="135">
        <v>3019030.4019999998</v>
      </c>
      <c r="BR36" s="193">
        <v>583451.06099999987</v>
      </c>
    </row>
    <row r="37" spans="1:70" ht="15" customHeight="1">
      <c r="A37" s="13" t="s">
        <v>8</v>
      </c>
      <c r="B37" s="9">
        <v>17853.526000000002</v>
      </c>
      <c r="C37" s="9">
        <v>47259.607000000004</v>
      </c>
      <c r="D37" s="9">
        <v>78196.907000000007</v>
      </c>
      <c r="E37" s="9">
        <v>110579.86600000001</v>
      </c>
      <c r="F37" s="9">
        <v>143015.13400000002</v>
      </c>
      <c r="G37" s="9">
        <v>177409.56800000003</v>
      </c>
      <c r="H37" s="9">
        <v>212793.655</v>
      </c>
      <c r="I37" s="9">
        <v>242268.11700000003</v>
      </c>
      <c r="J37" s="9">
        <v>268775.50100000005</v>
      </c>
      <c r="K37" s="9">
        <v>305756.56200000003</v>
      </c>
      <c r="L37" s="9">
        <v>340334.51300000004</v>
      </c>
      <c r="M37" s="9">
        <v>398268.728</v>
      </c>
      <c r="N37" s="84">
        <v>362900</v>
      </c>
      <c r="O37" s="27">
        <v>21066.598999999998</v>
      </c>
      <c r="P37" s="9">
        <v>58087.927000000003</v>
      </c>
      <c r="Q37" s="9">
        <v>93562.073999999993</v>
      </c>
      <c r="R37" s="90">
        <v>134492.97700000001</v>
      </c>
      <c r="S37" s="90">
        <v>170069.497</v>
      </c>
      <c r="T37" s="90">
        <v>205056</v>
      </c>
      <c r="U37" s="90">
        <v>250532.91</v>
      </c>
      <c r="V37" s="90">
        <v>281218.11599999998</v>
      </c>
      <c r="W37" s="90">
        <v>315982.41200000001</v>
      </c>
      <c r="X37" s="90">
        <v>355212.31</v>
      </c>
      <c r="Y37" s="90">
        <v>392975.22899999999</v>
      </c>
      <c r="Z37" s="90">
        <v>448488.87900000002</v>
      </c>
      <c r="AA37" s="84">
        <v>426300</v>
      </c>
      <c r="AB37" s="90">
        <v>26569.93</v>
      </c>
      <c r="AC37" s="90">
        <v>62905.53</v>
      </c>
      <c r="AD37" s="90">
        <v>99073.195999999996</v>
      </c>
      <c r="AE37" s="90">
        <v>135632.861</v>
      </c>
      <c r="AF37" s="90">
        <v>167142.63099999999</v>
      </c>
      <c r="AG37" s="90">
        <v>203963</v>
      </c>
      <c r="AH37" s="90">
        <v>250929.68400000001</v>
      </c>
      <c r="AI37" s="90">
        <v>281477.70400000003</v>
      </c>
      <c r="AJ37" s="90">
        <v>316853.78100000002</v>
      </c>
      <c r="AK37" s="90">
        <v>358674.25799999997</v>
      </c>
      <c r="AL37" s="90">
        <v>395677.62099999998</v>
      </c>
      <c r="AM37" s="90">
        <v>457954.625</v>
      </c>
      <c r="AN37" s="84">
        <v>440413.02</v>
      </c>
      <c r="AO37" s="90">
        <v>17839.701000000001</v>
      </c>
      <c r="AP37" s="90">
        <v>50578.408000000003</v>
      </c>
      <c r="AQ37" s="90">
        <v>87576.683000000005</v>
      </c>
      <c r="AR37" s="90">
        <v>128129.20600000001</v>
      </c>
      <c r="AS37" s="90">
        <v>166485.524</v>
      </c>
      <c r="AT37" s="90">
        <v>207006.00899999999</v>
      </c>
      <c r="AU37" s="90">
        <v>252095.236</v>
      </c>
      <c r="AV37" s="90">
        <v>289546.05</v>
      </c>
      <c r="AW37" s="90">
        <v>323472.48200000002</v>
      </c>
      <c r="AX37" s="90">
        <v>364311.41899999999</v>
      </c>
      <c r="AY37" s="90">
        <v>406964</v>
      </c>
      <c r="AZ37" s="90">
        <v>472802.06199999998</v>
      </c>
      <c r="BA37" s="84">
        <v>497566.06316999998</v>
      </c>
      <c r="BB37" s="90">
        <v>23909.045999999998</v>
      </c>
      <c r="BC37" s="126">
        <v>59770.487999999998</v>
      </c>
      <c r="BD37" s="126">
        <v>108512.273</v>
      </c>
      <c r="BE37" s="126">
        <v>148951.09400000001</v>
      </c>
      <c r="BF37" s="126">
        <v>190962.777</v>
      </c>
      <c r="BG37" s="126">
        <v>233923.484</v>
      </c>
      <c r="BH37" s="126">
        <v>280628.53700000001</v>
      </c>
      <c r="BI37" s="126">
        <v>318332.48100000003</v>
      </c>
      <c r="BJ37" s="126">
        <v>357902.36900000001</v>
      </c>
      <c r="BK37" s="126">
        <v>405700.51299999998</v>
      </c>
      <c r="BL37" s="126">
        <v>451621.85499999998</v>
      </c>
      <c r="BM37" s="126">
        <v>521748.141</v>
      </c>
      <c r="BN37" s="84">
        <v>546170.50100000005</v>
      </c>
      <c r="BO37" s="135">
        <v>30459.473000000002</v>
      </c>
      <c r="BP37" s="135">
        <v>74216.706999999995</v>
      </c>
      <c r="BQ37" s="135">
        <v>3346548.1519999998</v>
      </c>
      <c r="BR37" s="193">
        <v>589419.48790566041</v>
      </c>
    </row>
    <row r="38" spans="1:70" ht="15" customHeight="1">
      <c r="A38" s="6" t="s">
        <v>20</v>
      </c>
      <c r="B38" s="6">
        <v>48227.762999999999</v>
      </c>
      <c r="C38" s="6">
        <v>68290.378000000026</v>
      </c>
      <c r="D38" s="6">
        <v>74451.896000000008</v>
      </c>
      <c r="E38" s="6">
        <v>79850.872999999992</v>
      </c>
      <c r="F38" s="6">
        <v>83141.870999999999</v>
      </c>
      <c r="G38" s="6">
        <v>57776.049000000014</v>
      </c>
      <c r="H38" s="6">
        <v>43265.800999999978</v>
      </c>
      <c r="I38" s="6">
        <v>39519.405000000013</v>
      </c>
      <c r="J38" s="6">
        <v>19307.939999999988</v>
      </c>
      <c r="K38" s="6">
        <v>12287.491999999984</v>
      </c>
      <c r="L38" s="6">
        <v>-14961.398000000001</v>
      </c>
      <c r="M38" s="6">
        <f>M39-M40</f>
        <v>-150546.78099999996</v>
      </c>
      <c r="N38" s="87">
        <v>31500</v>
      </c>
      <c r="O38" s="21">
        <f t="shared" ref="O38:AH38" si="49">O39-O40</f>
        <v>-164652.4</v>
      </c>
      <c r="P38" s="6">
        <f t="shared" si="49"/>
        <v>119649.43300000002</v>
      </c>
      <c r="Q38" s="6">
        <f t="shared" si="49"/>
        <v>142151.5830000001</v>
      </c>
      <c r="R38" s="6">
        <f t="shared" si="49"/>
        <v>142217.78000000003</v>
      </c>
      <c r="S38" s="6">
        <f t="shared" si="49"/>
        <v>144113.11900000006</v>
      </c>
      <c r="T38" s="6">
        <f t="shared" si="49"/>
        <v>116172</v>
      </c>
      <c r="U38" s="6">
        <f t="shared" si="49"/>
        <v>96076.564000000013</v>
      </c>
      <c r="V38" s="6">
        <f t="shared" si="49"/>
        <v>99085.07200000016</v>
      </c>
      <c r="W38" s="6">
        <f t="shared" si="49"/>
        <v>113552</v>
      </c>
      <c r="X38" s="6">
        <f t="shared" si="49"/>
        <v>107451.56099999975</v>
      </c>
      <c r="Y38" s="6">
        <f t="shared" si="49"/>
        <v>119302.79699999979</v>
      </c>
      <c r="Z38" s="6">
        <f t="shared" si="49"/>
        <v>50170.640999999829</v>
      </c>
      <c r="AA38" s="87">
        <f t="shared" si="49"/>
        <v>-61400</v>
      </c>
      <c r="AB38" s="6">
        <f t="shared" si="49"/>
        <v>108823.12500000003</v>
      </c>
      <c r="AC38" s="6">
        <f t="shared" si="49"/>
        <v>152159.19900000002</v>
      </c>
      <c r="AD38" s="116">
        <v>143649</v>
      </c>
      <c r="AE38" s="6">
        <f t="shared" si="49"/>
        <v>125121</v>
      </c>
      <c r="AF38" s="6">
        <f t="shared" si="49"/>
        <v>125388.18999999994</v>
      </c>
      <c r="AG38" s="6">
        <f t="shared" si="49"/>
        <v>101368</v>
      </c>
      <c r="AH38" s="6">
        <f t="shared" si="49"/>
        <v>94979.466999999946</v>
      </c>
      <c r="AI38" s="6">
        <f t="shared" ref="AI38:BA38" si="50">AI39-AI40</f>
        <v>109691.16599999997</v>
      </c>
      <c r="AJ38" s="6">
        <f t="shared" si="50"/>
        <v>111090.82599999988</v>
      </c>
      <c r="AK38" s="6">
        <f t="shared" si="50"/>
        <v>88540.959999999963</v>
      </c>
      <c r="AL38" s="6">
        <f t="shared" si="50"/>
        <v>78987.441000000108</v>
      </c>
      <c r="AM38" s="6">
        <f t="shared" si="50"/>
        <v>-39396.37099999981</v>
      </c>
      <c r="AN38" s="87">
        <v>-78578.826332102399</v>
      </c>
      <c r="AO38" s="6">
        <f t="shared" si="50"/>
        <v>51841.777000000002</v>
      </c>
      <c r="AP38" s="6">
        <f t="shared" si="50"/>
        <v>107011.89399999997</v>
      </c>
      <c r="AQ38" s="6">
        <f t="shared" si="50"/>
        <v>136866.31499999994</v>
      </c>
      <c r="AR38" s="6">
        <f t="shared" si="50"/>
        <v>71755.584000000032</v>
      </c>
      <c r="AS38" s="6">
        <f t="shared" si="50"/>
        <v>97451.14599999995</v>
      </c>
      <c r="AT38" s="6">
        <f t="shared" si="50"/>
        <v>43904.827000000048</v>
      </c>
      <c r="AU38" s="6">
        <f t="shared" si="50"/>
        <v>29653.451999999816</v>
      </c>
      <c r="AV38" s="6">
        <f t="shared" si="50"/>
        <v>33579</v>
      </c>
      <c r="AW38" s="6">
        <f t="shared" si="50"/>
        <v>21501.570999999996</v>
      </c>
      <c r="AX38" s="6">
        <f t="shared" si="50"/>
        <v>69163.685000000056</v>
      </c>
      <c r="AY38" s="6">
        <f t="shared" si="50"/>
        <v>43347</v>
      </c>
      <c r="AZ38" s="6">
        <f>AZ39-AZ40</f>
        <v>-91047.788000000175</v>
      </c>
      <c r="BA38" s="87">
        <f t="shared" si="50"/>
        <v>-74808.627526890021</v>
      </c>
      <c r="BB38" s="6">
        <f t="shared" ref="BB38:BR38" si="51">BB39-BB40</f>
        <v>16703.922999999981</v>
      </c>
      <c r="BC38" s="6">
        <f t="shared" si="51"/>
        <v>164205.67099999997</v>
      </c>
      <c r="BD38" s="6">
        <f t="shared" si="51"/>
        <v>145513.56299999997</v>
      </c>
      <c r="BE38" s="6">
        <f t="shared" si="51"/>
        <v>164636.58299999998</v>
      </c>
      <c r="BF38" s="6">
        <f t="shared" si="51"/>
        <v>153483.09400000004</v>
      </c>
      <c r="BG38" s="6">
        <f t="shared" si="51"/>
        <v>152800.46600000001</v>
      </c>
      <c r="BH38" s="6">
        <f t="shared" ref="BH38:BI38" si="52">BH39-BH40</f>
        <v>179788.75600000005</v>
      </c>
      <c r="BI38" s="6">
        <f t="shared" si="52"/>
        <v>213558.67400000012</v>
      </c>
      <c r="BJ38" s="6">
        <f t="shared" si="51"/>
        <v>236659.66800000006</v>
      </c>
      <c r="BK38" s="6">
        <f t="shared" si="51"/>
        <v>266405.75499999989</v>
      </c>
      <c r="BL38" s="6">
        <f t="shared" si="51"/>
        <v>235826.10300000012</v>
      </c>
      <c r="BM38" s="6">
        <f t="shared" si="51"/>
        <v>62884.158999999985</v>
      </c>
      <c r="BN38" s="87">
        <f t="shared" si="51"/>
        <v>-196032.33908291021</v>
      </c>
      <c r="BO38" s="6">
        <f t="shared" si="51"/>
        <v>84479.097999999998</v>
      </c>
      <c r="BP38" s="185">
        <f t="shared" si="51"/>
        <v>119462.89199999999</v>
      </c>
      <c r="BQ38" s="6">
        <f t="shared" si="51"/>
        <v>63449.123999999953</v>
      </c>
      <c r="BR38" s="194">
        <f t="shared" si="51"/>
        <v>-41657.882324074861</v>
      </c>
    </row>
    <row r="39" spans="1:70" ht="15" customHeight="1">
      <c r="A39" s="13" t="s">
        <v>2</v>
      </c>
      <c r="B39" s="9">
        <v>198459.84899999999</v>
      </c>
      <c r="C39" s="9">
        <v>411407.58999999997</v>
      </c>
      <c r="D39" s="9">
        <v>619137.44099999999</v>
      </c>
      <c r="E39" s="9">
        <v>822003.32700000005</v>
      </c>
      <c r="F39" s="9">
        <v>1038542.7000000001</v>
      </c>
      <c r="G39" s="9">
        <v>1296641.7490000001</v>
      </c>
      <c r="H39" s="9">
        <v>1515150.871</v>
      </c>
      <c r="I39" s="9">
        <v>1721561.852</v>
      </c>
      <c r="J39" s="9">
        <v>1913664.2309999999</v>
      </c>
      <c r="K39" s="9">
        <v>2154892.2239999999</v>
      </c>
      <c r="L39" s="9">
        <v>2396479.9010000001</v>
      </c>
      <c r="M39" s="9">
        <v>2646103.6439999999</v>
      </c>
      <c r="N39" s="84">
        <v>2569400</v>
      </c>
      <c r="O39" s="27"/>
      <c r="P39" s="9">
        <v>481374.73200000002</v>
      </c>
      <c r="Q39" s="9">
        <v>719545.05</v>
      </c>
      <c r="R39" s="90">
        <v>935386.76899999997</v>
      </c>
      <c r="S39" s="90">
        <v>1183747.33</v>
      </c>
      <c r="T39" s="90">
        <v>1452280</v>
      </c>
      <c r="U39" s="90">
        <v>1679662.6329999999</v>
      </c>
      <c r="V39" s="90">
        <v>1897580.4350000001</v>
      </c>
      <c r="W39" s="90">
        <v>2133592</v>
      </c>
      <c r="X39" s="90">
        <v>2380720.2209999999</v>
      </c>
      <c r="Y39" s="90">
        <v>2635809.997</v>
      </c>
      <c r="Z39" s="90">
        <v>2921249.2749999999</v>
      </c>
      <c r="AA39" s="84">
        <v>2766600</v>
      </c>
      <c r="AB39" s="90">
        <v>290064.14500000002</v>
      </c>
      <c r="AC39" s="90">
        <v>541805.69400000002</v>
      </c>
      <c r="AD39" s="90">
        <v>756434</v>
      </c>
      <c r="AE39" s="90">
        <v>961483</v>
      </c>
      <c r="AF39" s="90">
        <v>1165254.42</v>
      </c>
      <c r="AG39" s="90">
        <v>1412532</v>
      </c>
      <c r="AH39" s="90">
        <v>1640761.3540000001</v>
      </c>
      <c r="AI39" s="90">
        <v>1856090.4180000001</v>
      </c>
      <c r="AJ39" s="90">
        <v>2079064.19</v>
      </c>
      <c r="AK39" s="90">
        <v>2311507.9449999998</v>
      </c>
      <c r="AL39" s="90">
        <v>2558696.352</v>
      </c>
      <c r="AM39" s="90">
        <v>2818320.5180000002</v>
      </c>
      <c r="AN39" s="84">
        <v>2803047.827</v>
      </c>
      <c r="AO39" s="90">
        <v>204517.329</v>
      </c>
      <c r="AP39" s="90">
        <v>473627.89399999997</v>
      </c>
      <c r="AQ39" s="90">
        <v>729107.19099999999</v>
      </c>
      <c r="AR39" s="90">
        <v>895143.38500000001</v>
      </c>
      <c r="AS39" s="90">
        <v>1149032.395</v>
      </c>
      <c r="AT39" s="90">
        <v>1432048.0120000001</v>
      </c>
      <c r="AU39" s="90">
        <v>1641072.0619999999</v>
      </c>
      <c r="AV39" s="90">
        <v>1842902</v>
      </c>
      <c r="AW39" s="90">
        <v>2052536.733</v>
      </c>
      <c r="AX39" s="90">
        <v>2351917.5180000002</v>
      </c>
      <c r="AY39" s="90">
        <v>2596172</v>
      </c>
      <c r="AZ39" s="90">
        <v>2876027.963</v>
      </c>
      <c r="BA39" s="84">
        <v>2685762.2050000001</v>
      </c>
      <c r="BB39" s="90">
        <v>190252.34599999999</v>
      </c>
      <c r="BC39" s="126">
        <v>546404.451</v>
      </c>
      <c r="BD39" s="126">
        <v>753878.66399999999</v>
      </c>
      <c r="BE39" s="126">
        <v>1007147.35</v>
      </c>
      <c r="BF39" s="126">
        <v>1249989.804</v>
      </c>
      <c r="BG39" s="126">
        <v>1574508.1939999999</v>
      </c>
      <c r="BH39" s="126">
        <v>1851119.922</v>
      </c>
      <c r="BI39" s="126">
        <v>2106869.6540000001</v>
      </c>
      <c r="BJ39" s="126">
        <v>2377306.5490000001</v>
      </c>
      <c r="BK39" s="126">
        <v>2698439.844</v>
      </c>
      <c r="BL39" s="126">
        <v>2978557.514</v>
      </c>
      <c r="BM39" s="126">
        <v>3252322.162</v>
      </c>
      <c r="BN39" s="84">
        <v>2909308.534</v>
      </c>
      <c r="BO39" s="139">
        <v>306465.26699999999</v>
      </c>
      <c r="BP39" s="171">
        <v>598759.31099999999</v>
      </c>
      <c r="BQ39" s="171">
        <v>824431.26</v>
      </c>
      <c r="BR39" s="193">
        <v>3299606.0809999993</v>
      </c>
    </row>
    <row r="40" spans="1:70" ht="15" customHeight="1">
      <c r="A40" s="13" t="s">
        <v>8</v>
      </c>
      <c r="B40" s="9">
        <v>150232.08600000001</v>
      </c>
      <c r="C40" s="9">
        <v>343117.212</v>
      </c>
      <c r="D40" s="9">
        <v>544685.54500000004</v>
      </c>
      <c r="E40" s="9">
        <v>742152.45400000003</v>
      </c>
      <c r="F40" s="9">
        <v>955400.82900000003</v>
      </c>
      <c r="G40" s="9">
        <v>1238865.7</v>
      </c>
      <c r="H40" s="9">
        <v>1471885.07</v>
      </c>
      <c r="I40" s="9">
        <v>1682042.4469999999</v>
      </c>
      <c r="J40" s="9">
        <v>1894356.291</v>
      </c>
      <c r="K40" s="9">
        <v>2142604.7319999998</v>
      </c>
      <c r="L40" s="9">
        <v>2411441.2989999996</v>
      </c>
      <c r="M40" s="9">
        <v>2796650.4249999998</v>
      </c>
      <c r="N40" s="84">
        <v>2537900</v>
      </c>
      <c r="O40" s="27">
        <v>164652.4</v>
      </c>
      <c r="P40" s="9">
        <v>361725.299</v>
      </c>
      <c r="Q40" s="9">
        <v>577393.46699999995</v>
      </c>
      <c r="R40" s="90">
        <v>793168.98899999994</v>
      </c>
      <c r="S40" s="90">
        <v>1039634.211</v>
      </c>
      <c r="T40" s="90">
        <v>1336108</v>
      </c>
      <c r="U40" s="90">
        <v>1583586.0689999999</v>
      </c>
      <c r="V40" s="90">
        <v>1798495.3629999999</v>
      </c>
      <c r="W40" s="90">
        <v>2020040</v>
      </c>
      <c r="X40" s="90">
        <v>2273268.66</v>
      </c>
      <c r="Y40" s="90">
        <v>2516507.2000000002</v>
      </c>
      <c r="Z40" s="90">
        <v>2871078.6340000001</v>
      </c>
      <c r="AA40" s="84">
        <v>2828000</v>
      </c>
      <c r="AB40" s="90">
        <v>181241.02</v>
      </c>
      <c r="AC40" s="90">
        <v>389646.495</v>
      </c>
      <c r="AD40" s="90">
        <v>612785</v>
      </c>
      <c r="AE40" s="90">
        <v>836362</v>
      </c>
      <c r="AF40" s="90">
        <v>1039866.23</v>
      </c>
      <c r="AG40" s="90">
        <v>1311164</v>
      </c>
      <c r="AH40" s="90">
        <v>1545781.8870000001</v>
      </c>
      <c r="AI40" s="90">
        <v>1746399.2520000001</v>
      </c>
      <c r="AJ40" s="90">
        <v>1967973.3640000001</v>
      </c>
      <c r="AK40" s="90">
        <v>2222966.9849999999</v>
      </c>
      <c r="AL40" s="90">
        <v>2479708.9109999998</v>
      </c>
      <c r="AM40" s="90">
        <v>2857716.889</v>
      </c>
      <c r="AN40" s="84">
        <v>2881626.6533320998</v>
      </c>
      <c r="AO40" s="90">
        <v>152675.552</v>
      </c>
      <c r="AP40" s="90">
        <v>366616</v>
      </c>
      <c r="AQ40" s="90">
        <v>592240.87600000005</v>
      </c>
      <c r="AR40" s="90">
        <v>823387.80099999998</v>
      </c>
      <c r="AS40" s="90">
        <v>1051581.2490000001</v>
      </c>
      <c r="AT40" s="90">
        <v>1388143.1850000001</v>
      </c>
      <c r="AU40" s="90">
        <v>1611418.61</v>
      </c>
      <c r="AV40" s="90">
        <v>1809323</v>
      </c>
      <c r="AW40" s="90">
        <v>2031035.162</v>
      </c>
      <c r="AX40" s="90">
        <v>2282753.8330000001</v>
      </c>
      <c r="AY40" s="90">
        <v>2552825</v>
      </c>
      <c r="AZ40" s="90">
        <v>2967075.7510000002</v>
      </c>
      <c r="BA40" s="84">
        <v>2760570.8325268901</v>
      </c>
      <c r="BB40" s="90">
        <v>173548.42300000001</v>
      </c>
      <c r="BC40" s="126">
        <v>382198.78</v>
      </c>
      <c r="BD40" s="126">
        <v>608365.10100000002</v>
      </c>
      <c r="BE40" s="126">
        <v>842510.76699999999</v>
      </c>
      <c r="BF40" s="126">
        <v>1096506.71</v>
      </c>
      <c r="BG40" s="126">
        <v>1421707.7279999999</v>
      </c>
      <c r="BH40" s="126">
        <v>1671331.166</v>
      </c>
      <c r="BI40" s="126">
        <v>1893310.98</v>
      </c>
      <c r="BJ40" s="126">
        <v>2140646.8810000001</v>
      </c>
      <c r="BK40" s="126">
        <v>2432034.0890000002</v>
      </c>
      <c r="BL40" s="126">
        <v>2742731.4109999998</v>
      </c>
      <c r="BM40" s="126">
        <v>3189438.003</v>
      </c>
      <c r="BN40" s="84">
        <v>3105340.8730829102</v>
      </c>
      <c r="BO40" s="126">
        <v>221986.16899999999</v>
      </c>
      <c r="BP40" s="126">
        <v>479296.41899999999</v>
      </c>
      <c r="BQ40" s="195">
        <v>760982.13600000006</v>
      </c>
      <c r="BR40" s="193">
        <v>3341263.9633240742</v>
      </c>
    </row>
    <row r="41" spans="1:70" ht="13.5" customHeight="1">
      <c r="A41" s="94" t="s">
        <v>21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BR41" s="124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Y575"/>
  <sheetViews>
    <sheetView topLeftCell="A163" zoomScale="80" zoomScaleNormal="80" workbookViewId="0">
      <selection activeCell="A163" sqref="A163:F163"/>
    </sheetView>
  </sheetViews>
  <sheetFormatPr defaultColWidth="5.7109375" defaultRowHeight="15"/>
  <cols>
    <col min="1" max="1" width="10.7109375" style="160" customWidth="1"/>
    <col min="2" max="2" width="34.28515625" style="160" customWidth="1"/>
    <col min="3" max="3" width="32.85546875" style="160" customWidth="1"/>
    <col min="4" max="4" width="15.85546875" style="160" customWidth="1"/>
    <col min="5" max="5" width="16.140625" style="160" customWidth="1"/>
    <col min="6" max="6" width="13" style="140" customWidth="1"/>
    <col min="7" max="7" width="12" style="140" customWidth="1"/>
    <col min="8" max="8" width="12.140625" hidden="1" customWidth="1"/>
    <col min="9" max="9" width="11.140625" hidden="1" customWidth="1"/>
    <col min="10" max="10" width="9.42578125" hidden="1" customWidth="1"/>
    <col min="11" max="11" width="9" hidden="1" customWidth="1"/>
    <col min="12" max="12" width="9.42578125" hidden="1" customWidth="1"/>
    <col min="13" max="13" width="12.42578125" hidden="1" customWidth="1"/>
    <col min="14" max="14" width="16.140625" hidden="1" customWidth="1"/>
    <col min="15" max="18" width="20.140625" style="119" customWidth="1"/>
    <col min="19" max="19" width="2.28515625" style="119" customWidth="1"/>
    <col min="20" max="20" width="1.140625" style="119" customWidth="1"/>
    <col min="21" max="21" width="2.140625" style="119" customWidth="1"/>
    <col min="22" max="40" width="5.7109375" style="119"/>
    <col min="41" max="51" width="5.7109375" style="100"/>
    <col min="52" max="16384" width="5.7109375" style="33"/>
  </cols>
  <sheetData>
    <row r="1" spans="1:14" ht="12.75" hidden="1">
      <c r="A1" s="201" t="s">
        <v>38</v>
      </c>
      <c r="B1" s="202"/>
      <c r="C1" s="202"/>
      <c r="D1" s="202"/>
      <c r="E1" s="202"/>
      <c r="F1" s="203"/>
      <c r="G1" s="145"/>
      <c r="H1" s="43"/>
      <c r="I1" s="43"/>
      <c r="J1" s="43"/>
      <c r="K1" s="43"/>
      <c r="L1" s="43"/>
      <c r="M1" s="43"/>
      <c r="N1" s="43"/>
    </row>
    <row r="2" spans="1:14" ht="12.75" hidden="1">
      <c r="A2" s="146" t="s">
        <v>39</v>
      </c>
      <c r="B2" s="199" t="s">
        <v>28</v>
      </c>
      <c r="C2" s="200"/>
      <c r="D2" s="199" t="s">
        <v>40</v>
      </c>
      <c r="E2" s="200"/>
      <c r="F2" s="147" t="s">
        <v>25</v>
      </c>
      <c r="G2" s="145"/>
      <c r="H2" s="43"/>
      <c r="I2" s="43"/>
      <c r="J2" s="43"/>
      <c r="K2" s="43"/>
      <c r="L2" s="43"/>
      <c r="M2" s="43"/>
      <c r="N2" s="43"/>
    </row>
    <row r="3" spans="1:14" ht="12.75" hidden="1">
      <c r="A3" s="148">
        <v>1</v>
      </c>
      <c r="B3" s="149">
        <v>2</v>
      </c>
      <c r="C3" s="149">
        <v>3</v>
      </c>
      <c r="D3" s="149">
        <v>4</v>
      </c>
      <c r="E3" s="148">
        <v>5</v>
      </c>
      <c r="F3" s="149">
        <v>6</v>
      </c>
      <c r="G3" s="145"/>
      <c r="H3" s="43"/>
      <c r="I3" s="43"/>
      <c r="J3" s="43"/>
      <c r="K3" s="43"/>
      <c r="L3" s="43"/>
      <c r="M3" s="43"/>
      <c r="N3" s="43"/>
    </row>
    <row r="4" spans="1:14" ht="12.75" hidden="1">
      <c r="A4" s="150"/>
      <c r="B4" s="149" t="s">
        <v>42</v>
      </c>
      <c r="C4" s="149" t="s">
        <v>43</v>
      </c>
      <c r="D4" s="149" t="s">
        <v>42</v>
      </c>
      <c r="E4" s="149" t="s">
        <v>43</v>
      </c>
      <c r="F4" s="148" t="s">
        <v>42</v>
      </c>
      <c r="G4" s="145"/>
      <c r="H4" s="43"/>
      <c r="I4" s="43"/>
      <c r="J4" s="43"/>
      <c r="K4" s="43"/>
      <c r="L4" s="43"/>
      <c r="M4" s="43"/>
      <c r="N4" s="43"/>
    </row>
    <row r="5" spans="1:14" ht="12.75" hidden="1">
      <c r="A5" s="150"/>
      <c r="B5" s="151" t="s">
        <v>55</v>
      </c>
      <c r="C5" s="146" t="s">
        <v>44</v>
      </c>
      <c r="D5" s="151" t="s">
        <v>55</v>
      </c>
      <c r="E5" s="146" t="s">
        <v>44</v>
      </c>
      <c r="F5" s="150"/>
      <c r="G5" s="145"/>
      <c r="H5" s="43"/>
      <c r="I5" s="43"/>
      <c r="J5" s="43"/>
      <c r="K5" s="43"/>
      <c r="L5" s="43"/>
      <c r="M5" s="43"/>
      <c r="N5" s="43"/>
    </row>
    <row r="6" spans="1:14" ht="12.75" hidden="1">
      <c r="A6" s="152"/>
      <c r="B6" s="146">
        <v>2018</v>
      </c>
      <c r="C6" s="146">
        <v>2019</v>
      </c>
      <c r="D6" s="146" t="s">
        <v>67</v>
      </c>
      <c r="E6" s="146" t="s">
        <v>68</v>
      </c>
      <c r="F6" s="153"/>
      <c r="G6" s="145"/>
      <c r="H6" s="43"/>
      <c r="I6" s="43"/>
      <c r="J6" s="43"/>
      <c r="K6" s="43"/>
      <c r="L6" s="43"/>
      <c r="M6" s="43"/>
      <c r="N6" s="43"/>
    </row>
    <row r="7" spans="1:14" ht="12.75" hidden="1">
      <c r="A7" s="154" t="s">
        <v>45</v>
      </c>
      <c r="B7" s="155"/>
      <c r="C7" s="155">
        <f>'1'!O5</f>
        <v>-2.2772236171041182E-2</v>
      </c>
      <c r="D7" s="155"/>
      <c r="E7" s="155"/>
      <c r="F7" s="155"/>
      <c r="G7" s="145"/>
      <c r="H7" s="43"/>
      <c r="I7" s="43"/>
      <c r="J7" s="43"/>
      <c r="K7" s="43"/>
      <c r="L7" s="43"/>
      <c r="M7" s="43"/>
      <c r="N7" s="43"/>
    </row>
    <row r="8" spans="1:14" ht="12.75" hidden="1">
      <c r="A8" s="154" t="s">
        <v>46</v>
      </c>
      <c r="B8" s="155"/>
      <c r="C8" s="155"/>
      <c r="D8" s="155"/>
      <c r="E8" s="155"/>
      <c r="F8" s="155"/>
      <c r="G8" s="145"/>
      <c r="H8" s="43"/>
      <c r="I8" s="43"/>
      <c r="J8" s="43"/>
      <c r="K8" s="43"/>
      <c r="L8" s="43"/>
      <c r="M8" s="43"/>
      <c r="N8" s="43"/>
    </row>
    <row r="9" spans="1:14" ht="12.75" hidden="1">
      <c r="A9" s="154" t="s">
        <v>22</v>
      </c>
      <c r="B9" s="155"/>
      <c r="C9" s="155"/>
      <c r="D9" s="155"/>
      <c r="E9" s="155"/>
      <c r="F9" s="155"/>
      <c r="G9" s="145"/>
      <c r="H9" s="43"/>
      <c r="I9" s="43"/>
      <c r="J9" s="43"/>
      <c r="K9" s="43"/>
      <c r="L9" s="43"/>
      <c r="M9" s="43"/>
      <c r="N9" s="43"/>
    </row>
    <row r="10" spans="1:14" ht="12.75" hidden="1">
      <c r="A10" s="154" t="s">
        <v>47</v>
      </c>
      <c r="B10" s="155"/>
      <c r="C10" s="155"/>
      <c r="D10" s="155"/>
      <c r="E10" s="155"/>
      <c r="F10" s="155"/>
      <c r="G10" s="145"/>
      <c r="H10" s="43"/>
      <c r="I10" s="43"/>
      <c r="J10" s="43"/>
      <c r="K10" s="43"/>
      <c r="L10" s="43"/>
      <c r="M10" s="43"/>
      <c r="N10" s="43"/>
    </row>
    <row r="11" spans="1:14" ht="12.75" hidden="1">
      <c r="A11" s="154" t="s">
        <v>23</v>
      </c>
      <c r="B11" s="155"/>
      <c r="C11" s="155"/>
      <c r="D11" s="155"/>
      <c r="E11" s="155"/>
      <c r="F11" s="155"/>
      <c r="G11" s="145"/>
      <c r="H11" s="43"/>
      <c r="I11" s="43"/>
      <c r="J11" s="43"/>
      <c r="K11" s="43"/>
      <c r="L11" s="43"/>
      <c r="M11" s="43"/>
      <c r="N11" s="43"/>
    </row>
    <row r="12" spans="1:14" ht="12.75" hidden="1">
      <c r="A12" s="154" t="s">
        <v>48</v>
      </c>
      <c r="B12" s="155"/>
      <c r="C12" s="155"/>
      <c r="D12" s="155"/>
      <c r="E12" s="155"/>
      <c r="F12" s="155"/>
      <c r="G12" s="145"/>
      <c r="H12" s="43"/>
      <c r="I12" s="43"/>
      <c r="J12" s="43"/>
      <c r="K12" s="43"/>
      <c r="L12" s="43"/>
      <c r="M12" s="43"/>
      <c r="N12" s="43"/>
    </row>
    <row r="13" spans="1:14" ht="12.75" hidden="1">
      <c r="A13" s="154" t="s">
        <v>49</v>
      </c>
      <c r="B13" s="155"/>
      <c r="C13" s="155"/>
      <c r="D13" s="155"/>
      <c r="E13" s="155"/>
      <c r="F13" s="155"/>
      <c r="G13" s="145"/>
      <c r="H13" s="43"/>
      <c r="I13" s="43"/>
      <c r="J13" s="43"/>
      <c r="K13" s="43"/>
      <c r="L13" s="43"/>
      <c r="M13" s="43"/>
      <c r="N13" s="43"/>
    </row>
    <row r="14" spans="1:14" ht="12.75" hidden="1">
      <c r="A14" s="154" t="s">
        <v>50</v>
      </c>
      <c r="B14" s="155"/>
      <c r="C14" s="155"/>
      <c r="D14" s="155"/>
      <c r="E14" s="155"/>
      <c r="F14" s="155"/>
      <c r="G14" s="145"/>
      <c r="H14" s="43"/>
      <c r="I14" s="43"/>
      <c r="J14" s="43"/>
      <c r="K14" s="43"/>
      <c r="L14" s="43"/>
      <c r="M14" s="43"/>
      <c r="N14" s="43"/>
    </row>
    <row r="15" spans="1:14" ht="12.75" hidden="1">
      <c r="A15" s="154" t="s">
        <v>51</v>
      </c>
      <c r="B15" s="155"/>
      <c r="C15" s="155"/>
      <c r="D15" s="155"/>
      <c r="E15" s="155"/>
      <c r="F15" s="155"/>
      <c r="G15" s="145"/>
      <c r="H15" s="43"/>
      <c r="I15" s="43"/>
      <c r="J15" s="43"/>
      <c r="K15" s="43"/>
      <c r="L15" s="43"/>
      <c r="M15" s="43"/>
      <c r="N15" s="43"/>
    </row>
    <row r="16" spans="1:14" ht="12.75" hidden="1">
      <c r="A16" s="154" t="s">
        <v>52</v>
      </c>
      <c r="B16" s="155"/>
      <c r="C16" s="155"/>
      <c r="D16" s="155"/>
      <c r="E16" s="155"/>
      <c r="F16" s="155"/>
      <c r="G16" s="145"/>
      <c r="H16" s="43"/>
      <c r="I16" s="43"/>
      <c r="J16" s="43"/>
      <c r="K16" s="43"/>
      <c r="L16" s="43"/>
      <c r="M16" s="43"/>
      <c r="N16" s="43"/>
    </row>
    <row r="17" spans="1:14" ht="12.75" hidden="1">
      <c r="A17" s="154" t="s">
        <v>53</v>
      </c>
      <c r="B17" s="155"/>
      <c r="C17" s="155"/>
      <c r="D17" s="155"/>
      <c r="E17" s="155"/>
      <c r="F17" s="155"/>
      <c r="G17" s="145"/>
      <c r="H17" s="43"/>
      <c r="I17" s="43"/>
      <c r="J17" s="43"/>
      <c r="K17" s="43"/>
      <c r="L17" s="43"/>
      <c r="M17" s="43"/>
      <c r="N17" s="43"/>
    </row>
    <row r="18" spans="1:14" ht="12.75" hidden="1">
      <c r="A18" s="154" t="s">
        <v>54</v>
      </c>
      <c r="B18" s="155">
        <f>'1'!M5</f>
        <v>-1.6690722085918206</v>
      </c>
      <c r="C18" s="155"/>
      <c r="D18" s="155">
        <f>'1'!N5</f>
        <v>-1.068002377002065</v>
      </c>
      <c r="E18" s="155"/>
      <c r="F18" s="155">
        <f>B18-D18</f>
        <v>-0.60106983158975558</v>
      </c>
      <c r="G18" s="145"/>
      <c r="H18" s="43"/>
      <c r="I18" s="43"/>
      <c r="J18" s="43"/>
      <c r="K18" s="43"/>
      <c r="L18" s="43"/>
      <c r="M18" s="43"/>
      <c r="N18" s="43"/>
    </row>
    <row r="19" spans="1:14" ht="12.75" hidden="1">
      <c r="A19" s="156"/>
      <c r="B19" s="157"/>
      <c r="C19" s="157"/>
      <c r="D19" s="157"/>
      <c r="E19" s="157"/>
      <c r="F19" s="157"/>
      <c r="G19" s="145"/>
      <c r="H19" s="43"/>
      <c r="I19" s="43"/>
      <c r="J19" s="43"/>
      <c r="K19" s="43"/>
      <c r="L19" s="43"/>
      <c r="M19" s="43"/>
      <c r="N19" s="43"/>
    </row>
    <row r="20" spans="1:14" ht="12.75" hidden="1">
      <c r="A20" s="156"/>
      <c r="B20" s="157"/>
      <c r="C20" s="157"/>
      <c r="D20" s="157"/>
      <c r="E20" s="157"/>
      <c r="F20" s="157"/>
      <c r="G20" s="145"/>
      <c r="H20" s="43"/>
      <c r="I20" s="43"/>
      <c r="J20" s="43"/>
      <c r="K20" s="43"/>
      <c r="L20" s="43"/>
      <c r="M20" s="43"/>
      <c r="N20" s="43"/>
    </row>
    <row r="21" spans="1:14" ht="12.75" hidden="1">
      <c r="A21" s="156"/>
      <c r="B21" s="145"/>
      <c r="C21" s="145"/>
      <c r="D21" s="157"/>
      <c r="E21" s="157"/>
      <c r="F21" s="157"/>
      <c r="G21" s="145"/>
      <c r="H21" s="43"/>
      <c r="I21" s="43"/>
      <c r="J21" s="43"/>
      <c r="K21" s="43"/>
      <c r="L21" s="43"/>
      <c r="M21" s="43"/>
      <c r="N21" s="43"/>
    </row>
    <row r="22" spans="1:14" ht="12.75" hidden="1">
      <c r="A22" s="156"/>
      <c r="B22" s="145"/>
      <c r="C22" s="145"/>
      <c r="D22" s="157"/>
      <c r="E22" s="157"/>
      <c r="F22" s="157"/>
      <c r="G22" s="145"/>
      <c r="H22" s="43"/>
      <c r="I22" s="43"/>
      <c r="J22" s="43"/>
      <c r="K22" s="43"/>
      <c r="L22" s="43"/>
      <c r="M22" s="43"/>
      <c r="N22" s="43"/>
    </row>
    <row r="23" spans="1:14" ht="12.75" hidden="1">
      <c r="A23" s="156"/>
      <c r="B23" s="157"/>
      <c r="C23" s="157" t="s">
        <v>41</v>
      </c>
      <c r="D23" s="157"/>
      <c r="E23" s="157"/>
      <c r="F23" s="157"/>
      <c r="G23" s="145"/>
      <c r="H23" s="43"/>
      <c r="I23" s="43"/>
      <c r="J23" s="43"/>
      <c r="K23" s="43"/>
      <c r="L23" s="43"/>
      <c r="M23" s="43"/>
      <c r="N23" s="43"/>
    </row>
    <row r="24" spans="1:14" ht="12.75" hidden="1">
      <c r="A24" s="156"/>
      <c r="B24" s="157" t="s">
        <v>58</v>
      </c>
      <c r="C24" s="157">
        <f>D18</f>
        <v>-1.068002377002065</v>
      </c>
      <c r="D24" s="157"/>
      <c r="E24" s="157"/>
      <c r="F24" s="157"/>
      <c r="G24" s="145"/>
      <c r="H24" s="43"/>
      <c r="I24" s="43"/>
      <c r="J24" s="43"/>
      <c r="K24" s="43"/>
      <c r="L24" s="43"/>
      <c r="M24" s="43"/>
      <c r="N24" s="43"/>
    </row>
    <row r="25" spans="1:14" ht="12.75" hidden="1">
      <c r="A25" s="156"/>
      <c r="B25" s="157" t="s">
        <v>59</v>
      </c>
      <c r="C25" s="157">
        <f>('1'!M11+'1'!N10)/29039460.4020934*100-'1'!N7-'1'!M6</f>
        <v>-1.7588935613486805</v>
      </c>
      <c r="D25" s="157"/>
      <c r="E25" s="157"/>
      <c r="F25" s="157"/>
      <c r="G25" s="145"/>
      <c r="H25" s="43"/>
      <c r="I25" s="43"/>
      <c r="J25" s="43"/>
      <c r="K25" s="43"/>
      <c r="L25" s="43"/>
      <c r="M25" s="43"/>
      <c r="N25" s="43"/>
    </row>
    <row r="26" spans="1:14" ht="12.75" hidden="1">
      <c r="A26" s="156"/>
      <c r="B26" s="157" t="s">
        <v>60</v>
      </c>
      <c r="C26" s="157">
        <f>B18</f>
        <v>-1.6690722085918206</v>
      </c>
      <c r="D26" s="157"/>
      <c r="E26" s="157"/>
      <c r="F26" s="157"/>
      <c r="G26" s="145"/>
      <c r="H26" s="43"/>
      <c r="I26" s="43"/>
      <c r="J26" s="43"/>
      <c r="K26" s="43"/>
      <c r="L26" s="43"/>
      <c r="M26" s="43"/>
      <c r="N26" s="43"/>
    </row>
    <row r="27" spans="1:14" ht="12.75" hidden="1">
      <c r="A27" s="156"/>
      <c r="B27" s="157"/>
      <c r="C27" s="157"/>
      <c r="D27" s="157"/>
      <c r="E27" s="157"/>
      <c r="F27" s="157"/>
      <c r="G27" s="145"/>
      <c r="H27" s="43"/>
      <c r="I27" s="43"/>
      <c r="J27" s="43"/>
      <c r="K27" s="43"/>
      <c r="L27" s="43"/>
      <c r="M27" s="43"/>
      <c r="N27" s="43"/>
    </row>
    <row r="28" spans="1:14" ht="12.75" hidden="1">
      <c r="A28" s="156"/>
      <c r="B28" s="157"/>
      <c r="C28" s="157"/>
      <c r="D28" s="157"/>
      <c r="E28" s="157"/>
      <c r="F28" s="157"/>
      <c r="G28" s="145"/>
      <c r="H28" s="43"/>
      <c r="I28" s="43"/>
      <c r="J28" s="43"/>
      <c r="K28" s="43"/>
      <c r="L28" s="43"/>
      <c r="M28" s="43"/>
      <c r="N28" s="43"/>
    </row>
    <row r="29" spans="1:14" ht="12.75" hidden="1">
      <c r="A29" s="156"/>
      <c r="B29" s="157"/>
      <c r="C29" s="157"/>
      <c r="D29" s="157"/>
      <c r="E29" s="157"/>
      <c r="F29" s="157"/>
      <c r="G29" s="145"/>
      <c r="H29" s="43"/>
      <c r="I29" s="43"/>
      <c r="J29" s="43"/>
      <c r="K29" s="43"/>
      <c r="L29" s="43"/>
      <c r="M29" s="43"/>
      <c r="N29" s="43"/>
    </row>
    <row r="30" spans="1:14" ht="12.75" hidden="1">
      <c r="A30" s="156"/>
      <c r="B30" s="157"/>
      <c r="C30" s="157"/>
      <c r="D30" s="157"/>
      <c r="E30" s="157"/>
      <c r="F30" s="157"/>
      <c r="G30" s="145"/>
      <c r="H30" s="43"/>
      <c r="I30" s="43"/>
      <c r="J30" s="43"/>
      <c r="K30" s="43"/>
      <c r="L30" s="43"/>
      <c r="M30" s="43"/>
      <c r="N30" s="43"/>
    </row>
    <row r="31" spans="1:14" ht="12.75" hidden="1">
      <c r="A31" s="156"/>
      <c r="B31" s="157"/>
      <c r="C31" s="157"/>
      <c r="D31" s="157"/>
      <c r="E31" s="157"/>
      <c r="F31" s="157"/>
      <c r="G31" s="145"/>
      <c r="H31" s="43"/>
      <c r="I31" s="43"/>
      <c r="J31" s="43"/>
      <c r="K31" s="43"/>
      <c r="L31" s="43"/>
      <c r="M31" s="43"/>
      <c r="N31" s="43"/>
    </row>
    <row r="32" spans="1:14" ht="12.75" hidden="1">
      <c r="A32" s="156"/>
      <c r="B32" s="157"/>
      <c r="C32" s="157"/>
      <c r="D32" s="157"/>
      <c r="E32" s="157"/>
      <c r="F32" s="157"/>
      <c r="G32" s="145"/>
      <c r="H32" s="43"/>
      <c r="I32" s="43"/>
      <c r="J32" s="43"/>
      <c r="K32" s="43"/>
      <c r="L32" s="43"/>
      <c r="M32" s="43"/>
      <c r="N32" s="43"/>
    </row>
    <row r="33" spans="1:14" ht="12.75" hidden="1">
      <c r="A33" s="156"/>
      <c r="B33" s="157"/>
      <c r="C33" s="157"/>
      <c r="D33" s="157"/>
      <c r="E33" s="157"/>
      <c r="F33" s="157"/>
      <c r="G33" s="145"/>
      <c r="H33" s="43"/>
      <c r="I33" s="43"/>
      <c r="J33" s="43"/>
      <c r="K33" s="43"/>
      <c r="L33" s="43"/>
      <c r="M33" s="43"/>
      <c r="N33" s="43"/>
    </row>
    <row r="34" spans="1:14" ht="12.75" hidden="1">
      <c r="A34" s="156"/>
      <c r="B34" s="157"/>
      <c r="C34" s="157"/>
      <c r="D34" s="157"/>
      <c r="E34" s="157"/>
      <c r="F34" s="157"/>
      <c r="G34" s="145"/>
      <c r="H34" s="43"/>
      <c r="I34" s="43"/>
      <c r="J34" s="43"/>
      <c r="K34" s="43"/>
      <c r="L34" s="43"/>
      <c r="M34" s="43"/>
      <c r="N34" s="43"/>
    </row>
    <row r="35" spans="1:14" ht="12.75" hidden="1">
      <c r="A35" s="156"/>
      <c r="B35" s="157"/>
      <c r="C35" s="157"/>
      <c r="D35" s="157"/>
      <c r="E35" s="157"/>
      <c r="F35" s="157"/>
      <c r="G35" s="145"/>
      <c r="H35" s="43"/>
      <c r="I35" s="43"/>
      <c r="J35" s="43"/>
      <c r="K35" s="43"/>
      <c r="L35" s="43"/>
      <c r="M35" s="43"/>
      <c r="N35" s="43"/>
    </row>
    <row r="36" spans="1:14" ht="12.75" hidden="1">
      <c r="A36" s="156"/>
      <c r="B36" s="157"/>
      <c r="C36" s="157"/>
      <c r="D36" s="157"/>
      <c r="E36" s="157"/>
      <c r="F36" s="157"/>
      <c r="G36" s="145"/>
      <c r="H36" s="43"/>
      <c r="I36" s="43"/>
      <c r="J36" s="43"/>
      <c r="K36" s="43"/>
      <c r="L36" s="43"/>
      <c r="M36" s="43"/>
      <c r="N36" s="43"/>
    </row>
    <row r="37" spans="1:14" ht="12.75" hidden="1">
      <c r="A37" s="156"/>
      <c r="B37" s="157"/>
      <c r="C37" s="157"/>
      <c r="D37" s="157"/>
      <c r="E37" s="157"/>
      <c r="F37" s="157"/>
      <c r="G37" s="145"/>
      <c r="H37" s="43"/>
      <c r="I37" s="43"/>
      <c r="J37" s="43"/>
      <c r="K37" s="43"/>
      <c r="L37" s="43"/>
      <c r="M37" s="43"/>
      <c r="N37" s="43"/>
    </row>
    <row r="38" spans="1:14" ht="12.75" hidden="1">
      <c r="A38" s="156"/>
      <c r="B38" s="157"/>
      <c r="C38" s="157"/>
      <c r="D38" s="157"/>
      <c r="E38" s="157"/>
      <c r="F38" s="157"/>
      <c r="G38" s="145"/>
      <c r="H38" s="43"/>
      <c r="I38" s="43"/>
      <c r="J38" s="43"/>
      <c r="K38" s="43"/>
      <c r="L38" s="43"/>
      <c r="M38" s="43"/>
      <c r="N38" s="43"/>
    </row>
    <row r="39" spans="1:14" ht="12.75" hidden="1">
      <c r="A39" s="156"/>
      <c r="B39" s="157"/>
      <c r="C39" s="157"/>
      <c r="D39" s="157"/>
      <c r="E39" s="157"/>
      <c r="F39" s="157"/>
      <c r="G39" s="145"/>
      <c r="H39" s="43"/>
      <c r="I39" s="43"/>
      <c r="J39" s="43"/>
      <c r="K39" s="43"/>
      <c r="L39" s="43"/>
      <c r="M39" s="43"/>
      <c r="N39" s="43"/>
    </row>
    <row r="40" spans="1:14" ht="12.75" hidden="1">
      <c r="A40" s="156"/>
      <c r="B40" s="157"/>
      <c r="C40" s="157"/>
      <c r="D40" s="157"/>
      <c r="E40" s="157"/>
      <c r="F40" s="157"/>
      <c r="G40" s="145"/>
      <c r="H40" s="43"/>
      <c r="I40" s="43"/>
      <c r="J40" s="43"/>
      <c r="K40" s="43"/>
      <c r="L40" s="43"/>
      <c r="M40" s="43"/>
      <c r="N40" s="43"/>
    </row>
    <row r="41" spans="1:14" ht="12.75" hidden="1">
      <c r="A41" s="201" t="s">
        <v>56</v>
      </c>
      <c r="B41" s="202"/>
      <c r="C41" s="202"/>
      <c r="D41" s="202"/>
      <c r="E41" s="202"/>
      <c r="F41" s="203"/>
      <c r="G41" s="145"/>
      <c r="H41" s="43"/>
      <c r="I41" s="43"/>
      <c r="J41" s="43"/>
      <c r="K41" s="43"/>
      <c r="L41" s="43"/>
      <c r="M41" s="43"/>
      <c r="N41" s="43"/>
    </row>
    <row r="42" spans="1:14" ht="12.75" hidden="1">
      <c r="A42" s="146" t="s">
        <v>39</v>
      </c>
      <c r="B42" s="199" t="s">
        <v>28</v>
      </c>
      <c r="C42" s="200"/>
      <c r="D42" s="199" t="s">
        <v>40</v>
      </c>
      <c r="E42" s="200"/>
      <c r="F42" s="147" t="s">
        <v>25</v>
      </c>
      <c r="G42" s="145"/>
      <c r="H42" s="43"/>
      <c r="I42" s="43"/>
      <c r="J42" s="43"/>
      <c r="K42" s="43"/>
      <c r="L42" s="43"/>
      <c r="M42" s="43"/>
      <c r="N42" s="43"/>
    </row>
    <row r="43" spans="1:14" ht="12.75" hidden="1">
      <c r="A43" s="148">
        <v>1</v>
      </c>
      <c r="B43" s="149">
        <v>2</v>
      </c>
      <c r="C43" s="149">
        <v>3</v>
      </c>
      <c r="D43" s="149">
        <v>4</v>
      </c>
      <c r="E43" s="148">
        <v>5</v>
      </c>
      <c r="F43" s="149">
        <v>6</v>
      </c>
      <c r="G43" s="145"/>
      <c r="H43" s="43"/>
      <c r="I43" s="43"/>
      <c r="J43" s="43"/>
      <c r="K43" s="43"/>
      <c r="L43" s="43"/>
      <c r="M43" s="43"/>
      <c r="N43" s="43"/>
    </row>
    <row r="44" spans="1:14" ht="12.75" hidden="1">
      <c r="A44" s="150"/>
      <c r="B44" s="149" t="s">
        <v>42</v>
      </c>
      <c r="C44" s="149" t="s">
        <v>43</v>
      </c>
      <c r="D44" s="149" t="s">
        <v>42</v>
      </c>
      <c r="E44" s="149" t="s">
        <v>43</v>
      </c>
      <c r="F44" s="148" t="s">
        <v>42</v>
      </c>
      <c r="G44" s="145"/>
      <c r="H44" s="43"/>
      <c r="I44" s="43"/>
      <c r="J44" s="43"/>
      <c r="K44" s="43"/>
      <c r="L44" s="43"/>
      <c r="M44" s="43"/>
      <c r="N44" s="43"/>
    </row>
    <row r="45" spans="1:14" ht="12.75" hidden="1">
      <c r="A45" s="150"/>
      <c r="B45" s="151" t="s">
        <v>55</v>
      </c>
      <c r="C45" s="146" t="s">
        <v>44</v>
      </c>
      <c r="D45" s="151" t="s">
        <v>55</v>
      </c>
      <c r="E45" s="146" t="s">
        <v>44</v>
      </c>
      <c r="F45" s="150"/>
      <c r="G45" s="145"/>
      <c r="H45" s="43"/>
      <c r="I45" s="43"/>
      <c r="J45" s="43"/>
      <c r="K45" s="43"/>
      <c r="L45" s="43"/>
      <c r="M45" s="43"/>
      <c r="N45" s="43"/>
    </row>
    <row r="46" spans="1:14" ht="12.75" hidden="1">
      <c r="A46" s="152"/>
      <c r="B46" s="146">
        <v>2018</v>
      </c>
      <c r="C46" s="146">
        <v>2019</v>
      </c>
      <c r="D46" s="146" t="s">
        <v>67</v>
      </c>
      <c r="E46" s="146" t="s">
        <v>68</v>
      </c>
      <c r="F46" s="153"/>
      <c r="G46" s="145"/>
      <c r="H46" s="43"/>
      <c r="I46" s="43"/>
      <c r="J46" s="43"/>
      <c r="K46" s="43"/>
      <c r="L46" s="43"/>
      <c r="M46" s="43"/>
      <c r="N46" s="43"/>
    </row>
    <row r="47" spans="1:14" ht="12.75" hidden="1">
      <c r="A47" s="154" t="s">
        <v>45</v>
      </c>
      <c r="B47" s="155"/>
      <c r="C47" s="155">
        <f>K207/100*C7</f>
        <v>-7648.6428140150319</v>
      </c>
      <c r="D47" s="155"/>
      <c r="E47" s="155"/>
      <c r="F47" s="155"/>
      <c r="G47" s="145"/>
      <c r="H47" s="43"/>
      <c r="I47" s="43"/>
      <c r="J47" s="43"/>
      <c r="K47" s="43"/>
      <c r="L47" s="43"/>
      <c r="M47" s="43"/>
      <c r="N47" s="43"/>
    </row>
    <row r="48" spans="1:14" ht="12.75" hidden="1">
      <c r="A48" s="154" t="s">
        <v>46</v>
      </c>
      <c r="B48" s="155"/>
      <c r="C48" s="155"/>
      <c r="D48" s="155"/>
      <c r="E48" s="155"/>
      <c r="F48" s="155"/>
      <c r="G48" s="145"/>
      <c r="H48" s="43"/>
      <c r="I48" s="43"/>
      <c r="J48" s="43"/>
      <c r="K48" s="43"/>
      <c r="L48" s="43"/>
      <c r="M48" s="43"/>
      <c r="N48" s="43"/>
    </row>
    <row r="49" spans="1:14" ht="12.75" hidden="1">
      <c r="A49" s="154" t="s">
        <v>22</v>
      </c>
      <c r="B49" s="155"/>
      <c r="C49" s="155"/>
      <c r="D49" s="155"/>
      <c r="E49" s="155"/>
      <c r="F49" s="155"/>
      <c r="G49" s="145"/>
      <c r="H49" s="43"/>
      <c r="I49" s="43"/>
      <c r="J49" s="43"/>
      <c r="K49" s="43"/>
      <c r="L49" s="43"/>
      <c r="M49" s="43"/>
      <c r="N49" s="43"/>
    </row>
    <row r="50" spans="1:14" ht="12.75" hidden="1">
      <c r="A50" s="154" t="s">
        <v>47</v>
      </c>
      <c r="B50" s="155"/>
      <c r="C50" s="155"/>
      <c r="D50" s="155"/>
      <c r="E50" s="155"/>
      <c r="F50" s="155"/>
      <c r="G50" s="145"/>
      <c r="H50" s="43"/>
      <c r="I50" s="43"/>
      <c r="J50" s="43"/>
      <c r="K50" s="43"/>
      <c r="L50" s="43"/>
      <c r="M50" s="43"/>
      <c r="N50" s="43"/>
    </row>
    <row r="51" spans="1:14" ht="12.75" hidden="1">
      <c r="A51" s="154" t="s">
        <v>23</v>
      </c>
      <c r="B51" s="155"/>
      <c r="C51" s="155"/>
      <c r="D51" s="155"/>
      <c r="E51" s="155"/>
      <c r="F51" s="155"/>
      <c r="G51" s="145"/>
      <c r="H51" s="43"/>
      <c r="I51" s="43"/>
      <c r="J51" s="43"/>
      <c r="K51" s="43"/>
      <c r="L51" s="43"/>
      <c r="M51" s="43"/>
      <c r="N51" s="43"/>
    </row>
    <row r="52" spans="1:14" ht="12.75" hidden="1">
      <c r="A52" s="154" t="s">
        <v>48</v>
      </c>
      <c r="B52" s="155"/>
      <c r="C52" s="155"/>
      <c r="D52" s="155"/>
      <c r="E52" s="155"/>
      <c r="F52" s="155"/>
      <c r="G52" s="145"/>
      <c r="H52" s="43"/>
      <c r="I52" s="43"/>
      <c r="J52" s="43"/>
      <c r="K52" s="43"/>
      <c r="L52" s="43"/>
      <c r="M52" s="43"/>
      <c r="N52" s="43"/>
    </row>
    <row r="53" spans="1:14" ht="12.75" hidden="1">
      <c r="A53" s="154" t="s">
        <v>49</v>
      </c>
      <c r="B53" s="155"/>
      <c r="C53" s="155"/>
      <c r="D53" s="155"/>
      <c r="E53" s="155"/>
      <c r="F53" s="155"/>
      <c r="G53" s="145"/>
      <c r="H53" s="43"/>
      <c r="I53" s="43"/>
      <c r="J53" s="43"/>
      <c r="K53" s="43"/>
      <c r="L53" s="43"/>
      <c r="M53" s="43"/>
      <c r="N53" s="43"/>
    </row>
    <row r="54" spans="1:14" ht="12.75" hidden="1">
      <c r="A54" s="154" t="s">
        <v>50</v>
      </c>
      <c r="B54" s="155"/>
      <c r="C54" s="155"/>
      <c r="D54" s="155"/>
      <c r="E54" s="155"/>
      <c r="F54" s="155"/>
      <c r="G54" s="145"/>
      <c r="H54" s="43"/>
      <c r="I54" s="43"/>
      <c r="J54" s="43"/>
      <c r="K54" s="43"/>
      <c r="L54" s="43"/>
      <c r="M54" s="43"/>
      <c r="N54" s="43"/>
    </row>
    <row r="55" spans="1:14" ht="12.75" hidden="1">
      <c r="A55" s="154" t="s">
        <v>51</v>
      </c>
      <c r="B55" s="155"/>
      <c r="C55" s="155"/>
      <c r="D55" s="155"/>
      <c r="E55" s="155"/>
      <c r="F55" s="155"/>
      <c r="G55" s="145"/>
      <c r="H55" s="43"/>
      <c r="I55" s="43"/>
      <c r="J55" s="43"/>
      <c r="K55" s="43"/>
      <c r="L55" s="43"/>
      <c r="M55" s="43"/>
      <c r="N55" s="43"/>
    </row>
    <row r="56" spans="1:14" ht="12.75" hidden="1">
      <c r="A56" s="154" t="s">
        <v>52</v>
      </c>
      <c r="B56" s="155"/>
      <c r="C56" s="155"/>
      <c r="D56" s="155"/>
      <c r="E56" s="155"/>
      <c r="F56" s="155"/>
      <c r="G56" s="145"/>
      <c r="H56" s="43"/>
      <c r="I56" s="43"/>
      <c r="J56" s="43"/>
      <c r="K56" s="43"/>
      <c r="L56" s="43"/>
      <c r="M56" s="43"/>
      <c r="N56" s="43"/>
    </row>
    <row r="57" spans="1:14" ht="12.75" hidden="1">
      <c r="A57" s="154" t="s">
        <v>53</v>
      </c>
      <c r="B57" s="155"/>
      <c r="C57" s="155"/>
      <c r="D57" s="155"/>
      <c r="E57" s="155"/>
      <c r="F57" s="155"/>
      <c r="G57" s="145"/>
      <c r="H57" s="43"/>
      <c r="I57" s="43"/>
      <c r="J57" s="43"/>
      <c r="K57" s="43"/>
      <c r="L57" s="43"/>
      <c r="M57" s="43"/>
      <c r="N57" s="43"/>
    </row>
    <row r="58" spans="1:14" ht="12.75" hidden="1">
      <c r="A58" s="154" t="s">
        <v>54</v>
      </c>
      <c r="B58" s="155">
        <f>I218/100*B18</f>
        <v>-505629.48595330003</v>
      </c>
      <c r="C58" s="155"/>
      <c r="D58" s="155">
        <f>I218/100*D18</f>
        <v>-323541.12069007521</v>
      </c>
      <c r="E58" s="155"/>
      <c r="F58" s="155">
        <f>B58-D58</f>
        <v>-182088.36526322481</v>
      </c>
      <c r="G58" s="145"/>
      <c r="H58" s="43"/>
      <c r="I58" s="43"/>
      <c r="J58" s="43"/>
      <c r="K58" s="43"/>
      <c r="L58" s="43"/>
      <c r="M58" s="43"/>
      <c r="N58" s="43"/>
    </row>
    <row r="59" spans="1:14" ht="12.75" hidden="1">
      <c r="A59" s="156"/>
      <c r="B59" s="157"/>
      <c r="C59" s="157"/>
      <c r="D59" s="157"/>
      <c r="E59" s="157"/>
      <c r="F59" s="145"/>
      <c r="G59" s="145"/>
      <c r="H59" s="43"/>
      <c r="I59" s="43"/>
      <c r="J59" s="43"/>
      <c r="K59" s="43"/>
      <c r="L59" s="43"/>
      <c r="M59" s="43"/>
      <c r="N59" s="43"/>
    </row>
    <row r="60" spans="1:14" ht="12.75" hidden="1">
      <c r="A60" s="156"/>
      <c r="B60" s="157"/>
      <c r="C60" s="157"/>
      <c r="D60" s="157"/>
      <c r="E60" s="157"/>
      <c r="F60" s="145"/>
      <c r="G60" s="145"/>
      <c r="H60" s="43"/>
      <c r="I60" s="43"/>
      <c r="J60" s="43"/>
      <c r="K60" s="43"/>
      <c r="L60" s="43"/>
      <c r="M60" s="43"/>
      <c r="N60" s="43"/>
    </row>
    <row r="61" spans="1:14" ht="12.75" hidden="1">
      <c r="A61" s="156"/>
      <c r="B61" s="145"/>
      <c r="C61" s="145"/>
      <c r="D61" s="157"/>
      <c r="E61" s="157"/>
      <c r="F61" s="145"/>
      <c r="G61" s="145"/>
      <c r="H61" s="43"/>
      <c r="I61" s="43"/>
      <c r="J61" s="43"/>
      <c r="K61" s="43"/>
      <c r="L61" s="43"/>
      <c r="M61" s="43"/>
      <c r="N61" s="43"/>
    </row>
    <row r="62" spans="1:14" ht="12.75" hidden="1">
      <c r="A62" s="156"/>
      <c r="B62" s="145"/>
      <c r="C62" s="145"/>
      <c r="D62" s="157"/>
      <c r="E62" s="157"/>
      <c r="F62" s="145"/>
      <c r="G62" s="145"/>
      <c r="H62" s="43"/>
      <c r="I62" s="43"/>
      <c r="J62" s="43"/>
      <c r="K62" s="43"/>
      <c r="L62" s="43"/>
      <c r="M62" s="43"/>
      <c r="N62" s="43"/>
    </row>
    <row r="63" spans="1:14" ht="12.75" hidden="1">
      <c r="A63" s="156"/>
      <c r="B63" s="157"/>
      <c r="C63" s="157" t="s">
        <v>61</v>
      </c>
      <c r="D63" s="157"/>
      <c r="E63" s="157"/>
      <c r="F63" s="145"/>
      <c r="G63" s="145"/>
      <c r="H63" s="43"/>
      <c r="I63" s="43"/>
      <c r="J63" s="43"/>
      <c r="K63" s="43"/>
      <c r="L63" s="43"/>
      <c r="M63" s="43"/>
      <c r="N63" s="43"/>
    </row>
    <row r="64" spans="1:14" ht="12.75" hidden="1">
      <c r="A64" s="156"/>
      <c r="B64" s="157" t="s">
        <v>58</v>
      </c>
      <c r="C64" s="157">
        <f>D58</f>
        <v>-323541.12069007521</v>
      </c>
      <c r="D64" s="157"/>
      <c r="E64" s="157"/>
      <c r="F64" s="145"/>
      <c r="G64" s="145"/>
      <c r="H64" s="43"/>
      <c r="I64" s="43"/>
      <c r="J64" s="43"/>
      <c r="K64" s="43"/>
      <c r="L64" s="43"/>
      <c r="M64" s="43"/>
      <c r="N64" s="43"/>
    </row>
    <row r="65" spans="1:14" ht="12.75" hidden="1">
      <c r="A65" s="156"/>
      <c r="B65" s="157" t="s">
        <v>59</v>
      </c>
      <c r="C65" s="157">
        <f>('1'!M11+'1'!N10)-29039460.4020934/100*'1'!N7-29039460.4020934/100*'1'!M6</f>
        <v>-510773.19926282042</v>
      </c>
      <c r="D65" s="157"/>
      <c r="E65" s="157"/>
      <c r="F65" s="145"/>
      <c r="G65" s="145"/>
      <c r="H65" s="43"/>
      <c r="I65" s="43"/>
      <c r="J65" s="43"/>
      <c r="K65" s="43"/>
      <c r="L65" s="43"/>
      <c r="M65" s="43"/>
      <c r="N65" s="43"/>
    </row>
    <row r="66" spans="1:14" ht="12.75" hidden="1">
      <c r="A66" s="156"/>
      <c r="B66" s="157" t="s">
        <v>60</v>
      </c>
      <c r="C66" s="157">
        <f>B58</f>
        <v>-505629.48595330003</v>
      </c>
      <c r="D66" s="157"/>
      <c r="E66" s="157"/>
      <c r="F66" s="145"/>
      <c r="G66" s="145"/>
      <c r="H66" s="43"/>
      <c r="I66" s="43"/>
      <c r="J66" s="43"/>
      <c r="K66" s="43"/>
      <c r="L66" s="43"/>
      <c r="M66" s="43"/>
      <c r="N66" s="43"/>
    </row>
    <row r="67" spans="1:14" ht="12.75" hidden="1">
      <c r="A67" s="156"/>
      <c r="B67" s="157"/>
      <c r="C67" s="157"/>
      <c r="D67" s="157"/>
      <c r="E67" s="157"/>
      <c r="F67" s="145"/>
      <c r="G67" s="145"/>
      <c r="H67" s="43"/>
      <c r="I67" s="43"/>
      <c r="J67" s="43"/>
      <c r="K67" s="43"/>
      <c r="L67" s="43"/>
      <c r="M67" s="43"/>
      <c r="N67" s="43"/>
    </row>
    <row r="68" spans="1:14" ht="12.75" hidden="1">
      <c r="A68" s="156"/>
      <c r="B68" s="157"/>
      <c r="C68" s="157"/>
      <c r="D68" s="157"/>
      <c r="E68" s="157"/>
      <c r="F68" s="145"/>
      <c r="G68" s="145"/>
      <c r="H68" s="43"/>
      <c r="I68" s="43"/>
      <c r="J68" s="43"/>
      <c r="K68" s="43"/>
      <c r="L68" s="43"/>
      <c r="M68" s="43"/>
      <c r="N68" s="43"/>
    </row>
    <row r="69" spans="1:14" ht="12.75" hidden="1">
      <c r="A69" s="156"/>
      <c r="B69" s="157"/>
      <c r="C69" s="157"/>
      <c r="D69" s="157"/>
      <c r="E69" s="157"/>
      <c r="F69" s="145"/>
      <c r="G69" s="145"/>
      <c r="H69" s="43"/>
      <c r="I69" s="43"/>
      <c r="J69" s="43"/>
      <c r="K69" s="43"/>
      <c r="L69" s="43"/>
      <c r="M69" s="43"/>
      <c r="N69" s="43"/>
    </row>
    <row r="70" spans="1:14" ht="12.75" hidden="1">
      <c r="A70" s="156"/>
      <c r="B70" s="157"/>
      <c r="C70" s="157"/>
      <c r="D70" s="157"/>
      <c r="E70" s="157"/>
      <c r="F70" s="145"/>
      <c r="G70" s="145"/>
      <c r="H70" s="43"/>
      <c r="I70" s="43"/>
      <c r="J70" s="43"/>
      <c r="K70" s="43"/>
      <c r="L70" s="43"/>
      <c r="M70" s="43"/>
      <c r="N70" s="43"/>
    </row>
    <row r="71" spans="1:14" ht="12.75" hidden="1">
      <c r="A71" s="156"/>
      <c r="B71" s="157"/>
      <c r="C71" s="157"/>
      <c r="D71" s="157"/>
      <c r="E71" s="157"/>
      <c r="F71" s="145"/>
      <c r="G71" s="145"/>
      <c r="H71" s="43"/>
      <c r="I71" s="43"/>
      <c r="J71" s="43"/>
      <c r="K71" s="43"/>
      <c r="L71" s="43"/>
      <c r="M71" s="43"/>
      <c r="N71" s="43"/>
    </row>
    <row r="72" spans="1:14" ht="12.75" hidden="1">
      <c r="A72" s="156"/>
      <c r="B72" s="157"/>
      <c r="C72" s="157"/>
      <c r="D72" s="157"/>
      <c r="E72" s="157"/>
      <c r="F72" s="145"/>
      <c r="G72" s="145"/>
      <c r="H72" s="43"/>
      <c r="I72" s="43"/>
      <c r="J72" s="43"/>
      <c r="K72" s="43"/>
      <c r="L72" s="43"/>
      <c r="M72" s="43"/>
      <c r="N72" s="43"/>
    </row>
    <row r="73" spans="1:14" ht="12.75" hidden="1">
      <c r="A73" s="156"/>
      <c r="B73" s="157"/>
      <c r="C73" s="157"/>
      <c r="D73" s="157"/>
      <c r="E73" s="157"/>
      <c r="F73" s="145"/>
      <c r="G73" s="145"/>
      <c r="H73" s="43"/>
      <c r="I73" s="43"/>
      <c r="J73" s="43"/>
      <c r="K73" s="43"/>
      <c r="L73" s="43"/>
      <c r="M73" s="43"/>
      <c r="N73" s="43"/>
    </row>
    <row r="74" spans="1:14" ht="12.75" hidden="1">
      <c r="A74" s="156"/>
      <c r="B74" s="157"/>
      <c r="C74" s="157"/>
      <c r="D74" s="157"/>
      <c r="E74" s="157"/>
      <c r="F74" s="145"/>
      <c r="G74" s="145"/>
      <c r="H74" s="43"/>
      <c r="I74" s="43"/>
      <c r="J74" s="43"/>
      <c r="K74" s="43"/>
      <c r="L74" s="43"/>
      <c r="M74" s="43"/>
      <c r="N74" s="43"/>
    </row>
    <row r="75" spans="1:14" ht="12.75" hidden="1">
      <c r="A75" s="145"/>
      <c r="B75" s="145"/>
      <c r="C75" s="145"/>
      <c r="D75" s="145"/>
      <c r="E75" s="145"/>
      <c r="F75" s="145"/>
      <c r="G75" s="145"/>
      <c r="H75" s="43"/>
      <c r="I75" s="43"/>
      <c r="J75" s="43"/>
      <c r="K75" s="43"/>
      <c r="L75" s="43"/>
      <c r="M75" s="43"/>
      <c r="N75" s="43"/>
    </row>
    <row r="76" spans="1:14" ht="12.75" hidden="1">
      <c r="A76" s="145"/>
      <c r="B76" s="145"/>
      <c r="C76" s="145"/>
      <c r="D76" s="145"/>
      <c r="E76" s="145"/>
      <c r="F76" s="145"/>
      <c r="G76" s="145"/>
      <c r="H76" s="43"/>
      <c r="I76" s="43"/>
      <c r="J76" s="43"/>
      <c r="K76" s="43"/>
      <c r="L76" s="43"/>
      <c r="M76" s="43"/>
      <c r="N76" s="43"/>
    </row>
    <row r="77" spans="1:14" ht="12.75" hidden="1">
      <c r="A77" s="145"/>
      <c r="B77" s="145"/>
      <c r="C77" s="145"/>
      <c r="D77" s="145"/>
      <c r="E77" s="145"/>
      <c r="F77" s="145"/>
      <c r="G77" s="145"/>
      <c r="H77" s="43"/>
      <c r="I77" s="43"/>
      <c r="J77" s="43"/>
      <c r="K77" s="43"/>
      <c r="L77" s="43"/>
      <c r="M77" s="43"/>
      <c r="N77" s="43"/>
    </row>
    <row r="78" spans="1:14" ht="12.75" hidden="1">
      <c r="A78" s="145"/>
      <c r="B78" s="145"/>
      <c r="C78" s="145"/>
      <c r="D78" s="145"/>
      <c r="E78" s="145"/>
      <c r="F78" s="145"/>
      <c r="G78" s="145"/>
      <c r="H78" s="43"/>
      <c r="I78" s="43"/>
      <c r="J78" s="43"/>
      <c r="K78" s="43"/>
      <c r="L78" s="43"/>
      <c r="M78" s="43"/>
      <c r="N78" s="43"/>
    </row>
    <row r="79" spans="1:14" ht="12.75" hidden="1">
      <c r="A79" s="145"/>
      <c r="B79" s="145"/>
      <c r="C79" s="145"/>
      <c r="D79" s="145"/>
      <c r="E79" s="145"/>
      <c r="F79" s="145"/>
      <c r="G79" s="145"/>
      <c r="H79" s="43"/>
      <c r="I79" s="43"/>
      <c r="J79" s="43"/>
      <c r="K79" s="43"/>
      <c r="L79" s="43"/>
      <c r="M79" s="43"/>
      <c r="N79" s="43"/>
    </row>
    <row r="80" spans="1:14" ht="12.75" hidden="1">
      <c r="A80" s="145"/>
      <c r="B80" s="145"/>
      <c r="C80" s="145"/>
      <c r="D80" s="145"/>
      <c r="E80" s="145"/>
      <c r="F80" s="145"/>
      <c r="G80" s="145"/>
      <c r="H80" s="43"/>
      <c r="I80" s="43"/>
      <c r="J80" s="43"/>
      <c r="K80" s="43"/>
      <c r="L80" s="43"/>
      <c r="M80" s="43"/>
      <c r="N80" s="43"/>
    </row>
    <row r="81" spans="1:14" ht="12.75" hidden="1">
      <c r="A81" s="145"/>
      <c r="B81" s="145"/>
      <c r="C81" s="145"/>
      <c r="D81" s="145"/>
      <c r="E81" s="145"/>
      <c r="F81" s="145"/>
      <c r="G81" s="145"/>
      <c r="H81" s="43"/>
      <c r="I81" s="43"/>
      <c r="J81" s="43"/>
      <c r="K81" s="43"/>
      <c r="L81" s="43"/>
      <c r="M81" s="43"/>
      <c r="N81" s="43"/>
    </row>
    <row r="82" spans="1:14" ht="12.75" hidden="1">
      <c r="A82" s="201" t="s">
        <v>35</v>
      </c>
      <c r="B82" s="202"/>
      <c r="C82" s="202"/>
      <c r="D82" s="202"/>
      <c r="E82" s="202"/>
      <c r="F82" s="203"/>
      <c r="G82" s="145"/>
      <c r="H82" s="43"/>
      <c r="I82" s="43"/>
      <c r="J82" s="43"/>
      <c r="K82" s="43"/>
      <c r="L82" s="43"/>
      <c r="M82" s="43"/>
      <c r="N82" s="43"/>
    </row>
    <row r="83" spans="1:14" ht="12.75" hidden="1">
      <c r="A83" s="146" t="s">
        <v>39</v>
      </c>
      <c r="B83" s="199" t="s">
        <v>28</v>
      </c>
      <c r="C83" s="200"/>
      <c r="D83" s="199" t="s">
        <v>40</v>
      </c>
      <c r="E83" s="200"/>
      <c r="F83" s="147" t="s">
        <v>25</v>
      </c>
      <c r="G83" s="145"/>
      <c r="H83" s="43"/>
      <c r="I83" s="43"/>
      <c r="J83" s="43"/>
      <c r="K83" s="43"/>
      <c r="L83" s="43"/>
      <c r="M83" s="43"/>
      <c r="N83" s="43"/>
    </row>
    <row r="84" spans="1:14" ht="12.75" hidden="1">
      <c r="A84" s="148">
        <v>1</v>
      </c>
      <c r="B84" s="149">
        <v>2</v>
      </c>
      <c r="C84" s="149">
        <v>3</v>
      </c>
      <c r="D84" s="149">
        <v>4</v>
      </c>
      <c r="E84" s="148">
        <v>5</v>
      </c>
      <c r="F84" s="149">
        <v>6</v>
      </c>
      <c r="G84" s="145"/>
      <c r="H84" s="43"/>
      <c r="I84" s="43"/>
      <c r="J84" s="43"/>
      <c r="K84" s="43"/>
      <c r="L84" s="43"/>
      <c r="M84" s="43"/>
      <c r="N84" s="43"/>
    </row>
    <row r="85" spans="1:14" ht="12.75" hidden="1">
      <c r="A85" s="150"/>
      <c r="B85" s="149" t="s">
        <v>42</v>
      </c>
      <c r="C85" s="149" t="s">
        <v>43</v>
      </c>
      <c r="D85" s="149" t="s">
        <v>42</v>
      </c>
      <c r="E85" s="149" t="s">
        <v>43</v>
      </c>
      <c r="F85" s="148" t="s">
        <v>42</v>
      </c>
      <c r="G85" s="145"/>
      <c r="H85" s="43"/>
      <c r="I85" s="43"/>
      <c r="J85" s="43"/>
      <c r="K85" s="43"/>
      <c r="L85" s="43"/>
      <c r="M85" s="43"/>
      <c r="N85" s="43"/>
    </row>
    <row r="86" spans="1:14" ht="12.75" hidden="1">
      <c r="A86" s="150"/>
      <c r="B86" s="151" t="s">
        <v>55</v>
      </c>
      <c r="C86" s="146" t="s">
        <v>44</v>
      </c>
      <c r="D86" s="151" t="s">
        <v>55</v>
      </c>
      <c r="E86" s="146" t="s">
        <v>44</v>
      </c>
      <c r="F86" s="150"/>
      <c r="G86" s="145"/>
      <c r="H86" s="43"/>
      <c r="I86" s="43"/>
      <c r="J86" s="43"/>
      <c r="K86" s="43"/>
      <c r="L86" s="43"/>
      <c r="M86" s="43"/>
      <c r="N86" s="43"/>
    </row>
    <row r="87" spans="1:14" ht="12.75" hidden="1">
      <c r="A87" s="152"/>
      <c r="B87" s="146">
        <v>2018</v>
      </c>
      <c r="C87" s="146">
        <v>2019</v>
      </c>
      <c r="D87" s="146" t="s">
        <v>67</v>
      </c>
      <c r="E87" s="146" t="s">
        <v>68</v>
      </c>
      <c r="F87" s="153"/>
      <c r="G87" s="145"/>
      <c r="H87" s="43"/>
      <c r="I87" s="43"/>
      <c r="J87" s="43"/>
      <c r="K87" s="43"/>
      <c r="L87" s="43"/>
      <c r="M87" s="43"/>
      <c r="N87" s="43"/>
    </row>
    <row r="88" spans="1:14" ht="12.75" hidden="1">
      <c r="A88" s="154" t="s">
        <v>45</v>
      </c>
      <c r="B88" s="155"/>
      <c r="C88" s="155">
        <f>'1'!O8</f>
        <v>1.7908830311743253E-2</v>
      </c>
      <c r="D88" s="155"/>
      <c r="E88" s="155"/>
      <c r="F88" s="155"/>
      <c r="G88" s="145"/>
      <c r="H88" s="43"/>
      <c r="I88" s="43"/>
      <c r="J88" s="43"/>
      <c r="K88" s="43"/>
      <c r="L88" s="43"/>
      <c r="M88" s="43"/>
      <c r="N88" s="43"/>
    </row>
    <row r="89" spans="1:14" ht="12.75" hidden="1">
      <c r="A89" s="154" t="s">
        <v>46</v>
      </c>
      <c r="B89" s="155"/>
      <c r="C89" s="155"/>
      <c r="D89" s="155"/>
      <c r="E89" s="155"/>
      <c r="F89" s="155"/>
      <c r="G89" s="145"/>
      <c r="H89" s="43"/>
      <c r="I89" s="43"/>
      <c r="J89" s="43"/>
      <c r="K89" s="43"/>
      <c r="L89" s="43"/>
      <c r="M89" s="43"/>
      <c r="N89" s="43"/>
    </row>
    <row r="90" spans="1:14" ht="12.75" hidden="1">
      <c r="A90" s="154" t="s">
        <v>22</v>
      </c>
      <c r="B90" s="155"/>
      <c r="C90" s="155"/>
      <c r="D90" s="155"/>
      <c r="E90" s="155"/>
      <c r="F90" s="155"/>
      <c r="G90" s="145"/>
      <c r="H90" s="43"/>
      <c r="I90" s="43"/>
      <c r="J90" s="43"/>
      <c r="K90" s="43"/>
      <c r="L90" s="43"/>
      <c r="M90" s="43"/>
      <c r="N90" s="43"/>
    </row>
    <row r="91" spans="1:14" ht="12.75" hidden="1">
      <c r="A91" s="154" t="s">
        <v>47</v>
      </c>
      <c r="B91" s="155"/>
      <c r="C91" s="155"/>
      <c r="D91" s="155"/>
      <c r="E91" s="155"/>
      <c r="F91" s="155"/>
      <c r="G91" s="145"/>
      <c r="H91" s="43"/>
      <c r="I91" s="43"/>
      <c r="J91" s="43"/>
      <c r="K91" s="43"/>
      <c r="L91" s="43"/>
      <c r="M91" s="43"/>
      <c r="N91" s="43"/>
    </row>
    <row r="92" spans="1:14" ht="12.75" hidden="1">
      <c r="A92" s="154" t="s">
        <v>23</v>
      </c>
      <c r="B92" s="155"/>
      <c r="C92" s="155"/>
      <c r="D92" s="155"/>
      <c r="E92" s="155"/>
      <c r="F92" s="155"/>
      <c r="G92" s="145"/>
      <c r="H92" s="43"/>
      <c r="I92" s="43"/>
      <c r="J92" s="43"/>
      <c r="K92" s="43"/>
      <c r="L92" s="43"/>
      <c r="M92" s="43"/>
      <c r="N92" s="43"/>
    </row>
    <row r="93" spans="1:14" ht="12.75" hidden="1">
      <c r="A93" s="154" t="s">
        <v>48</v>
      </c>
      <c r="B93" s="155"/>
      <c r="C93" s="155"/>
      <c r="D93" s="155"/>
      <c r="E93" s="155"/>
      <c r="F93" s="155"/>
      <c r="G93" s="145"/>
      <c r="H93" s="43"/>
      <c r="I93" s="43"/>
      <c r="J93" s="43"/>
      <c r="K93" s="43"/>
      <c r="L93" s="43"/>
      <c r="M93" s="43"/>
      <c r="N93" s="43"/>
    </row>
    <row r="94" spans="1:14" ht="12.75" hidden="1">
      <c r="A94" s="154" t="s">
        <v>49</v>
      </c>
      <c r="B94" s="155"/>
      <c r="C94" s="155"/>
      <c r="D94" s="155"/>
      <c r="E94" s="155"/>
      <c r="F94" s="155"/>
      <c r="G94" s="145"/>
      <c r="H94" s="43"/>
      <c r="I94" s="43"/>
      <c r="J94" s="43"/>
      <c r="K94" s="43"/>
      <c r="L94" s="43"/>
      <c r="M94" s="43"/>
      <c r="N94" s="43"/>
    </row>
    <row r="95" spans="1:14" ht="12.75" hidden="1">
      <c r="A95" s="154" t="s">
        <v>50</v>
      </c>
      <c r="B95" s="155"/>
      <c r="C95" s="155"/>
      <c r="D95" s="155"/>
      <c r="E95" s="155"/>
      <c r="F95" s="155"/>
      <c r="G95" s="145"/>
      <c r="H95" s="43"/>
      <c r="I95" s="43"/>
      <c r="J95" s="43"/>
      <c r="K95" s="43"/>
      <c r="L95" s="43"/>
      <c r="M95" s="43"/>
      <c r="N95" s="43"/>
    </row>
    <row r="96" spans="1:14" ht="12.75" hidden="1">
      <c r="A96" s="154" t="s">
        <v>51</v>
      </c>
      <c r="B96" s="155"/>
      <c r="C96" s="155"/>
      <c r="D96" s="155"/>
      <c r="E96" s="155"/>
      <c r="F96" s="155"/>
      <c r="G96" s="145"/>
      <c r="H96" s="43"/>
      <c r="I96" s="43"/>
      <c r="J96" s="43"/>
      <c r="K96" s="43"/>
      <c r="L96" s="43"/>
      <c r="M96" s="43"/>
      <c r="N96" s="43"/>
    </row>
    <row r="97" spans="1:14" ht="12.75" hidden="1">
      <c r="A97" s="154" t="s">
        <v>52</v>
      </c>
      <c r="B97" s="155"/>
      <c r="C97" s="155"/>
      <c r="D97" s="155"/>
      <c r="E97" s="155"/>
      <c r="F97" s="155"/>
      <c r="G97" s="145"/>
      <c r="H97" s="43"/>
      <c r="I97" s="43"/>
      <c r="J97" s="43"/>
      <c r="K97" s="43"/>
      <c r="L97" s="43"/>
      <c r="M97" s="43"/>
      <c r="N97" s="43"/>
    </row>
    <row r="98" spans="1:14" ht="12.75" hidden="1">
      <c r="A98" s="154" t="s">
        <v>53</v>
      </c>
      <c r="B98" s="155"/>
      <c r="C98" s="155"/>
      <c r="D98" s="155"/>
      <c r="E98" s="155"/>
      <c r="F98" s="155"/>
      <c r="G98" s="145"/>
      <c r="H98" s="43"/>
      <c r="I98" s="43"/>
      <c r="J98" s="43"/>
      <c r="K98" s="43"/>
      <c r="L98" s="43"/>
      <c r="M98" s="43"/>
      <c r="N98" s="43"/>
    </row>
    <row r="99" spans="1:14" ht="12.75" hidden="1">
      <c r="A99" s="154" t="s">
        <v>54</v>
      </c>
      <c r="B99" s="155">
        <f>'1'!M8</f>
        <v>-1.0009999999999999</v>
      </c>
      <c r="C99" s="155"/>
      <c r="D99" s="155">
        <f>'1'!N8</f>
        <v>-0.93564744192501159</v>
      </c>
      <c r="E99" s="155"/>
      <c r="F99" s="155">
        <f>B99-D99</f>
        <v>-6.5352558074988298E-2</v>
      </c>
      <c r="G99" s="145"/>
      <c r="H99" s="43"/>
      <c r="I99" s="43"/>
      <c r="J99" s="43"/>
      <c r="K99" s="43"/>
      <c r="L99" s="43"/>
      <c r="M99" s="43"/>
      <c r="N99" s="43"/>
    </row>
    <row r="100" spans="1:14" ht="12.75" hidden="1">
      <c r="A100" s="156"/>
      <c r="B100" s="157"/>
      <c r="C100" s="157"/>
      <c r="D100" s="157"/>
      <c r="E100" s="157"/>
      <c r="F100" s="157"/>
      <c r="G100" s="145"/>
      <c r="H100" s="43"/>
      <c r="I100" s="43"/>
      <c r="J100" s="43"/>
      <c r="K100" s="43"/>
      <c r="L100" s="43"/>
      <c r="M100" s="43"/>
      <c r="N100" s="43"/>
    </row>
    <row r="101" spans="1:14" ht="12.75" hidden="1">
      <c r="A101" s="156"/>
      <c r="B101" s="157"/>
      <c r="C101" s="157"/>
      <c r="D101" s="157"/>
      <c r="E101" s="157"/>
      <c r="F101" s="157"/>
      <c r="G101" s="145"/>
      <c r="H101" s="43"/>
      <c r="I101" s="43"/>
      <c r="J101" s="43"/>
      <c r="K101" s="43"/>
      <c r="L101" s="43"/>
      <c r="M101" s="43"/>
      <c r="N101" s="43"/>
    </row>
    <row r="102" spans="1:14" ht="12.75" hidden="1">
      <c r="A102" s="156"/>
      <c r="B102" s="145"/>
      <c r="C102" s="145"/>
      <c r="D102" s="157"/>
      <c r="E102" s="157"/>
      <c r="F102" s="157"/>
      <c r="G102" s="145"/>
      <c r="H102" s="43"/>
      <c r="I102" s="43"/>
      <c r="J102" s="43"/>
      <c r="K102" s="43"/>
      <c r="L102" s="43"/>
      <c r="M102" s="43"/>
      <c r="N102" s="43"/>
    </row>
    <row r="103" spans="1:14" ht="12.75" hidden="1">
      <c r="A103" s="156"/>
      <c r="B103" s="145"/>
      <c r="C103" s="145"/>
      <c r="D103" s="157"/>
      <c r="E103" s="157"/>
      <c r="F103" s="157"/>
      <c r="G103" s="145"/>
      <c r="H103" s="43"/>
      <c r="I103" s="43"/>
      <c r="J103" s="43"/>
      <c r="K103" s="43"/>
      <c r="L103" s="43"/>
      <c r="M103" s="43"/>
      <c r="N103" s="43"/>
    </row>
    <row r="104" spans="1:14" ht="12.75" hidden="1">
      <c r="A104" s="156"/>
      <c r="B104" s="157"/>
      <c r="C104" s="157" t="s">
        <v>62</v>
      </c>
      <c r="D104" s="157"/>
      <c r="E104" s="157"/>
      <c r="F104" s="157"/>
      <c r="G104" s="145"/>
      <c r="H104" s="43"/>
      <c r="I104" s="43"/>
      <c r="J104" s="43"/>
      <c r="K104" s="43"/>
      <c r="L104" s="43"/>
      <c r="M104" s="43"/>
      <c r="N104" s="43"/>
    </row>
    <row r="105" spans="1:14" ht="12.75" hidden="1">
      <c r="A105" s="156"/>
      <c r="B105" s="157" t="s">
        <v>58</v>
      </c>
      <c r="C105" s="157">
        <f>D99</f>
        <v>-0.93564744192501159</v>
      </c>
      <c r="D105" s="157"/>
      <c r="E105" s="157"/>
      <c r="F105" s="157"/>
      <c r="G105" s="145"/>
      <c r="H105" s="43"/>
      <c r="I105" s="43"/>
      <c r="J105" s="43"/>
      <c r="K105" s="43"/>
      <c r="L105" s="43"/>
      <c r="M105" s="43"/>
      <c r="N105" s="43"/>
    </row>
    <row r="106" spans="1:14" ht="12.75" hidden="1">
      <c r="A106" s="156"/>
      <c r="B106" s="157" t="s">
        <v>63</v>
      </c>
      <c r="C106" s="157">
        <f>('1'!M11+'1'!N10)/29039460.4020934*100</f>
        <v>-1.0908213527568598</v>
      </c>
      <c r="D106" s="157"/>
      <c r="E106" s="157"/>
      <c r="F106" s="157"/>
      <c r="G106" s="145"/>
      <c r="H106" s="43"/>
      <c r="I106" s="43"/>
      <c r="J106" s="43"/>
      <c r="K106" s="43"/>
      <c r="L106" s="43"/>
      <c r="M106" s="43"/>
      <c r="N106" s="43"/>
    </row>
    <row r="107" spans="1:14" ht="12.75" hidden="1">
      <c r="A107" s="156"/>
      <c r="B107" s="157" t="s">
        <v>64</v>
      </c>
      <c r="C107" s="157">
        <f>B99</f>
        <v>-1.0009999999999999</v>
      </c>
      <c r="D107" s="157"/>
      <c r="E107" s="157"/>
      <c r="F107" s="157"/>
      <c r="G107" s="145"/>
      <c r="H107" s="43"/>
      <c r="I107" s="43"/>
      <c r="J107" s="43"/>
      <c r="K107" s="43"/>
      <c r="L107" s="43"/>
      <c r="M107" s="43"/>
      <c r="N107" s="43"/>
    </row>
    <row r="108" spans="1:14" ht="12.75" hidden="1">
      <c r="A108" s="156"/>
      <c r="B108" s="157"/>
      <c r="C108" s="157"/>
      <c r="D108" s="157"/>
      <c r="E108" s="157"/>
      <c r="F108" s="157"/>
      <c r="G108" s="145"/>
      <c r="H108" s="43"/>
      <c r="I108" s="43"/>
      <c r="J108" s="43"/>
      <c r="K108" s="43"/>
      <c r="L108" s="43"/>
      <c r="M108" s="43"/>
      <c r="N108" s="43"/>
    </row>
    <row r="109" spans="1:14" ht="12.75" hidden="1">
      <c r="A109" s="156"/>
      <c r="B109" s="157"/>
      <c r="C109" s="157"/>
      <c r="D109" s="157"/>
      <c r="E109" s="157"/>
      <c r="F109" s="157"/>
      <c r="G109" s="145"/>
      <c r="H109" s="43"/>
      <c r="I109" s="43"/>
      <c r="J109" s="43"/>
      <c r="K109" s="43"/>
      <c r="L109" s="43"/>
      <c r="M109" s="43"/>
      <c r="N109" s="43"/>
    </row>
    <row r="110" spans="1:14" ht="12.75" hidden="1">
      <c r="A110" s="156"/>
      <c r="B110" s="157"/>
      <c r="C110" s="157"/>
      <c r="D110" s="157"/>
      <c r="E110" s="157"/>
      <c r="F110" s="157"/>
      <c r="G110" s="145"/>
      <c r="H110" s="43"/>
      <c r="I110" s="43"/>
      <c r="J110" s="43"/>
      <c r="K110" s="43"/>
      <c r="L110" s="43"/>
      <c r="M110" s="43"/>
      <c r="N110" s="43"/>
    </row>
    <row r="111" spans="1:14" ht="12.75" hidden="1">
      <c r="A111" s="156"/>
      <c r="B111" s="157"/>
      <c r="C111" s="157"/>
      <c r="D111" s="157"/>
      <c r="E111" s="157"/>
      <c r="F111" s="157"/>
      <c r="G111" s="145"/>
      <c r="H111" s="43"/>
      <c r="I111" s="43"/>
      <c r="J111" s="43"/>
      <c r="K111" s="43"/>
      <c r="L111" s="43"/>
      <c r="M111" s="43"/>
      <c r="N111" s="43"/>
    </row>
    <row r="112" spans="1:14" ht="12.75" hidden="1">
      <c r="A112" s="156"/>
      <c r="B112" s="157"/>
      <c r="C112" s="157"/>
      <c r="D112" s="157"/>
      <c r="E112" s="157"/>
      <c r="F112" s="157"/>
      <c r="G112" s="145"/>
      <c r="H112" s="43"/>
      <c r="I112" s="43"/>
      <c r="J112" s="43"/>
      <c r="K112" s="43"/>
      <c r="L112" s="43"/>
      <c r="M112" s="43"/>
      <c r="N112" s="43"/>
    </row>
    <row r="113" spans="1:14" ht="12.75" hidden="1">
      <c r="A113" s="156"/>
      <c r="B113" s="157"/>
      <c r="C113" s="157"/>
      <c r="D113" s="157"/>
      <c r="E113" s="157"/>
      <c r="F113" s="157"/>
      <c r="G113" s="145"/>
      <c r="H113" s="43"/>
      <c r="I113" s="43"/>
      <c r="J113" s="43"/>
      <c r="K113" s="43"/>
      <c r="L113" s="43"/>
      <c r="M113" s="43"/>
      <c r="N113" s="43"/>
    </row>
    <row r="114" spans="1:14" ht="12.75" hidden="1">
      <c r="A114" s="156"/>
      <c r="B114" s="157"/>
      <c r="C114" s="157"/>
      <c r="D114" s="157"/>
      <c r="E114" s="157"/>
      <c r="F114" s="157"/>
      <c r="G114" s="145"/>
      <c r="H114" s="43"/>
      <c r="I114" s="43"/>
      <c r="J114" s="43"/>
      <c r="K114" s="43"/>
      <c r="L114" s="43"/>
      <c r="M114" s="43"/>
      <c r="N114" s="43"/>
    </row>
    <row r="115" spans="1:14" ht="12.75" hidden="1">
      <c r="A115" s="156"/>
      <c r="B115" s="157"/>
      <c r="C115" s="157"/>
      <c r="D115" s="157"/>
      <c r="E115" s="157"/>
      <c r="F115" s="157"/>
      <c r="G115" s="145"/>
      <c r="H115" s="43"/>
      <c r="I115" s="43"/>
      <c r="J115" s="43"/>
      <c r="K115" s="43"/>
      <c r="L115" s="43"/>
      <c r="M115" s="43"/>
      <c r="N115" s="43"/>
    </row>
    <row r="116" spans="1:14" ht="12.75" hidden="1">
      <c r="A116" s="145"/>
      <c r="B116" s="145"/>
      <c r="C116" s="145"/>
      <c r="D116" s="145"/>
      <c r="E116" s="145"/>
      <c r="F116" s="145"/>
      <c r="G116" s="145"/>
      <c r="H116" s="43"/>
      <c r="I116" s="43"/>
      <c r="J116" s="43"/>
      <c r="K116" s="43"/>
      <c r="L116" s="43"/>
      <c r="M116" s="43"/>
      <c r="N116" s="43"/>
    </row>
    <row r="117" spans="1:14" ht="12.75" hidden="1">
      <c r="A117" s="145"/>
      <c r="B117" s="145"/>
      <c r="C117" s="145"/>
      <c r="D117" s="145"/>
      <c r="E117" s="145"/>
      <c r="F117" s="145"/>
      <c r="G117" s="145"/>
      <c r="H117" s="43"/>
      <c r="I117" s="43"/>
      <c r="J117" s="43"/>
      <c r="K117" s="43"/>
      <c r="L117" s="43"/>
      <c r="M117" s="43"/>
      <c r="N117" s="43"/>
    </row>
    <row r="118" spans="1:14" ht="12.75" hidden="1">
      <c r="A118" s="145"/>
      <c r="B118" s="145"/>
      <c r="C118" s="145"/>
      <c r="D118" s="145"/>
      <c r="E118" s="145"/>
      <c r="F118" s="145"/>
      <c r="G118" s="145"/>
      <c r="H118" s="43"/>
      <c r="I118" s="43"/>
      <c r="J118" s="43"/>
      <c r="K118" s="43"/>
      <c r="L118" s="43"/>
      <c r="M118" s="43"/>
      <c r="N118" s="43"/>
    </row>
    <row r="119" spans="1:14" ht="12.75" hidden="1">
      <c r="A119" s="145"/>
      <c r="B119" s="145"/>
      <c r="C119" s="145"/>
      <c r="D119" s="145"/>
      <c r="E119" s="145"/>
      <c r="F119" s="145"/>
      <c r="G119" s="145"/>
      <c r="H119" s="43"/>
      <c r="I119" s="43"/>
      <c r="J119" s="43"/>
      <c r="K119" s="43"/>
      <c r="L119" s="43"/>
      <c r="M119" s="43"/>
      <c r="N119" s="43"/>
    </row>
    <row r="120" spans="1:14" ht="12.75" hidden="1">
      <c r="A120" s="145"/>
      <c r="B120" s="145"/>
      <c r="C120" s="145"/>
      <c r="D120" s="145"/>
      <c r="E120" s="145"/>
      <c r="F120" s="145"/>
      <c r="G120" s="145"/>
      <c r="H120" s="43"/>
      <c r="I120" s="43"/>
      <c r="J120" s="43"/>
      <c r="K120" s="43"/>
      <c r="L120" s="43"/>
      <c r="M120" s="43"/>
      <c r="N120" s="43"/>
    </row>
    <row r="121" spans="1:14" ht="12.75" hidden="1">
      <c r="A121" s="145"/>
      <c r="B121" s="145"/>
      <c r="C121" s="145"/>
      <c r="D121" s="145"/>
      <c r="E121" s="145"/>
      <c r="F121" s="145"/>
      <c r="G121" s="145"/>
      <c r="H121" s="43"/>
      <c r="I121" s="43"/>
      <c r="J121" s="43"/>
      <c r="K121" s="43"/>
      <c r="L121" s="43"/>
      <c r="M121" s="43"/>
      <c r="N121" s="43"/>
    </row>
    <row r="122" spans="1:14" ht="12.75" hidden="1">
      <c r="A122" s="201" t="s">
        <v>57</v>
      </c>
      <c r="B122" s="202"/>
      <c r="C122" s="202"/>
      <c r="D122" s="202"/>
      <c r="E122" s="202"/>
      <c r="F122" s="203"/>
      <c r="G122" s="145"/>
      <c r="H122" s="43"/>
      <c r="I122" s="43"/>
      <c r="J122" s="43"/>
      <c r="K122" s="43"/>
      <c r="L122" s="43"/>
      <c r="M122" s="43"/>
      <c r="N122" s="43"/>
    </row>
    <row r="123" spans="1:14" ht="12.75" hidden="1">
      <c r="A123" s="146" t="s">
        <v>39</v>
      </c>
      <c r="B123" s="199" t="s">
        <v>28</v>
      </c>
      <c r="C123" s="200"/>
      <c r="D123" s="199" t="s">
        <v>40</v>
      </c>
      <c r="E123" s="200"/>
      <c r="F123" s="147" t="s">
        <v>25</v>
      </c>
      <c r="G123" s="145"/>
      <c r="H123" s="43"/>
      <c r="I123" s="43"/>
      <c r="J123" s="43"/>
      <c r="K123" s="43"/>
      <c r="L123" s="43"/>
      <c r="M123" s="43"/>
      <c r="N123" s="43"/>
    </row>
    <row r="124" spans="1:14" ht="12.75" hidden="1">
      <c r="A124" s="148">
        <v>1</v>
      </c>
      <c r="B124" s="149">
        <v>2</v>
      </c>
      <c r="C124" s="149">
        <v>3</v>
      </c>
      <c r="D124" s="149">
        <v>4</v>
      </c>
      <c r="E124" s="148">
        <v>5</v>
      </c>
      <c r="F124" s="149">
        <v>6</v>
      </c>
      <c r="G124" s="145"/>
      <c r="H124" s="43"/>
      <c r="I124" s="43"/>
      <c r="J124" s="43"/>
      <c r="K124" s="43"/>
      <c r="L124" s="43"/>
      <c r="M124" s="43"/>
      <c r="N124" s="43"/>
    </row>
    <row r="125" spans="1:14" ht="12.75" hidden="1">
      <c r="A125" s="150"/>
      <c r="B125" s="149" t="s">
        <v>42</v>
      </c>
      <c r="C125" s="149" t="s">
        <v>43</v>
      </c>
      <c r="D125" s="149" t="s">
        <v>42</v>
      </c>
      <c r="E125" s="149" t="s">
        <v>43</v>
      </c>
      <c r="F125" s="148" t="s">
        <v>42</v>
      </c>
      <c r="G125" s="145"/>
      <c r="H125" s="43"/>
      <c r="I125" s="43"/>
      <c r="J125" s="43"/>
      <c r="K125" s="43"/>
      <c r="L125" s="43"/>
      <c r="M125" s="43"/>
      <c r="N125" s="43"/>
    </row>
    <row r="126" spans="1:14" ht="12.75" hidden="1">
      <c r="A126" s="150"/>
      <c r="B126" s="151" t="s">
        <v>55</v>
      </c>
      <c r="C126" s="146" t="s">
        <v>44</v>
      </c>
      <c r="D126" s="151" t="s">
        <v>55</v>
      </c>
      <c r="E126" s="146" t="s">
        <v>44</v>
      </c>
      <c r="F126" s="150"/>
      <c r="G126" s="145"/>
      <c r="H126" s="43"/>
      <c r="I126" s="43"/>
      <c r="J126" s="43"/>
      <c r="K126" s="43"/>
      <c r="L126" s="43"/>
      <c r="M126" s="43"/>
      <c r="N126" s="43"/>
    </row>
    <row r="127" spans="1:14" ht="12.75" hidden="1">
      <c r="A127" s="152"/>
      <c r="B127" s="146">
        <v>2018</v>
      </c>
      <c r="C127" s="146">
        <v>2019</v>
      </c>
      <c r="D127" s="146" t="s">
        <v>67</v>
      </c>
      <c r="E127" s="146" t="s">
        <v>68</v>
      </c>
      <c r="F127" s="153"/>
      <c r="G127" s="145"/>
      <c r="H127" s="43"/>
      <c r="I127" s="43"/>
      <c r="J127" s="43"/>
      <c r="K127" s="43"/>
      <c r="L127" s="43"/>
      <c r="M127" s="43"/>
      <c r="N127" s="43"/>
    </row>
    <row r="128" spans="1:14" ht="12.75" hidden="1">
      <c r="A128" s="154" t="s">
        <v>45</v>
      </c>
      <c r="B128" s="155"/>
      <c r="C128" s="155">
        <f ca="1">K207/100*C207</f>
        <v>171673.59392532535</v>
      </c>
      <c r="D128" s="155"/>
      <c r="E128" s="155"/>
      <c r="F128" s="155"/>
      <c r="G128" s="145"/>
      <c r="H128" s="43"/>
      <c r="I128" s="43"/>
      <c r="J128" s="43"/>
      <c r="K128" s="43"/>
      <c r="L128" s="43"/>
      <c r="M128" s="43"/>
      <c r="N128" s="43"/>
    </row>
    <row r="129" spans="1:14" ht="12.75" hidden="1">
      <c r="A129" s="154" t="s">
        <v>46</v>
      </c>
      <c r="B129" s="155"/>
      <c r="C129" s="155"/>
      <c r="D129" s="155"/>
      <c r="E129" s="155"/>
      <c r="F129" s="155"/>
      <c r="G129" s="145"/>
      <c r="H129" s="43"/>
      <c r="I129" s="43"/>
      <c r="J129" s="43"/>
      <c r="K129" s="43"/>
      <c r="L129" s="43"/>
      <c r="M129" s="43"/>
      <c r="N129" s="43"/>
    </row>
    <row r="130" spans="1:14" ht="12.75" hidden="1">
      <c r="A130" s="154" t="s">
        <v>22</v>
      </c>
      <c r="B130" s="155"/>
      <c r="C130" s="155"/>
      <c r="D130" s="155"/>
      <c r="E130" s="155"/>
      <c r="F130" s="155"/>
      <c r="G130" s="145"/>
      <c r="H130" s="43"/>
      <c r="I130" s="43"/>
      <c r="J130" s="43"/>
      <c r="K130" s="43"/>
      <c r="L130" s="43"/>
      <c r="M130" s="43"/>
      <c r="N130" s="43"/>
    </row>
    <row r="131" spans="1:14" ht="12.75" hidden="1">
      <c r="A131" s="154" t="s">
        <v>47</v>
      </c>
      <c r="B131" s="155"/>
      <c r="C131" s="155"/>
      <c r="D131" s="155"/>
      <c r="E131" s="155"/>
      <c r="F131" s="155"/>
      <c r="G131" s="145"/>
      <c r="H131" s="43"/>
      <c r="I131" s="43"/>
      <c r="J131" s="43"/>
      <c r="K131" s="43"/>
      <c r="L131" s="43"/>
      <c r="M131" s="43"/>
      <c r="N131" s="43"/>
    </row>
    <row r="132" spans="1:14" ht="12.75" hidden="1">
      <c r="A132" s="154" t="s">
        <v>23</v>
      </c>
      <c r="B132" s="155"/>
      <c r="C132" s="155"/>
      <c r="D132" s="155"/>
      <c r="E132" s="155"/>
      <c r="F132" s="155"/>
      <c r="G132" s="145"/>
      <c r="H132" s="43"/>
      <c r="I132" s="43"/>
      <c r="J132" s="43"/>
      <c r="K132" s="43"/>
      <c r="L132" s="43"/>
      <c r="M132" s="43"/>
      <c r="N132" s="43"/>
    </row>
    <row r="133" spans="1:14" ht="12.75" hidden="1">
      <c r="A133" s="154" t="s">
        <v>48</v>
      </c>
      <c r="B133" s="155"/>
      <c r="C133" s="155"/>
      <c r="D133" s="155"/>
      <c r="E133" s="155"/>
      <c r="F133" s="155"/>
      <c r="G133" s="145"/>
      <c r="H133" s="43"/>
      <c r="I133" s="43"/>
      <c r="J133" s="43"/>
      <c r="K133" s="43"/>
      <c r="L133" s="43"/>
      <c r="M133" s="43"/>
      <c r="N133" s="43"/>
    </row>
    <row r="134" spans="1:14" ht="12.75" hidden="1">
      <c r="A134" s="154" t="s">
        <v>49</v>
      </c>
      <c r="B134" s="155"/>
      <c r="C134" s="155"/>
      <c r="D134" s="155"/>
      <c r="E134" s="155"/>
      <c r="F134" s="155"/>
      <c r="G134" s="145"/>
      <c r="H134" s="43"/>
      <c r="I134" s="43"/>
      <c r="J134" s="43"/>
      <c r="K134" s="43"/>
      <c r="L134" s="43"/>
      <c r="M134" s="43"/>
      <c r="N134" s="43"/>
    </row>
    <row r="135" spans="1:14" ht="12.75" hidden="1">
      <c r="A135" s="154" t="s">
        <v>50</v>
      </c>
      <c r="B135" s="155"/>
      <c r="C135" s="155"/>
      <c r="D135" s="155"/>
      <c r="E135" s="155"/>
      <c r="F135" s="155"/>
      <c r="G135" s="145"/>
      <c r="H135" s="43"/>
      <c r="I135" s="43"/>
      <c r="J135" s="43"/>
      <c r="K135" s="43"/>
      <c r="L135" s="43"/>
      <c r="M135" s="43"/>
      <c r="N135" s="43"/>
    </row>
    <row r="136" spans="1:14" ht="12.75" hidden="1">
      <c r="A136" s="154" t="s">
        <v>51</v>
      </c>
      <c r="B136" s="155"/>
      <c r="C136" s="155"/>
      <c r="D136" s="155"/>
      <c r="E136" s="155"/>
      <c r="F136" s="155"/>
      <c r="G136" s="145"/>
      <c r="H136" s="43"/>
      <c r="I136" s="43"/>
      <c r="J136" s="43"/>
      <c r="K136" s="43"/>
      <c r="L136" s="43"/>
      <c r="M136" s="43"/>
      <c r="N136" s="43"/>
    </row>
    <row r="137" spans="1:14" ht="12.75" hidden="1">
      <c r="A137" s="154" t="s">
        <v>52</v>
      </c>
      <c r="B137" s="155"/>
      <c r="C137" s="155"/>
      <c r="D137" s="155"/>
      <c r="E137" s="155"/>
      <c r="F137" s="155"/>
      <c r="G137" s="145"/>
      <c r="H137" s="43"/>
      <c r="I137" s="43"/>
      <c r="J137" s="43"/>
      <c r="K137" s="43"/>
      <c r="L137" s="43"/>
      <c r="M137" s="43"/>
      <c r="N137" s="43"/>
    </row>
    <row r="138" spans="1:14" ht="12.75" hidden="1">
      <c r="A138" s="154" t="s">
        <v>53</v>
      </c>
      <c r="B138" s="155"/>
      <c r="C138" s="155"/>
      <c r="D138" s="155"/>
      <c r="E138" s="155"/>
      <c r="F138" s="155"/>
      <c r="G138" s="145"/>
      <c r="H138" s="43"/>
      <c r="I138" s="43"/>
      <c r="J138" s="43"/>
      <c r="K138" s="43"/>
      <c r="L138" s="43"/>
      <c r="M138" s="43"/>
      <c r="N138" s="43"/>
    </row>
    <row r="139" spans="1:14" ht="12.75" hidden="1">
      <c r="A139" s="154" t="s">
        <v>54</v>
      </c>
      <c r="B139" s="155">
        <f>I207/100*B99</f>
        <v>-303243.39045000001</v>
      </c>
      <c r="C139" s="155"/>
      <c r="D139" s="155">
        <f>I207/100*D99</f>
        <v>-283445.45709811192</v>
      </c>
      <c r="E139" s="155"/>
      <c r="F139" s="155">
        <f>B139-D139</f>
        <v>-19797.933351888089</v>
      </c>
      <c r="G139" s="145"/>
      <c r="H139" s="43"/>
      <c r="I139" s="43"/>
      <c r="J139" s="43"/>
      <c r="K139" s="43"/>
      <c r="L139" s="43"/>
      <c r="M139" s="43"/>
      <c r="N139" s="43"/>
    </row>
    <row r="140" spans="1:14" ht="12.75" hidden="1">
      <c r="A140" s="156"/>
      <c r="B140" s="157"/>
      <c r="C140" s="157"/>
      <c r="D140" s="157"/>
      <c r="E140" s="157"/>
      <c r="F140" s="145"/>
      <c r="G140" s="145"/>
      <c r="H140" s="43"/>
      <c r="I140" s="43"/>
      <c r="J140" s="43"/>
      <c r="K140" s="43"/>
      <c r="L140" s="43"/>
      <c r="M140" s="43"/>
      <c r="N140" s="43"/>
    </row>
    <row r="141" spans="1:14" ht="12.75" hidden="1">
      <c r="A141" s="156"/>
      <c r="B141" s="157"/>
      <c r="C141" s="157"/>
      <c r="D141" s="157"/>
      <c r="E141" s="157"/>
      <c r="F141" s="145"/>
      <c r="G141" s="145"/>
      <c r="H141" s="43"/>
      <c r="I141" s="43"/>
      <c r="J141" s="43"/>
      <c r="K141" s="43"/>
      <c r="L141" s="43"/>
      <c r="M141" s="43"/>
      <c r="N141" s="43"/>
    </row>
    <row r="142" spans="1:14" ht="12.75" hidden="1">
      <c r="A142" s="156"/>
      <c r="B142" s="145"/>
      <c r="C142" s="145"/>
      <c r="D142" s="157"/>
      <c r="E142" s="157"/>
      <c r="F142" s="145"/>
      <c r="G142" s="145"/>
      <c r="H142" s="43"/>
      <c r="I142" s="43"/>
      <c r="J142" s="43"/>
      <c r="K142" s="43"/>
      <c r="L142" s="43"/>
      <c r="M142" s="43"/>
      <c r="N142" s="43"/>
    </row>
    <row r="143" spans="1:14" ht="12.75" hidden="1">
      <c r="A143" s="156"/>
      <c r="B143" s="145"/>
      <c r="C143" s="145"/>
      <c r="D143" s="157"/>
      <c r="E143" s="157"/>
      <c r="F143" s="145"/>
      <c r="G143" s="145"/>
      <c r="H143" s="43"/>
      <c r="I143" s="43"/>
      <c r="J143" s="43"/>
      <c r="K143" s="43"/>
      <c r="L143" s="43"/>
      <c r="M143" s="43"/>
      <c r="N143" s="43"/>
    </row>
    <row r="144" spans="1:14" ht="12.75" hidden="1">
      <c r="A144" s="156"/>
      <c r="B144" s="157"/>
      <c r="C144" s="157" t="s">
        <v>65</v>
      </c>
      <c r="D144" s="157"/>
      <c r="E144" s="157"/>
      <c r="F144" s="145"/>
      <c r="G144" s="145"/>
      <c r="H144" s="43"/>
      <c r="I144" s="43"/>
      <c r="J144" s="43"/>
      <c r="K144" s="43"/>
      <c r="L144" s="43"/>
      <c r="M144" s="43"/>
      <c r="N144" s="43"/>
    </row>
    <row r="145" spans="1:14" ht="12.75" hidden="1">
      <c r="A145" s="156"/>
      <c r="B145" s="157" t="s">
        <v>58</v>
      </c>
      <c r="C145" s="157">
        <f>D139</f>
        <v>-283445.45709811192</v>
      </c>
      <c r="D145" s="157"/>
      <c r="E145" s="157"/>
      <c r="F145" s="145"/>
      <c r="G145" s="145"/>
      <c r="H145" s="43"/>
      <c r="I145" s="43"/>
      <c r="J145" s="43"/>
      <c r="K145" s="43"/>
      <c r="L145" s="43"/>
      <c r="M145" s="43"/>
      <c r="N145" s="43"/>
    </row>
    <row r="146" spans="1:14" ht="12.75" hidden="1">
      <c r="A146" s="156"/>
      <c r="B146" s="157" t="s">
        <v>59</v>
      </c>
      <c r="C146" s="157">
        <f>'1'!M11+'1'!N10</f>
        <v>-316768.63479140785</v>
      </c>
      <c r="D146" s="157"/>
      <c r="E146" s="157"/>
      <c r="F146" s="145"/>
      <c r="G146" s="145"/>
      <c r="H146" s="43"/>
      <c r="I146" s="43"/>
      <c r="J146" s="43"/>
      <c r="K146" s="43"/>
      <c r="L146" s="43"/>
      <c r="M146" s="43"/>
      <c r="N146" s="43"/>
    </row>
    <row r="147" spans="1:14" ht="12.75" hidden="1">
      <c r="A147" s="156"/>
      <c r="B147" s="157" t="s">
        <v>60</v>
      </c>
      <c r="C147" s="157">
        <f>B139</f>
        <v>-303243.39045000001</v>
      </c>
      <c r="D147" s="157"/>
      <c r="E147" s="157"/>
      <c r="F147" s="145"/>
      <c r="G147" s="145"/>
      <c r="H147" s="43"/>
      <c r="I147" s="43"/>
      <c r="J147" s="43"/>
      <c r="K147" s="43"/>
      <c r="L147" s="43"/>
      <c r="M147" s="43"/>
      <c r="N147" s="43"/>
    </row>
    <row r="148" spans="1:14" ht="12.75" hidden="1">
      <c r="A148" s="156"/>
      <c r="B148" s="157"/>
      <c r="C148" s="157"/>
      <c r="D148" s="157"/>
      <c r="E148" s="157"/>
      <c r="F148" s="145"/>
      <c r="G148" s="145"/>
      <c r="H148" s="43"/>
      <c r="I148" s="43"/>
      <c r="J148" s="43"/>
      <c r="K148" s="43"/>
      <c r="L148" s="43"/>
      <c r="M148" s="43"/>
      <c r="N148" s="43"/>
    </row>
    <row r="149" spans="1:14" ht="12.75" hidden="1">
      <c r="A149" s="156"/>
      <c r="B149" s="157"/>
      <c r="C149" s="157"/>
      <c r="D149" s="157"/>
      <c r="E149" s="157"/>
      <c r="F149" s="145"/>
      <c r="G149" s="145"/>
      <c r="H149" s="43"/>
      <c r="I149" s="43"/>
      <c r="J149" s="43"/>
      <c r="K149" s="43"/>
      <c r="L149" s="43"/>
      <c r="M149" s="43"/>
      <c r="N149" s="43"/>
    </row>
    <row r="150" spans="1:14" ht="12.75" hidden="1">
      <c r="A150" s="156"/>
      <c r="B150" s="157"/>
      <c r="C150" s="157"/>
      <c r="D150" s="157"/>
      <c r="E150" s="157"/>
      <c r="F150" s="145"/>
      <c r="G150" s="145"/>
      <c r="H150" s="43"/>
      <c r="I150" s="43"/>
      <c r="J150" s="43"/>
      <c r="K150" s="43"/>
      <c r="L150" s="43"/>
      <c r="M150" s="43"/>
      <c r="N150" s="43"/>
    </row>
    <row r="151" spans="1:14" ht="12.75" hidden="1">
      <c r="A151" s="156"/>
      <c r="B151" s="157"/>
      <c r="C151" s="157"/>
      <c r="D151" s="157"/>
      <c r="E151" s="157"/>
      <c r="F151" s="145"/>
      <c r="G151" s="145"/>
      <c r="H151" s="43"/>
      <c r="I151" s="43"/>
      <c r="J151" s="43"/>
      <c r="K151" s="43"/>
      <c r="L151" s="43"/>
      <c r="M151" s="43"/>
      <c r="N151" s="43"/>
    </row>
    <row r="152" spans="1:14" ht="12.75" hidden="1">
      <c r="A152" s="156"/>
      <c r="B152" s="157"/>
      <c r="C152" s="157"/>
      <c r="D152" s="157"/>
      <c r="E152" s="157"/>
      <c r="F152" s="145"/>
      <c r="G152" s="145"/>
      <c r="H152" s="43"/>
      <c r="I152" s="43"/>
      <c r="J152" s="43"/>
      <c r="K152" s="43"/>
      <c r="L152" s="43"/>
      <c r="M152" s="43"/>
      <c r="N152" s="43"/>
    </row>
    <row r="153" spans="1:14" ht="12.75" hidden="1">
      <c r="A153" s="156"/>
      <c r="B153" s="157"/>
      <c r="C153" s="157"/>
      <c r="D153" s="157"/>
      <c r="E153" s="157"/>
      <c r="F153" s="145"/>
      <c r="G153" s="145"/>
      <c r="H153" s="43"/>
      <c r="I153" s="43"/>
      <c r="J153" s="43"/>
      <c r="K153" s="43"/>
      <c r="L153" s="43"/>
      <c r="M153" s="43"/>
      <c r="N153" s="43"/>
    </row>
    <row r="154" spans="1:14" ht="12.75" hidden="1">
      <c r="A154" s="156"/>
      <c r="B154" s="157"/>
      <c r="C154" s="157"/>
      <c r="D154" s="157"/>
      <c r="E154" s="157"/>
      <c r="F154" s="145"/>
      <c r="G154" s="145"/>
      <c r="H154" s="43"/>
      <c r="I154" s="43"/>
      <c r="J154" s="43"/>
      <c r="K154" s="43"/>
      <c r="L154" s="43"/>
      <c r="M154" s="43"/>
      <c r="N154" s="43"/>
    </row>
    <row r="155" spans="1:14" ht="12.75" hidden="1">
      <c r="A155" s="145"/>
      <c r="B155" s="145"/>
      <c r="C155" s="145"/>
      <c r="D155" s="145"/>
      <c r="E155" s="145"/>
      <c r="F155" s="145"/>
      <c r="G155" s="145"/>
      <c r="H155" s="43"/>
      <c r="I155" s="43"/>
      <c r="J155" s="43"/>
      <c r="K155" s="43"/>
      <c r="L155" s="43"/>
      <c r="M155" s="43"/>
      <c r="N155" s="43"/>
    </row>
    <row r="156" spans="1:14" ht="12.75" hidden="1">
      <c r="A156" s="145"/>
      <c r="B156" s="145"/>
      <c r="C156" s="145"/>
      <c r="D156" s="145"/>
      <c r="E156" s="145"/>
      <c r="F156" s="145"/>
      <c r="G156" s="145"/>
      <c r="H156" s="43"/>
      <c r="I156" s="43"/>
      <c r="J156" s="43"/>
      <c r="K156" s="43"/>
      <c r="L156" s="43"/>
      <c r="M156" s="43"/>
      <c r="N156" s="43"/>
    </row>
    <row r="157" spans="1:14" ht="12.75" hidden="1">
      <c r="A157" s="145"/>
      <c r="B157" s="145"/>
      <c r="C157" s="145"/>
      <c r="D157" s="145"/>
      <c r="E157" s="145"/>
      <c r="F157" s="145"/>
      <c r="G157" s="145"/>
      <c r="H157" s="43"/>
      <c r="I157" s="43"/>
      <c r="J157" s="43"/>
      <c r="K157" s="43"/>
      <c r="L157" s="43"/>
      <c r="M157" s="43"/>
      <c r="N157" s="43"/>
    </row>
    <row r="158" spans="1:14" ht="12.75" hidden="1">
      <c r="A158" s="145"/>
      <c r="B158" s="145"/>
      <c r="C158" s="145"/>
      <c r="D158" s="145"/>
      <c r="E158" s="145"/>
      <c r="F158" s="145"/>
      <c r="G158" s="145"/>
      <c r="H158" s="43"/>
      <c r="I158" s="43"/>
      <c r="J158" s="43"/>
      <c r="K158" s="43"/>
      <c r="L158" s="43"/>
      <c r="M158" s="43"/>
      <c r="N158" s="43"/>
    </row>
    <row r="159" spans="1:14" ht="12.75" hidden="1">
      <c r="A159" s="145"/>
      <c r="B159" s="145"/>
      <c r="C159" s="145"/>
      <c r="D159" s="145"/>
      <c r="E159" s="145"/>
      <c r="F159" s="145"/>
      <c r="G159" s="145"/>
      <c r="H159" s="43"/>
      <c r="I159" s="43"/>
      <c r="J159" s="43"/>
      <c r="K159" s="43"/>
      <c r="L159" s="43"/>
      <c r="M159" s="43"/>
      <c r="N159" s="43"/>
    </row>
    <row r="160" spans="1:14" ht="12.75" hidden="1">
      <c r="A160" s="145"/>
      <c r="B160" s="145"/>
      <c r="C160" s="145"/>
      <c r="D160" s="145"/>
      <c r="E160" s="145"/>
      <c r="F160" s="145"/>
      <c r="G160" s="145"/>
      <c r="H160" s="43"/>
      <c r="I160" s="43"/>
      <c r="J160" s="43"/>
      <c r="K160" s="43"/>
      <c r="L160" s="43"/>
      <c r="M160" s="43"/>
      <c r="N160" s="43"/>
    </row>
    <row r="161" spans="1:14" ht="12.75" hidden="1">
      <c r="A161" s="145"/>
      <c r="B161" s="145"/>
      <c r="C161" s="145"/>
      <c r="D161" s="145"/>
      <c r="E161" s="145"/>
      <c r="F161" s="145"/>
      <c r="G161" s="145"/>
      <c r="H161" s="43"/>
      <c r="I161" s="43"/>
      <c r="J161" s="43"/>
      <c r="K161" s="43"/>
      <c r="L161" s="43"/>
      <c r="M161" s="43"/>
      <c r="N161" s="43"/>
    </row>
    <row r="162" spans="1:14" ht="12.75" hidden="1">
      <c r="A162" s="145"/>
      <c r="B162" s="145"/>
      <c r="C162" s="145"/>
      <c r="D162" s="145"/>
      <c r="E162" s="145"/>
      <c r="F162" s="145"/>
      <c r="G162" s="145"/>
      <c r="H162" s="43"/>
      <c r="I162" s="43"/>
      <c r="J162" s="43"/>
      <c r="K162" s="43"/>
      <c r="L162" s="43"/>
      <c r="M162" s="43"/>
      <c r="N162" s="43"/>
    </row>
    <row r="163" spans="1:14" ht="12.75">
      <c r="A163" s="201" t="s">
        <v>71</v>
      </c>
      <c r="B163" s="202"/>
      <c r="C163" s="202"/>
      <c r="D163" s="202"/>
      <c r="E163" s="202"/>
      <c r="F163" s="203"/>
      <c r="G163" s="145"/>
      <c r="H163" s="43"/>
      <c r="I163" s="43"/>
      <c r="J163" s="43"/>
      <c r="K163" s="43"/>
      <c r="L163" s="43"/>
      <c r="M163" s="43"/>
      <c r="N163" s="43"/>
    </row>
    <row r="164" spans="1:14" ht="12.75">
      <c r="A164" s="146" t="s">
        <v>39</v>
      </c>
      <c r="B164" s="199" t="s">
        <v>28</v>
      </c>
      <c r="C164" s="200"/>
      <c r="D164" s="199" t="s">
        <v>69</v>
      </c>
      <c r="E164" s="200"/>
      <c r="F164" s="147" t="s">
        <v>25</v>
      </c>
      <c r="G164" s="145"/>
      <c r="H164" s="43"/>
      <c r="I164" s="43"/>
      <c r="J164" s="43"/>
      <c r="K164" s="43"/>
      <c r="L164" s="43"/>
      <c r="M164" s="43"/>
      <c r="N164" s="43"/>
    </row>
    <row r="165" spans="1:14" ht="12.75">
      <c r="A165" s="148">
        <v>1</v>
      </c>
      <c r="B165" s="149">
        <v>2</v>
      </c>
      <c r="C165" s="149">
        <v>3</v>
      </c>
      <c r="D165" s="149">
        <v>4</v>
      </c>
      <c r="E165" s="148">
        <v>5</v>
      </c>
      <c r="F165" s="149">
        <v>6</v>
      </c>
      <c r="G165" s="145"/>
      <c r="H165" s="43"/>
      <c r="I165" s="43"/>
      <c r="J165" s="43"/>
      <c r="K165" s="43"/>
      <c r="L165" s="43"/>
      <c r="M165" s="43"/>
      <c r="N165" s="43"/>
    </row>
    <row r="166" spans="1:14" ht="12.75">
      <c r="A166" s="150"/>
      <c r="B166" s="149" t="s">
        <v>90</v>
      </c>
      <c r="C166" s="149" t="s">
        <v>42</v>
      </c>
      <c r="D166" s="149" t="s">
        <v>90</v>
      </c>
      <c r="E166" s="149" t="s">
        <v>42</v>
      </c>
      <c r="F166" s="148" t="s">
        <v>42</v>
      </c>
      <c r="G166" s="145"/>
      <c r="H166" s="43"/>
      <c r="I166" s="43"/>
      <c r="J166" s="43"/>
      <c r="K166" s="43"/>
      <c r="L166" s="43"/>
      <c r="M166" s="43"/>
      <c r="N166" s="43"/>
    </row>
    <row r="167" spans="1:14" ht="12.75">
      <c r="A167" s="152"/>
      <c r="B167" s="146">
        <v>2022</v>
      </c>
      <c r="C167" s="146">
        <v>2023</v>
      </c>
      <c r="D167" s="146" t="s">
        <v>130</v>
      </c>
      <c r="E167" s="146" t="s">
        <v>151</v>
      </c>
      <c r="F167" s="153"/>
      <c r="G167" s="145"/>
      <c r="H167" s="43"/>
      <c r="I167" s="43"/>
      <c r="J167" s="43"/>
      <c r="K167" s="43"/>
      <c r="L167" s="43"/>
      <c r="M167" s="43"/>
      <c r="N167" s="43"/>
    </row>
    <row r="168" spans="1:14" ht="12.75">
      <c r="A168" s="154" t="s">
        <v>45</v>
      </c>
      <c r="B168" s="158">
        <f ca="1">IF(INDIRECT(ADDRESS(ROW('1'!AK$11),COLUMN('1'!AA10)+ROW(A2)+26,1,1,"1"))="","",INDIRECT(ADDRESS(ROW('1'!AK$11),COLUMN('1'!AA10)+ROW(A1)+26,1,1,"1")))</f>
        <v>218389.09100000025</v>
      </c>
      <c r="C168" s="158">
        <f ca="1">IF(INDIRECT(ADDRESS(ROW('1'!AK$11),COLUMN('1'!AA10)+ROW(A2)+39,1,1,"1"))="","",INDIRECT(ADDRESS(ROW('1'!AK$11),COLUMN('1'!AA10)+ROW(A1)+39,1,1,"1")))</f>
        <v>223039.36800000002</v>
      </c>
      <c r="D168" s="159">
        <f>'1'!$BN$11*ROW(A1)/12</f>
        <v>-163819.93217357653</v>
      </c>
      <c r="E168" s="159">
        <f>'1'!$BR$11*ROW(A1)/12</f>
        <v>-166587.22985247755</v>
      </c>
      <c r="F168" s="158">
        <f ca="1">IFERROR(C168-E168,"")</f>
        <v>389626.59785247757</v>
      </c>
      <c r="G168" s="145"/>
      <c r="H168" s="43"/>
      <c r="I168" s="43"/>
      <c r="J168" s="43"/>
      <c r="K168" s="43"/>
      <c r="L168" s="43"/>
      <c r="M168" s="43"/>
      <c r="N168" s="43"/>
    </row>
    <row r="169" spans="1:14" ht="12.75">
      <c r="A169" s="154" t="s">
        <v>46</v>
      </c>
      <c r="B169" s="158">
        <f ca="1">IF(INDIRECT(ADDRESS(ROW('1'!AK$11),COLUMN('1'!AA11)+ROW(A3)+26,1,1,"1"))="","",INDIRECT(ADDRESS(ROW('1'!AK$11),COLUMN('1'!AA11)+ROW(A2)+26,1,1,"1")))</f>
        <v>210185.14099999983</v>
      </c>
      <c r="C169" s="158">
        <f ca="1">IF(INDIRECT(ADDRESS(ROW('1'!AK$11),COLUMN('1'!AA11)+ROW(A3)+39,1,1,"1"))="","",INDIRECT(ADDRESS(ROW('1'!AK$11),COLUMN('1'!AA11)+ROW(A2)+39,1,1,"1")))</f>
        <v>147311.84300000034</v>
      </c>
      <c r="D169" s="159">
        <f>'1'!$BN$11*ROW(A2)/12</f>
        <v>-327639.86434715305</v>
      </c>
      <c r="E169" s="159">
        <f>'1'!$BR$11*ROW(A2)/12</f>
        <v>-333174.45970495511</v>
      </c>
      <c r="F169" s="158">
        <f t="shared" ref="F169:F179" ca="1" si="0">IFERROR(C169-E169,"")</f>
        <v>480486.30270495545</v>
      </c>
      <c r="G169" s="145"/>
      <c r="H169" s="43"/>
      <c r="I169" s="43"/>
      <c r="J169" s="43"/>
      <c r="K169" s="43"/>
      <c r="L169" s="43"/>
      <c r="M169" s="43"/>
      <c r="N169" s="43"/>
    </row>
    <row r="170" spans="1:14" ht="12.75">
      <c r="A170" s="154" t="s">
        <v>22</v>
      </c>
      <c r="B170" s="158">
        <f ca="1">IF(INDIRECT(ADDRESS(ROW('1'!AK$11),COLUMN('1'!AA12)+ROW(A4)+26,1,1,"1"))="","",INDIRECT(ADDRESS(ROW('1'!AK$11),COLUMN('1'!AA12)+ROW(A3)+26,1,1,"1")))</f>
        <v>-135684.59600000037</v>
      </c>
      <c r="C170" s="158">
        <f ca="1">IF(INDIRECT(ADDRESS(ROW('1'!AK$11),COLUMN('1'!AA12)+ROW(A4)+39,1,1,"1"))="","",INDIRECT(ADDRESS(ROW('1'!AK$11),COLUMN('1'!AA12)+ROW(A3)+39,1,1,"1")))</f>
        <v>-264068.62600000063</v>
      </c>
      <c r="D170" s="159">
        <f>'1'!$BN$11*ROW(A3)/12</f>
        <v>-491459.79652072955</v>
      </c>
      <c r="E170" s="159">
        <f>'1'!$BR$11*ROW(A3)/12</f>
        <v>-499761.68955743266</v>
      </c>
      <c r="F170" s="158">
        <f t="shared" ca="1" si="0"/>
        <v>235693.06355743203</v>
      </c>
      <c r="G170" s="145"/>
      <c r="H170" s="43"/>
      <c r="I170" s="43"/>
      <c r="J170" s="43"/>
      <c r="K170" s="43"/>
      <c r="L170" s="43"/>
      <c r="M170" s="43"/>
      <c r="N170" s="43"/>
    </row>
    <row r="171" spans="1:14" ht="12.75">
      <c r="A171" s="154" t="s">
        <v>47</v>
      </c>
      <c r="B171" s="158">
        <f ca="1">IF(INDIRECT(ADDRESS(ROW('1'!AK$11),COLUMN('1'!AA13)+ROW(A5)+26,1,1,"1"))="","",INDIRECT(ADDRESS(ROW('1'!AK$11),COLUMN('1'!AA13)+ROW(A4)+26,1,1,"1")))</f>
        <v>-82545.758999999613</v>
      </c>
      <c r="C171" s="158" t="str">
        <f ca="1">IF(INDIRECT(ADDRESS(ROW('1'!AK$11),COLUMN('1'!AA13)+ROW(A5)+39,1,1,"1"))="","",INDIRECT(ADDRESS(ROW('1'!AK$11),COLUMN('1'!AA13)+ROW(A4)+39,1,1,"1")))</f>
        <v/>
      </c>
      <c r="D171" s="159">
        <f>'1'!$BN$11*ROW(A4)/12</f>
        <v>-655279.7286943061</v>
      </c>
      <c r="E171" s="159">
        <f>'1'!$BR$11*ROW(A4)/12</f>
        <v>-666348.91940991022</v>
      </c>
      <c r="F171" s="158" t="str">
        <f t="shared" ca="1" si="0"/>
        <v/>
      </c>
      <c r="G171" s="145"/>
      <c r="H171" s="43"/>
      <c r="I171" s="43"/>
      <c r="J171" s="43"/>
      <c r="K171" s="43"/>
      <c r="L171" s="43"/>
      <c r="M171" s="43"/>
      <c r="N171" s="43"/>
    </row>
    <row r="172" spans="1:14" ht="12.75">
      <c r="A172" s="154" t="s">
        <v>23</v>
      </c>
      <c r="B172" s="158">
        <f ca="1">IF(INDIRECT(ADDRESS(ROW('1'!AK$11),COLUMN('1'!AA14)+ROW(A6)+26,1,1,"1"))="","",INDIRECT(ADDRESS(ROW('1'!AK$11),COLUMN('1'!AA14)+ROW(A5)+26,1,1,"1")))</f>
        <v>-165099.52699999884</v>
      </c>
      <c r="C172" s="158" t="str">
        <f ca="1">IF(INDIRECT(ADDRESS(ROW('1'!AK$11),COLUMN('1'!AA14)+ROW(A6)+39,1,1,"1"))="","",INDIRECT(ADDRESS(ROW('1'!AK$11),COLUMN('1'!AA14)+ROW(A5)+39,1,1,"1")))</f>
        <v/>
      </c>
      <c r="D172" s="159">
        <f>'1'!$BN$11*ROW(A5)/12</f>
        <v>-819099.66086788254</v>
      </c>
      <c r="E172" s="159">
        <f>'1'!$BR$11*ROW(A5)/12</f>
        <v>-832936.14926238777</v>
      </c>
      <c r="F172" s="158" t="str">
        <f t="shared" ca="1" si="0"/>
        <v/>
      </c>
      <c r="G172" s="145"/>
      <c r="H172" s="43"/>
      <c r="I172" s="43"/>
      <c r="J172" s="43"/>
      <c r="K172" s="43"/>
      <c r="L172" s="43"/>
      <c r="M172" s="43"/>
      <c r="N172" s="43"/>
    </row>
    <row r="173" spans="1:14" ht="12.75">
      <c r="A173" s="154" t="s">
        <v>48</v>
      </c>
      <c r="B173" s="158">
        <f ca="1">IF(INDIRECT(ADDRESS(ROW('1'!AK$11),COLUMN('1'!AA15)+ROW(A7)+26,1,1,"1"))="","",INDIRECT(ADDRESS(ROW('1'!AK$11),COLUMN('1'!AA15)+ROW(A6)+26,1,1,"1")))</f>
        <v>-227076.22099999897</v>
      </c>
      <c r="C173" s="158" t="str">
        <f ca="1">IF(INDIRECT(ADDRESS(ROW('1'!AK$11),COLUMN('1'!AA15)+ROW(A7)+39,1,1,"1"))="","",INDIRECT(ADDRESS(ROW('1'!AK$11),COLUMN('1'!AA15)+ROW(A6)+39,1,1,"1")))</f>
        <v/>
      </c>
      <c r="D173" s="159">
        <f>'1'!$BN$11*ROW(A6)/12</f>
        <v>-982919.5930414591</v>
      </c>
      <c r="E173" s="159">
        <f>'1'!$BR$11*ROW(A6)/12</f>
        <v>-999523.37911486533</v>
      </c>
      <c r="F173" s="158" t="str">
        <f t="shared" ca="1" si="0"/>
        <v/>
      </c>
      <c r="G173" s="145"/>
      <c r="H173" s="43"/>
      <c r="I173" s="43"/>
      <c r="J173" s="43"/>
      <c r="K173" s="43"/>
      <c r="L173" s="43"/>
      <c r="M173" s="43"/>
      <c r="N173" s="43"/>
    </row>
    <row r="174" spans="1:14" ht="12.75">
      <c r="A174" s="154" t="s">
        <v>49</v>
      </c>
      <c r="B174" s="158">
        <f ca="1">IF(INDIRECT(ADDRESS(ROW('1'!AK$11),COLUMN('1'!AA16)+ROW(A8)+26,1,1,"1"))="","",INDIRECT(ADDRESS(ROW('1'!AK$11),COLUMN('1'!AA16)+ROW(A7)+26,1,1,"1")))</f>
        <v>-98216.20600000117</v>
      </c>
      <c r="C174" s="158" t="str">
        <f ca="1">IF(INDIRECT(ADDRESS(ROW('1'!AK$11),COLUMN('1'!AA16)+ROW(A8)+39,1,1,"1"))="","",INDIRECT(ADDRESS(ROW('1'!AK$11),COLUMN('1'!AA16)+ROW(A7)+39,1,1,"1")))</f>
        <v/>
      </c>
      <c r="D174" s="159">
        <f>'1'!$BN$11*ROW(A7)/12</f>
        <v>-1146739.5252150355</v>
      </c>
      <c r="E174" s="159">
        <f>'1'!$BR$11*ROW(A7)/12</f>
        <v>-1166110.6089673429</v>
      </c>
      <c r="F174" s="158" t="str">
        <f t="shared" ca="1" si="0"/>
        <v/>
      </c>
      <c r="G174" s="145"/>
      <c r="H174" s="43"/>
      <c r="I174" s="43"/>
      <c r="J174" s="43"/>
      <c r="K174" s="43"/>
      <c r="L174" s="43"/>
      <c r="M174" s="43"/>
      <c r="N174" s="43"/>
    </row>
    <row r="175" spans="1:14" ht="12.75">
      <c r="A175" s="154" t="s">
        <v>50</v>
      </c>
      <c r="B175" s="158">
        <f ca="1">IF(INDIRECT(ADDRESS(ROW('1'!AK$11),COLUMN('1'!AA17)+ROW(A9)+26,1,1,"1"))="","",INDIRECT(ADDRESS(ROW('1'!AK$11),COLUMN('1'!AA17)+ROW(A8)+26,1,1,"1")))</f>
        <v>19124.955000000075</v>
      </c>
      <c r="C175" s="158" t="str">
        <f ca="1">IF(INDIRECT(ADDRESS(ROW('1'!AK$11),COLUMN('1'!AA17)+ROW(A9)+39,1,1,"1"))="","",INDIRECT(ADDRESS(ROW('1'!AK$11),COLUMN('1'!AA17)+ROW(A8)+39,1,1,"1")))</f>
        <v/>
      </c>
      <c r="D175" s="159">
        <f>'1'!$BN$11*ROW(A8)/12</f>
        <v>-1310559.4573886122</v>
      </c>
      <c r="E175" s="159">
        <f>'1'!$BR$11*ROW(A8)/12</f>
        <v>-1332697.8388198204</v>
      </c>
      <c r="F175" s="158" t="str">
        <f t="shared" ca="1" si="0"/>
        <v/>
      </c>
      <c r="G175" s="145"/>
      <c r="H175" s="43"/>
      <c r="I175" s="43"/>
      <c r="J175" s="43"/>
      <c r="K175" s="43"/>
      <c r="L175" s="43"/>
      <c r="M175" s="43"/>
      <c r="N175" s="43"/>
    </row>
    <row r="176" spans="1:14" ht="12.75">
      <c r="A176" s="154" t="s">
        <v>51</v>
      </c>
      <c r="B176" s="158">
        <f ca="1">IF(INDIRECT(ADDRESS(ROW('1'!AK$11),COLUMN('1'!AA18)+ROW(A10)+26,1,1,"1"))="","",INDIRECT(ADDRESS(ROW('1'!AK$11),COLUMN('1'!AA18)+ROW(A9)+26,1,1,"1")))</f>
        <v>-315094.5540000014</v>
      </c>
      <c r="C176" s="158" t="str">
        <f ca="1">IF(INDIRECT(ADDRESS(ROW('1'!AK$11),COLUMN('1'!AA18)+ROW(A10)+39,1,1,"1"))="","",INDIRECT(ADDRESS(ROW('1'!AK$11),COLUMN('1'!AA18)+ROW(A9)+39,1,1,"1")))</f>
        <v/>
      </c>
      <c r="D176" s="159">
        <f>'1'!$BN$11*ROW(A9)/12</f>
        <v>-1474379.3895621886</v>
      </c>
      <c r="E176" s="159">
        <f>'1'!$BR$11*ROW(A9)/12</f>
        <v>-1499285.0686722982</v>
      </c>
      <c r="F176" s="158" t="str">
        <f t="shared" ca="1" si="0"/>
        <v/>
      </c>
      <c r="G176" s="145"/>
      <c r="H176" s="43"/>
      <c r="I176" s="43"/>
      <c r="J176" s="43"/>
      <c r="K176" s="43"/>
      <c r="L176" s="43"/>
      <c r="M176" s="43"/>
      <c r="N176" s="43"/>
    </row>
    <row r="177" spans="1:14" ht="12.75">
      <c r="A177" s="154" t="s">
        <v>52</v>
      </c>
      <c r="B177" s="158">
        <f ca="1">IF(INDIRECT(ADDRESS(ROW('1'!AK$11),COLUMN('1'!AA19)+ROW(A11)+26,1,1,"1"))="","",INDIRECT(ADDRESS(ROW('1'!AK$11),COLUMN('1'!AA19)+ROW(A10)+26,1,1,"1")))</f>
        <v>-529965.02000000142</v>
      </c>
      <c r="C177" s="158" t="str">
        <f ca="1">IF(INDIRECT(ADDRESS(ROW('1'!AK$11),COLUMN('1'!AA19)+ROW(A11)+39,1,1,"1"))="","",INDIRECT(ADDRESS(ROW('1'!AK$11),COLUMN('1'!AA19)+ROW(A10)+39,1,1,"1")))</f>
        <v/>
      </c>
      <c r="D177" s="159">
        <f>'1'!$BN$11*ROW(A10)/12</f>
        <v>-1638199.3217357651</v>
      </c>
      <c r="E177" s="159">
        <f>'1'!$BR$11*ROW(A10)/12</f>
        <v>-1665872.2985247755</v>
      </c>
      <c r="F177" s="158" t="str">
        <f t="shared" ca="1" si="0"/>
        <v/>
      </c>
      <c r="G177" s="145"/>
      <c r="H177" s="43"/>
      <c r="I177" s="43"/>
      <c r="J177" s="43"/>
      <c r="K177" s="43"/>
      <c r="L177" s="43"/>
      <c r="M177" s="43"/>
      <c r="N177" s="43"/>
    </row>
    <row r="178" spans="1:14" ht="12.75">
      <c r="A178" s="154" t="s">
        <v>53</v>
      </c>
      <c r="B178" s="158">
        <f ca="1">IF(INDIRECT(ADDRESS(ROW('1'!AK$11),COLUMN('1'!AA20)+ROW(A12)+26,1,1,"1"))="","",INDIRECT(ADDRESS(ROW('1'!AK$11),COLUMN('1'!AA20)+ROW(A11)+26,1,1,"1")))</f>
        <v>-599385.29700000025</v>
      </c>
      <c r="C178" s="158" t="str">
        <f ca="1">IF(INDIRECT(ADDRESS(ROW('1'!AK$11),COLUMN('1'!AA20)+ROW(A12)+39,1,1,"1"))="","",INDIRECT(ADDRESS(ROW('1'!AK$11),COLUMN('1'!AA20)+ROW(A11)+39,1,1,"1")))</f>
        <v/>
      </c>
      <c r="D178" s="159">
        <f>'1'!$BN$11*ROW(A11)/12</f>
        <v>-1802019.2539093418</v>
      </c>
      <c r="E178" s="159">
        <f>'1'!$BR$11*ROW(A11)/12</f>
        <v>-1832459.5283772529</v>
      </c>
      <c r="F178" s="158" t="str">
        <f t="shared" ca="1" si="0"/>
        <v/>
      </c>
      <c r="G178" s="145"/>
      <c r="H178" s="43"/>
      <c r="I178" s="43"/>
      <c r="J178" s="43"/>
      <c r="K178" s="43"/>
      <c r="L178" s="43"/>
      <c r="M178" s="43"/>
      <c r="N178" s="43"/>
    </row>
    <row r="179" spans="1:14" ht="12.75">
      <c r="A179" s="154" t="s">
        <v>54</v>
      </c>
      <c r="B179" s="158">
        <f ca="1">IF(INDIRECT(ADDRESS(ROW('1'!AK$11),COLUMN('1'!AA21)+ROW(A13)+26,1,1,"1"))="","",INDIRECT(ADDRESS(ROW('1'!AK$11),COLUMN('1'!AA21)+ROW(A12)+26,1,1,"1")))</f>
        <v>-1450688.2419999987</v>
      </c>
      <c r="C179" s="158" t="str">
        <f ca="1">IF(INDIRECT(ADDRESS(ROW('1'!AK$11),COLUMN('1'!AA21)+ROW(A13)+39,1,1,"1"))="","",INDIRECT(ADDRESS(ROW('1'!AK$11),COLUMN('1'!AA21)+ROW(A12)+39,1,1,"1")))</f>
        <v/>
      </c>
      <c r="D179" s="159">
        <f>'1'!$BN$11*ROW(A12)/12</f>
        <v>-1965839.1860829182</v>
      </c>
      <c r="E179" s="159">
        <f>'1'!$BR$11*ROW(A12)/12</f>
        <v>-1999046.7582297307</v>
      </c>
      <c r="F179" s="158" t="str">
        <f t="shared" ca="1" si="0"/>
        <v/>
      </c>
      <c r="G179" s="145"/>
      <c r="H179" s="43"/>
      <c r="I179" s="43"/>
      <c r="J179" s="43"/>
      <c r="K179" s="43"/>
      <c r="L179" s="43"/>
      <c r="M179" s="43"/>
      <c r="N179" s="43"/>
    </row>
    <row r="180" spans="1:14" ht="12.75">
      <c r="A180" s="145"/>
      <c r="B180" s="145"/>
      <c r="C180" s="145"/>
      <c r="D180" s="145"/>
      <c r="E180" s="145"/>
      <c r="F180" s="145"/>
      <c r="G180" s="145"/>
      <c r="H180" s="43"/>
      <c r="I180" s="43"/>
      <c r="J180" s="43"/>
      <c r="K180" s="43"/>
      <c r="L180" s="43"/>
      <c r="M180" s="43"/>
      <c r="N180" s="43"/>
    </row>
    <row r="181" spans="1:14" ht="12.75">
      <c r="A181" s="145"/>
      <c r="B181" s="145"/>
      <c r="C181" s="145"/>
      <c r="D181" s="145"/>
      <c r="E181" s="145"/>
      <c r="F181" s="145"/>
      <c r="G181" s="145"/>
      <c r="H181" s="43"/>
      <c r="I181" s="43"/>
      <c r="J181" s="43"/>
      <c r="K181" s="43"/>
      <c r="L181" s="43"/>
      <c r="M181" s="43"/>
      <c r="N181" s="43"/>
    </row>
    <row r="182" spans="1:14" ht="12.75">
      <c r="A182" s="145"/>
      <c r="B182" s="145"/>
      <c r="C182" s="145"/>
      <c r="D182" s="145"/>
      <c r="E182" s="145"/>
      <c r="F182" s="145"/>
      <c r="G182" s="145"/>
      <c r="H182" s="43"/>
      <c r="I182" s="43"/>
      <c r="J182" s="43"/>
      <c r="K182" s="43"/>
      <c r="L182" s="43"/>
      <c r="M182" s="43"/>
      <c r="N182" s="43"/>
    </row>
    <row r="183" spans="1:14" ht="12.75">
      <c r="A183" s="145"/>
      <c r="B183" s="145"/>
      <c r="C183" s="145"/>
      <c r="D183" s="145"/>
      <c r="E183" s="145"/>
      <c r="F183" s="145"/>
      <c r="G183" s="145"/>
      <c r="H183" s="43"/>
      <c r="I183" s="43"/>
      <c r="J183" s="43"/>
      <c r="K183" s="43"/>
      <c r="L183" s="43"/>
      <c r="M183" s="43"/>
      <c r="N183" s="43"/>
    </row>
    <row r="184" spans="1:14" ht="12.75">
      <c r="A184" s="145"/>
      <c r="B184" s="145"/>
      <c r="C184" s="145"/>
      <c r="D184" s="145"/>
      <c r="E184" s="145"/>
      <c r="F184" s="145"/>
      <c r="G184" s="145"/>
      <c r="H184" s="43"/>
      <c r="I184" s="43"/>
      <c r="J184" s="43"/>
      <c r="K184" s="43"/>
      <c r="L184" s="43"/>
      <c r="M184" s="43"/>
      <c r="N184" s="43"/>
    </row>
    <row r="185" spans="1:14" ht="12.75">
      <c r="A185" s="145"/>
      <c r="B185" s="145"/>
      <c r="C185" s="145"/>
      <c r="D185" s="145"/>
      <c r="E185" s="145"/>
      <c r="F185" s="145"/>
      <c r="G185" s="145"/>
      <c r="H185" s="43"/>
      <c r="I185" s="43"/>
      <c r="J185" s="43"/>
      <c r="K185" s="43"/>
      <c r="L185" s="43"/>
      <c r="M185" s="43"/>
      <c r="N185" s="43"/>
    </row>
    <row r="186" spans="1:14" ht="12.75">
      <c r="A186" s="145"/>
      <c r="B186" s="145"/>
      <c r="C186" s="145"/>
      <c r="D186" s="145"/>
      <c r="E186" s="145"/>
      <c r="F186" s="145"/>
      <c r="G186" s="145"/>
      <c r="H186" s="43"/>
      <c r="I186" s="43"/>
      <c r="J186" s="43"/>
      <c r="K186" s="43"/>
      <c r="L186" s="43"/>
      <c r="M186" s="43"/>
      <c r="N186" s="43"/>
    </row>
    <row r="187" spans="1:14" ht="12.75">
      <c r="A187" s="145"/>
      <c r="B187" s="145"/>
      <c r="C187" s="145"/>
      <c r="D187" s="145"/>
      <c r="E187" s="145"/>
      <c r="F187" s="145"/>
      <c r="G187" s="145"/>
      <c r="H187" s="43"/>
      <c r="I187" s="43"/>
      <c r="J187" s="43"/>
      <c r="K187" s="43"/>
      <c r="L187" s="43"/>
      <c r="M187" s="43"/>
      <c r="N187" s="43"/>
    </row>
    <row r="188" spans="1:14" ht="12.75">
      <c r="A188" s="145"/>
      <c r="B188" s="145"/>
      <c r="C188" s="145"/>
      <c r="D188" s="145"/>
      <c r="E188" s="145"/>
      <c r="F188" s="145"/>
      <c r="G188" s="145"/>
      <c r="H188" s="43"/>
      <c r="I188" s="43"/>
      <c r="J188" s="43"/>
      <c r="K188" s="43"/>
      <c r="L188" s="43"/>
      <c r="M188" s="43"/>
      <c r="N188" s="43"/>
    </row>
    <row r="189" spans="1:14" ht="12.75">
      <c r="A189" s="145"/>
      <c r="B189" s="145"/>
      <c r="C189" s="145"/>
      <c r="D189" s="145"/>
      <c r="E189" s="145"/>
      <c r="F189" s="145"/>
      <c r="G189" s="145"/>
      <c r="H189" s="43"/>
      <c r="I189" s="43"/>
      <c r="J189" s="43"/>
      <c r="K189" s="43"/>
      <c r="L189" s="43"/>
      <c r="M189" s="43"/>
      <c r="N189" s="43"/>
    </row>
    <row r="190" spans="1:14" ht="12.75">
      <c r="A190" s="145"/>
      <c r="B190" s="145"/>
      <c r="C190" s="145"/>
      <c r="D190" s="145"/>
      <c r="E190" s="145"/>
      <c r="F190" s="145"/>
      <c r="G190" s="145"/>
      <c r="H190" s="43"/>
      <c r="I190" s="43"/>
      <c r="J190" s="43"/>
      <c r="K190" s="43"/>
      <c r="L190" s="43"/>
      <c r="M190" s="43"/>
      <c r="N190" s="43"/>
    </row>
    <row r="191" spans="1:14" ht="12.75">
      <c r="A191" s="145"/>
      <c r="B191" s="145"/>
      <c r="C191" s="145"/>
      <c r="D191" s="145"/>
      <c r="E191" s="145"/>
      <c r="F191" s="145"/>
      <c r="G191" s="145"/>
      <c r="H191" s="43"/>
      <c r="I191" s="43"/>
      <c r="J191" s="43"/>
      <c r="K191" s="43"/>
      <c r="L191" s="43"/>
      <c r="M191" s="43"/>
      <c r="N191" s="43"/>
    </row>
    <row r="192" spans="1:14" ht="12.75">
      <c r="A192" s="145"/>
      <c r="B192" s="145"/>
      <c r="C192" s="145"/>
      <c r="D192" s="145"/>
      <c r="E192" s="145"/>
      <c r="F192" s="145"/>
      <c r="G192" s="145"/>
      <c r="H192" s="43"/>
      <c r="I192" s="43"/>
      <c r="J192" s="43"/>
      <c r="K192" s="43"/>
      <c r="L192" s="43"/>
      <c r="M192" s="43"/>
      <c r="N192" s="43"/>
    </row>
    <row r="193" spans="1:14" ht="12.75">
      <c r="A193" s="145"/>
      <c r="B193" s="145"/>
      <c r="C193" s="145"/>
      <c r="D193" s="145"/>
      <c r="E193" s="145"/>
      <c r="F193" s="145"/>
      <c r="G193" s="145"/>
      <c r="H193" s="43"/>
      <c r="I193" s="43"/>
      <c r="J193" s="43"/>
      <c r="K193" s="43"/>
      <c r="L193" s="43"/>
      <c r="M193" s="43"/>
      <c r="N193" s="43"/>
    </row>
    <row r="194" spans="1:14" ht="16.5" customHeight="1">
      <c r="A194" s="145"/>
      <c r="B194" s="145"/>
      <c r="C194" s="145"/>
      <c r="D194" s="145"/>
      <c r="E194" s="145"/>
      <c r="F194" s="145"/>
      <c r="G194" s="145"/>
      <c r="H194" s="43"/>
      <c r="I194" s="43"/>
      <c r="J194" s="43"/>
      <c r="K194" s="43"/>
      <c r="L194" s="43"/>
      <c r="M194" s="43"/>
      <c r="N194" s="43"/>
    </row>
    <row r="195" spans="1:14" ht="12.75">
      <c r="A195" s="145"/>
      <c r="B195" s="145"/>
      <c r="C195" s="145"/>
      <c r="D195" s="145"/>
      <c r="E195" s="145"/>
      <c r="F195" s="145"/>
      <c r="G195" s="145"/>
      <c r="H195" s="43"/>
      <c r="I195" s="43"/>
      <c r="J195" s="43"/>
      <c r="K195" s="43"/>
      <c r="L195" s="43"/>
      <c r="M195" s="43"/>
      <c r="N195" s="43"/>
    </row>
    <row r="196" spans="1:14" ht="12.75">
      <c r="A196" s="145"/>
      <c r="B196" s="145"/>
      <c r="C196" s="145"/>
      <c r="D196" s="145"/>
      <c r="E196" s="145"/>
      <c r="F196" s="145"/>
      <c r="G196" s="145"/>
      <c r="H196" s="43"/>
      <c r="I196" s="43"/>
      <c r="J196" s="43"/>
      <c r="K196" s="43"/>
      <c r="L196" s="43"/>
      <c r="M196" s="43"/>
      <c r="N196" s="43"/>
    </row>
    <row r="197" spans="1:14" ht="12.75">
      <c r="A197" s="145"/>
      <c r="B197" s="145"/>
      <c r="C197" s="145"/>
      <c r="D197" s="145"/>
      <c r="E197" s="145"/>
      <c r="F197" s="145"/>
      <c r="G197" s="145"/>
      <c r="H197" s="43"/>
      <c r="I197" s="43"/>
      <c r="J197" s="43"/>
      <c r="K197" s="43"/>
      <c r="L197" s="43"/>
      <c r="M197" s="43"/>
      <c r="N197" s="43"/>
    </row>
    <row r="198" spans="1:14" ht="12.75">
      <c r="A198" s="145"/>
      <c r="B198" s="145"/>
      <c r="C198" s="145"/>
      <c r="D198" s="145"/>
      <c r="E198" s="145"/>
      <c r="F198" s="145"/>
      <c r="G198" s="145"/>
      <c r="H198" s="43"/>
      <c r="I198" s="43"/>
      <c r="J198" s="43"/>
      <c r="K198" s="43"/>
      <c r="L198" s="43"/>
      <c r="M198" s="43"/>
      <c r="N198" s="43"/>
    </row>
    <row r="199" spans="1:14" ht="12.75">
      <c r="A199" s="145"/>
      <c r="B199" s="145"/>
      <c r="C199" s="145"/>
      <c r="D199" s="145"/>
      <c r="E199" s="145"/>
      <c r="F199" s="145"/>
      <c r="G199" s="145"/>
      <c r="H199" s="43"/>
      <c r="I199" s="43"/>
      <c r="J199" s="43"/>
      <c r="K199" s="43"/>
      <c r="L199" s="43"/>
      <c r="M199" s="43"/>
      <c r="N199" s="43"/>
    </row>
    <row r="200" spans="1:14" ht="12.75">
      <c r="A200" s="145"/>
      <c r="B200" s="145"/>
      <c r="C200" s="145"/>
      <c r="D200" s="145"/>
      <c r="E200" s="145"/>
      <c r="F200" s="145"/>
      <c r="G200" s="145"/>
      <c r="H200" s="43"/>
      <c r="I200" s="43"/>
      <c r="J200" s="43"/>
      <c r="K200" s="43"/>
      <c r="L200" s="43"/>
      <c r="M200" s="43"/>
      <c r="N200" s="43"/>
    </row>
    <row r="201" spans="1:14" ht="12.75">
      <c r="A201" s="145"/>
      <c r="B201" s="145"/>
      <c r="C201" s="145"/>
      <c r="D201" s="145"/>
      <c r="E201" s="145"/>
      <c r="F201" s="145"/>
      <c r="G201" s="145"/>
      <c r="H201" s="43"/>
      <c r="I201" s="43"/>
      <c r="J201" s="43"/>
      <c r="K201" s="43"/>
      <c r="L201" s="43"/>
      <c r="M201" s="43"/>
      <c r="N201" s="43"/>
    </row>
    <row r="202" spans="1:14" ht="12.75">
      <c r="A202" s="201" t="s">
        <v>70</v>
      </c>
      <c r="B202" s="202"/>
      <c r="C202" s="202"/>
      <c r="D202" s="202"/>
      <c r="E202" s="202"/>
      <c r="F202" s="203"/>
      <c r="G202" s="145"/>
      <c r="H202" s="43"/>
      <c r="I202" s="43"/>
      <c r="J202" s="43"/>
      <c r="K202" s="43"/>
      <c r="L202" s="43"/>
      <c r="M202" s="43"/>
      <c r="N202" s="43"/>
    </row>
    <row r="203" spans="1:14" ht="12.75">
      <c r="A203" s="146" t="s">
        <v>39</v>
      </c>
      <c r="B203" s="199" t="s">
        <v>28</v>
      </c>
      <c r="C203" s="200"/>
      <c r="D203" s="199" t="s">
        <v>69</v>
      </c>
      <c r="E203" s="200"/>
      <c r="F203" s="147" t="s">
        <v>25</v>
      </c>
      <c r="G203" s="145"/>
      <c r="H203" s="43"/>
      <c r="I203" s="43"/>
      <c r="J203" s="43"/>
      <c r="K203" s="43"/>
      <c r="L203" s="43"/>
      <c r="M203" s="43"/>
      <c r="N203" s="43"/>
    </row>
    <row r="204" spans="1:14" ht="12.75">
      <c r="A204" s="148">
        <v>1</v>
      </c>
      <c r="B204" s="149">
        <v>2</v>
      </c>
      <c r="C204" s="149">
        <v>3</v>
      </c>
      <c r="D204" s="149">
        <v>4</v>
      </c>
      <c r="E204" s="148">
        <v>5</v>
      </c>
      <c r="F204" s="149">
        <v>6</v>
      </c>
      <c r="G204" s="145"/>
      <c r="H204" s="43"/>
      <c r="I204" s="43"/>
      <c r="J204" s="43"/>
      <c r="K204" s="43"/>
      <c r="L204" s="43"/>
      <c r="M204" s="43"/>
      <c r="N204" s="43"/>
    </row>
    <row r="205" spans="1:14" ht="12.75">
      <c r="A205" s="150"/>
      <c r="B205" s="149" t="s">
        <v>90</v>
      </c>
      <c r="C205" s="149" t="s">
        <v>42</v>
      </c>
      <c r="D205" s="149" t="s">
        <v>90</v>
      </c>
      <c r="E205" s="149" t="s">
        <v>42</v>
      </c>
      <c r="F205" s="148" t="s">
        <v>42</v>
      </c>
      <c r="G205" s="145"/>
      <c r="H205" s="43"/>
      <c r="I205" s="43"/>
      <c r="J205" s="43"/>
      <c r="K205" s="43"/>
      <c r="L205" s="43"/>
      <c r="M205" s="43"/>
      <c r="N205" s="43"/>
    </row>
    <row r="206" spans="1:14" ht="12.75">
      <c r="A206" s="152"/>
      <c r="B206" s="146">
        <v>2022</v>
      </c>
      <c r="C206" s="146">
        <v>2023</v>
      </c>
      <c r="D206" s="146" t="s">
        <v>130</v>
      </c>
      <c r="E206" s="146" t="s">
        <v>151</v>
      </c>
      <c r="F206" s="153"/>
      <c r="G206" s="145"/>
      <c r="H206" s="121" t="str">
        <f t="shared" ref="H206:N218" si="1">C560</f>
        <v>2020 plāns</v>
      </c>
      <c r="I206" s="121" t="str">
        <f t="shared" si="1"/>
        <v>2020 fakts</v>
      </c>
      <c r="J206" s="121" t="str">
        <f t="shared" si="1"/>
        <v>2021 plāns</v>
      </c>
      <c r="K206" s="121" t="str">
        <f t="shared" si="1"/>
        <v>2021 fakts</v>
      </c>
      <c r="L206" s="121" t="str">
        <f t="shared" si="1"/>
        <v>2022 plāns</v>
      </c>
      <c r="M206" s="121" t="str">
        <f t="shared" si="1"/>
        <v>2022 prognoze</v>
      </c>
      <c r="N206" s="121" t="str">
        <f t="shared" si="1"/>
        <v>2023 prognoze</v>
      </c>
    </row>
    <row r="207" spans="1:14" ht="12" customHeight="1">
      <c r="A207" s="154" t="s">
        <v>45</v>
      </c>
      <c r="B207" s="155">
        <f ca="1">IFERROR(B168/M207*100,"")</f>
        <v>0.5588152376773492</v>
      </c>
      <c r="C207" s="155">
        <f ca="1">IFERROR(C168/N207*100,"")</f>
        <v>0.51112226315962028</v>
      </c>
      <c r="D207" s="155">
        <f>IFERROR(D168/M207*100,"")</f>
        <v>-0.41918336632421027</v>
      </c>
      <c r="E207" s="155">
        <f>IFERROR(E168/N207*100,"")</f>
        <v>-0.38175521523039002</v>
      </c>
      <c r="F207" s="155">
        <f ca="1">IFERROR(C207-E207,"")</f>
        <v>0.8928774783900103</v>
      </c>
      <c r="G207" s="145"/>
      <c r="H207" s="121">
        <f t="shared" ref="H207:H218" si="2">C561</f>
        <v>30294045</v>
      </c>
      <c r="I207" s="121">
        <f t="shared" ref="I207:I218" si="3">D561</f>
        <v>30294045</v>
      </c>
      <c r="J207" s="121">
        <f t="shared" ref="J207:J218" si="4">E561</f>
        <v>33587579</v>
      </c>
      <c r="K207" s="121">
        <f t="shared" ref="K207:K218" si="5">F561</f>
        <v>33587579</v>
      </c>
      <c r="L207" s="121">
        <f>G561</f>
        <v>39080733</v>
      </c>
      <c r="M207" s="121">
        <f t="shared" ref="M207:M218" si="6">H561</f>
        <v>39080733</v>
      </c>
      <c r="N207" s="121">
        <f t="shared" si="1"/>
        <v>43637185.087816499</v>
      </c>
    </row>
    <row r="208" spans="1:14" ht="12.75">
      <c r="A208" s="154" t="s">
        <v>46</v>
      </c>
      <c r="B208" s="155">
        <f ca="1">IFERROR(B169/M208*100,"")</f>
        <v>0.53782292415037314</v>
      </c>
      <c r="C208" s="155">
        <f t="shared" ref="C208:C218" ca="1" si="7">IFERROR(C169/N208*100,"")</f>
        <v>0.33758328522691489</v>
      </c>
      <c r="D208" s="155">
        <f t="shared" ref="D208:D218" si="8">IFERROR(D169/M208*100,"")</f>
        <v>-0.83836673264842054</v>
      </c>
      <c r="E208" s="155">
        <f t="shared" ref="E208:E218" si="9">IFERROR(E169/N208*100,"")</f>
        <v>-0.76351043046078004</v>
      </c>
      <c r="F208" s="155">
        <f t="shared" ref="F208:F218" ca="1" si="10">IFERROR(C208-E208,"")</f>
        <v>1.101093715687695</v>
      </c>
      <c r="G208" s="145"/>
      <c r="H208" s="121">
        <f t="shared" si="2"/>
        <v>30294045</v>
      </c>
      <c r="I208" s="121">
        <f t="shared" si="3"/>
        <v>30294045</v>
      </c>
      <c r="J208" s="121">
        <f t="shared" si="4"/>
        <v>33587579</v>
      </c>
      <c r="K208" s="121">
        <f t="shared" si="5"/>
        <v>33587579</v>
      </c>
      <c r="L208" s="121">
        <f t="shared" ref="L208:L218" si="11">G562</f>
        <v>39080733</v>
      </c>
      <c r="M208" s="121">
        <f t="shared" si="6"/>
        <v>39080733</v>
      </c>
      <c r="N208" s="121">
        <f t="shared" si="1"/>
        <v>43637185.087816499</v>
      </c>
    </row>
    <row r="209" spans="1:14" ht="12.75">
      <c r="A209" s="154" t="s">
        <v>22</v>
      </c>
      <c r="B209" s="155">
        <f t="shared" ref="B209:B218" ca="1" si="12">IFERROR(B170/M209*100,"")</f>
        <v>-0.34719050945129498</v>
      </c>
      <c r="C209" s="155">
        <f t="shared" ca="1" si="7"/>
        <v>-0.60514587608843862</v>
      </c>
      <c r="D209" s="155">
        <f t="shared" si="8"/>
        <v>-1.2575500989726307</v>
      </c>
      <c r="E209" s="155">
        <f t="shared" si="9"/>
        <v>-1.1452656456911701</v>
      </c>
      <c r="F209" s="155">
        <f t="shared" ca="1" si="10"/>
        <v>0.54011976960273145</v>
      </c>
      <c r="G209" s="145"/>
      <c r="H209" s="121">
        <f t="shared" si="2"/>
        <v>30294045</v>
      </c>
      <c r="I209" s="121">
        <f t="shared" si="3"/>
        <v>30294045</v>
      </c>
      <c r="J209" s="121">
        <f t="shared" si="4"/>
        <v>33587579</v>
      </c>
      <c r="K209" s="121">
        <f t="shared" si="5"/>
        <v>33587579</v>
      </c>
      <c r="L209" s="121">
        <f t="shared" si="11"/>
        <v>39080733</v>
      </c>
      <c r="M209" s="121">
        <f t="shared" si="6"/>
        <v>39080733</v>
      </c>
      <c r="N209" s="121">
        <f t="shared" si="1"/>
        <v>43637185.087816499</v>
      </c>
    </row>
    <row r="210" spans="1:14" ht="12.75">
      <c r="A210" s="154" t="s">
        <v>47</v>
      </c>
      <c r="B210" s="155">
        <f t="shared" ca="1" si="12"/>
        <v>-0.2112185536540464</v>
      </c>
      <c r="C210" s="155" t="str">
        <f t="shared" ca="1" si="7"/>
        <v/>
      </c>
      <c r="D210" s="155">
        <f t="shared" si="8"/>
        <v>-1.6767334652968411</v>
      </c>
      <c r="E210" s="155">
        <f t="shared" si="9"/>
        <v>-1.5270208609215601</v>
      </c>
      <c r="F210" s="155" t="str">
        <f t="shared" ca="1" si="10"/>
        <v/>
      </c>
      <c r="G210" s="145"/>
      <c r="H210" s="121">
        <f t="shared" si="2"/>
        <v>30294045</v>
      </c>
      <c r="I210" s="121">
        <f t="shared" si="3"/>
        <v>30294045</v>
      </c>
      <c r="J210" s="121">
        <f t="shared" si="4"/>
        <v>33587579</v>
      </c>
      <c r="K210" s="121">
        <f t="shared" si="5"/>
        <v>33587579</v>
      </c>
      <c r="L210" s="121">
        <f t="shared" si="11"/>
        <v>39080733</v>
      </c>
      <c r="M210" s="121">
        <f t="shared" si="6"/>
        <v>39080733</v>
      </c>
      <c r="N210" s="121">
        <f t="shared" si="1"/>
        <v>43637185.087816499</v>
      </c>
    </row>
    <row r="211" spans="1:14" ht="12.75">
      <c r="A211" s="154" t="s">
        <v>23</v>
      </c>
      <c r="B211" s="155">
        <f t="shared" ca="1" si="12"/>
        <v>-0.42245760078245931</v>
      </c>
      <c r="C211" s="155" t="str">
        <f t="shared" ca="1" si="7"/>
        <v/>
      </c>
      <c r="D211" s="155">
        <f t="shared" si="8"/>
        <v>-2.095916831621051</v>
      </c>
      <c r="E211" s="155">
        <f t="shared" si="9"/>
        <v>-1.9087760761519503</v>
      </c>
      <c r="F211" s="155" t="str">
        <f t="shared" ca="1" si="10"/>
        <v/>
      </c>
      <c r="G211" s="145"/>
      <c r="H211" s="121">
        <f t="shared" si="2"/>
        <v>30294045</v>
      </c>
      <c r="I211" s="121">
        <f t="shared" si="3"/>
        <v>30294045</v>
      </c>
      <c r="J211" s="121">
        <f t="shared" si="4"/>
        <v>33587579</v>
      </c>
      <c r="K211" s="121">
        <f t="shared" si="5"/>
        <v>33587579</v>
      </c>
      <c r="L211" s="121">
        <f t="shared" si="11"/>
        <v>39080733</v>
      </c>
      <c r="M211" s="121">
        <f t="shared" si="6"/>
        <v>39080733</v>
      </c>
      <c r="N211" s="121">
        <f t="shared" si="1"/>
        <v>43637185.087816499</v>
      </c>
    </row>
    <row r="212" spans="1:14" ht="12.75">
      <c r="A212" s="154" t="s">
        <v>48</v>
      </c>
      <c r="B212" s="155">
        <f t="shared" ca="1" si="12"/>
        <v>-0.58104391491326168</v>
      </c>
      <c r="C212" s="155" t="str">
        <f t="shared" ca="1" si="7"/>
        <v/>
      </c>
      <c r="D212" s="155">
        <f t="shared" si="8"/>
        <v>-2.5151001979452614</v>
      </c>
      <c r="E212" s="155">
        <f t="shared" si="9"/>
        <v>-2.2905312913823401</v>
      </c>
      <c r="F212" s="155" t="str">
        <f t="shared" ca="1" si="10"/>
        <v/>
      </c>
      <c r="G212" s="145"/>
      <c r="H212" s="121">
        <f t="shared" si="2"/>
        <v>30294045</v>
      </c>
      <c r="I212" s="121">
        <f t="shared" si="3"/>
        <v>30294045</v>
      </c>
      <c r="J212" s="121">
        <f t="shared" si="4"/>
        <v>33587579</v>
      </c>
      <c r="K212" s="121">
        <f t="shared" si="5"/>
        <v>33587579</v>
      </c>
      <c r="L212" s="121">
        <f t="shared" si="11"/>
        <v>39080733</v>
      </c>
      <c r="M212" s="121">
        <f t="shared" si="6"/>
        <v>39080733</v>
      </c>
      <c r="N212" s="121">
        <f t="shared" si="1"/>
        <v>43637185.087816499</v>
      </c>
    </row>
    <row r="213" spans="1:14" ht="12.75">
      <c r="A213" s="154" t="s">
        <v>49</v>
      </c>
      <c r="B213" s="155">
        <f t="shared" ca="1" si="12"/>
        <v>-0.25131618181266246</v>
      </c>
      <c r="C213" s="155" t="str">
        <f t="shared" ca="1" si="7"/>
        <v/>
      </c>
      <c r="D213" s="155">
        <f t="shared" si="8"/>
        <v>-2.9342835642694713</v>
      </c>
      <c r="E213" s="155">
        <f t="shared" si="9"/>
        <v>-2.6722865066127302</v>
      </c>
      <c r="F213" s="155" t="str">
        <f t="shared" ca="1" si="10"/>
        <v/>
      </c>
      <c r="G213" s="145"/>
      <c r="H213" s="121">
        <f t="shared" si="2"/>
        <v>30294045</v>
      </c>
      <c r="I213" s="121">
        <f t="shared" si="3"/>
        <v>30294045</v>
      </c>
      <c r="J213" s="121">
        <f t="shared" si="4"/>
        <v>33587579</v>
      </c>
      <c r="K213" s="121">
        <f t="shared" si="5"/>
        <v>33587579</v>
      </c>
      <c r="L213" s="121">
        <f t="shared" si="11"/>
        <v>39080733</v>
      </c>
      <c r="M213" s="121">
        <f t="shared" si="6"/>
        <v>39080733</v>
      </c>
      <c r="N213" s="121">
        <f t="shared" si="1"/>
        <v>43637185.087816499</v>
      </c>
    </row>
    <row r="214" spans="1:14" ht="12.75">
      <c r="A214" s="154" t="s">
        <v>50</v>
      </c>
      <c r="B214" s="155">
        <f t="shared" ca="1" si="12"/>
        <v>4.8937042711046576E-2</v>
      </c>
      <c r="C214" s="155" t="str">
        <f t="shared" ca="1" si="7"/>
        <v/>
      </c>
      <c r="D214" s="155">
        <f t="shared" si="8"/>
        <v>-3.3534669305936822</v>
      </c>
      <c r="E214" s="155">
        <f t="shared" si="9"/>
        <v>-3.0540417218431202</v>
      </c>
      <c r="F214" s="155" t="str">
        <f t="shared" ca="1" si="10"/>
        <v/>
      </c>
      <c r="G214" s="145"/>
      <c r="H214" s="121">
        <f t="shared" si="2"/>
        <v>30294045</v>
      </c>
      <c r="I214" s="121">
        <f t="shared" si="3"/>
        <v>30294045</v>
      </c>
      <c r="J214" s="121">
        <f t="shared" si="4"/>
        <v>33587579</v>
      </c>
      <c r="K214" s="121">
        <f t="shared" si="5"/>
        <v>33587579</v>
      </c>
      <c r="L214" s="121">
        <f t="shared" si="11"/>
        <v>39080733</v>
      </c>
      <c r="M214" s="121">
        <f t="shared" si="6"/>
        <v>39080733</v>
      </c>
      <c r="N214" s="121">
        <f t="shared" si="1"/>
        <v>43637185.087816499</v>
      </c>
    </row>
    <row r="215" spans="1:14" ht="12.75">
      <c r="A215" s="154" t="s">
        <v>51</v>
      </c>
      <c r="B215" s="155">
        <f t="shared" ca="1" si="12"/>
        <v>-0.80626572178162936</v>
      </c>
      <c r="C215" s="155" t="str">
        <f t="shared" ca="1" si="7"/>
        <v/>
      </c>
      <c r="D215" s="155">
        <f t="shared" si="8"/>
        <v>-3.7726502969178921</v>
      </c>
      <c r="E215" s="155">
        <f t="shared" si="9"/>
        <v>-3.4357969370735111</v>
      </c>
      <c r="F215" s="155" t="str">
        <f t="shared" ca="1" si="10"/>
        <v/>
      </c>
      <c r="G215" s="145"/>
      <c r="H215" s="121">
        <f t="shared" si="2"/>
        <v>30294045</v>
      </c>
      <c r="I215" s="121">
        <f t="shared" si="3"/>
        <v>30294045</v>
      </c>
      <c r="J215" s="121">
        <f t="shared" si="4"/>
        <v>33587579</v>
      </c>
      <c r="K215" s="121">
        <f t="shared" si="5"/>
        <v>33587579</v>
      </c>
      <c r="L215" s="121">
        <f t="shared" si="11"/>
        <v>39080733</v>
      </c>
      <c r="M215" s="121">
        <f t="shared" si="6"/>
        <v>39080733</v>
      </c>
      <c r="N215" s="121">
        <f t="shared" si="1"/>
        <v>43637185.087816499</v>
      </c>
    </row>
    <row r="216" spans="1:14" ht="12.75">
      <c r="A216" s="154" t="s">
        <v>52</v>
      </c>
      <c r="B216" s="155">
        <f t="shared" ca="1" si="12"/>
        <v>-1.3560774819653496</v>
      </c>
      <c r="C216" s="155" t="str">
        <f t="shared" ca="1" si="7"/>
        <v/>
      </c>
      <c r="D216" s="155">
        <f t="shared" si="8"/>
        <v>-4.191833663242102</v>
      </c>
      <c r="E216" s="155">
        <f t="shared" si="9"/>
        <v>-3.8175521523039007</v>
      </c>
      <c r="F216" s="155" t="str">
        <f t="shared" ca="1" si="10"/>
        <v/>
      </c>
      <c r="G216" s="145"/>
      <c r="H216" s="121">
        <f t="shared" si="2"/>
        <v>30294045</v>
      </c>
      <c r="I216" s="121">
        <f t="shared" si="3"/>
        <v>30294045</v>
      </c>
      <c r="J216" s="121">
        <f t="shared" si="4"/>
        <v>33587579</v>
      </c>
      <c r="K216" s="121">
        <f t="shared" si="5"/>
        <v>33587579</v>
      </c>
      <c r="L216" s="121">
        <f t="shared" si="11"/>
        <v>39080733</v>
      </c>
      <c r="M216" s="121">
        <f t="shared" si="6"/>
        <v>39080733</v>
      </c>
      <c r="N216" s="121">
        <f t="shared" si="1"/>
        <v>43637185.087816499</v>
      </c>
    </row>
    <row r="217" spans="1:14" ht="12.75">
      <c r="A217" s="154" t="s">
        <v>53</v>
      </c>
      <c r="B217" s="155">
        <f t="shared" ca="1" si="12"/>
        <v>-1.5337104782553599</v>
      </c>
      <c r="C217" s="155" t="str">
        <f t="shared" ca="1" si="7"/>
        <v/>
      </c>
      <c r="D217" s="155">
        <f t="shared" si="8"/>
        <v>-4.6110170295663124</v>
      </c>
      <c r="E217" s="155">
        <f t="shared" si="9"/>
        <v>-4.1993073675342902</v>
      </c>
      <c r="F217" s="155" t="str">
        <f t="shared" ca="1" si="10"/>
        <v/>
      </c>
      <c r="G217" s="145"/>
      <c r="H217" s="121">
        <f t="shared" si="2"/>
        <v>30294045</v>
      </c>
      <c r="I217" s="121">
        <f t="shared" si="3"/>
        <v>30294045</v>
      </c>
      <c r="J217" s="121">
        <f t="shared" si="4"/>
        <v>33587579</v>
      </c>
      <c r="K217" s="121">
        <f t="shared" si="5"/>
        <v>33587579</v>
      </c>
      <c r="L217" s="121">
        <f t="shared" si="11"/>
        <v>39080733</v>
      </c>
      <c r="M217" s="121">
        <f t="shared" si="6"/>
        <v>39080733</v>
      </c>
      <c r="N217" s="121">
        <f t="shared" si="1"/>
        <v>43637185.087816499</v>
      </c>
    </row>
    <row r="218" spans="1:14" ht="12.75">
      <c r="A218" s="154" t="s">
        <v>54</v>
      </c>
      <c r="B218" s="155">
        <f t="shared" ca="1" si="12"/>
        <v>-3.7120292549272267</v>
      </c>
      <c r="C218" s="155" t="str">
        <f t="shared" ca="1" si="7"/>
        <v/>
      </c>
      <c r="D218" s="155">
        <f t="shared" si="8"/>
        <v>-5.0302003958905228</v>
      </c>
      <c r="E218" s="155">
        <f t="shared" si="9"/>
        <v>-4.5810625827646803</v>
      </c>
      <c r="F218" s="155" t="str">
        <f t="shared" ca="1" si="10"/>
        <v/>
      </c>
      <c r="G218" s="145"/>
      <c r="H218" s="121">
        <f t="shared" si="2"/>
        <v>30294045</v>
      </c>
      <c r="I218" s="121">
        <f t="shared" si="3"/>
        <v>30294045</v>
      </c>
      <c r="J218" s="121">
        <f t="shared" si="4"/>
        <v>33587579</v>
      </c>
      <c r="K218" s="121">
        <f t="shared" si="5"/>
        <v>33587579</v>
      </c>
      <c r="L218" s="121">
        <f t="shared" si="11"/>
        <v>39080733</v>
      </c>
      <c r="M218" s="121">
        <f t="shared" si="6"/>
        <v>39080733</v>
      </c>
      <c r="N218" s="121">
        <f t="shared" si="1"/>
        <v>43637185.087816499</v>
      </c>
    </row>
    <row r="219" spans="1:14" ht="12.75">
      <c r="A219" s="145"/>
      <c r="B219" s="145"/>
      <c r="C219" s="145"/>
      <c r="D219" s="145"/>
      <c r="E219" s="145"/>
      <c r="F219" s="145"/>
      <c r="G219" s="145"/>
      <c r="H219" s="110"/>
      <c r="I219" s="110"/>
      <c r="J219" s="110"/>
      <c r="K219" s="110"/>
      <c r="L219" s="110"/>
      <c r="M219" s="110"/>
      <c r="N219" s="110"/>
    </row>
    <row r="220" spans="1:14" ht="12.75">
      <c r="A220" s="145"/>
      <c r="B220" s="145"/>
      <c r="C220" s="145"/>
      <c r="D220" s="145"/>
      <c r="E220" s="145"/>
      <c r="F220" s="145"/>
      <c r="G220" s="145"/>
      <c r="H220" s="43"/>
      <c r="I220" s="43"/>
      <c r="J220" s="43"/>
      <c r="K220" s="43"/>
      <c r="L220" s="43"/>
      <c r="M220" s="43"/>
      <c r="N220" s="43"/>
    </row>
    <row r="221" spans="1:14" ht="12.75">
      <c r="A221" s="145"/>
      <c r="B221" s="145"/>
      <c r="C221" s="145"/>
      <c r="D221" s="145"/>
      <c r="E221" s="145"/>
      <c r="F221" s="145"/>
      <c r="G221" s="145"/>
      <c r="H221" s="43"/>
      <c r="I221" s="43"/>
      <c r="J221" s="43"/>
      <c r="K221" s="43"/>
      <c r="L221" s="43"/>
      <c r="M221" s="43"/>
      <c r="N221" s="43"/>
    </row>
    <row r="222" spans="1:14" ht="12.75">
      <c r="A222" s="145"/>
      <c r="B222" s="145"/>
      <c r="C222" s="145"/>
      <c r="D222" s="145"/>
      <c r="E222" s="145"/>
      <c r="F222" s="145"/>
      <c r="G222" s="145"/>
      <c r="H222" s="43"/>
      <c r="I222" s="43"/>
      <c r="J222" s="43"/>
      <c r="K222" s="43"/>
      <c r="L222" s="43"/>
      <c r="M222" s="43"/>
      <c r="N222" s="43"/>
    </row>
    <row r="223" spans="1:14" ht="12.75">
      <c r="A223" s="145"/>
      <c r="B223" s="145"/>
      <c r="C223" s="145"/>
      <c r="D223" s="145"/>
      <c r="E223" s="145"/>
      <c r="F223" s="145"/>
      <c r="G223" s="145"/>
      <c r="H223" s="43"/>
      <c r="I223" s="43"/>
      <c r="J223" s="43"/>
      <c r="K223" s="43"/>
      <c r="L223" s="43"/>
      <c r="M223" s="43"/>
      <c r="N223" s="43"/>
    </row>
    <row r="224" spans="1:14" ht="12.75">
      <c r="A224" s="145"/>
      <c r="B224" s="145"/>
      <c r="C224" s="145"/>
      <c r="D224" s="145"/>
      <c r="E224" s="145"/>
      <c r="F224" s="145"/>
      <c r="G224" s="145"/>
      <c r="H224" s="43"/>
      <c r="I224" s="43"/>
      <c r="J224" s="43"/>
      <c r="K224" s="43"/>
      <c r="L224" s="43"/>
      <c r="M224" s="43"/>
      <c r="N224" s="43"/>
    </row>
    <row r="225" spans="1:14" ht="12.75">
      <c r="A225" s="145"/>
      <c r="B225" s="145"/>
      <c r="C225" s="145"/>
      <c r="D225" s="145"/>
      <c r="E225" s="145"/>
      <c r="F225" s="145"/>
      <c r="G225" s="145"/>
      <c r="H225" s="43"/>
      <c r="I225" s="43"/>
      <c r="J225" s="43"/>
      <c r="K225" s="43"/>
      <c r="L225" s="43"/>
      <c r="M225" s="43"/>
      <c r="N225" s="43"/>
    </row>
    <row r="226" spans="1:14" ht="12.75">
      <c r="A226" s="145"/>
      <c r="B226" s="145"/>
      <c r="C226" s="145"/>
      <c r="D226" s="145"/>
      <c r="E226" s="145"/>
      <c r="F226" s="145"/>
      <c r="G226" s="145"/>
      <c r="H226" s="43"/>
      <c r="I226" s="43"/>
      <c r="J226" s="43"/>
      <c r="K226" s="43"/>
      <c r="L226" s="43"/>
      <c r="M226" s="43"/>
      <c r="N226" s="43"/>
    </row>
    <row r="227" spans="1:14" ht="12.75">
      <c r="A227" s="145"/>
      <c r="B227" s="145"/>
      <c r="C227" s="145"/>
      <c r="D227" s="145"/>
      <c r="E227" s="145"/>
      <c r="F227" s="145"/>
      <c r="G227" s="145"/>
      <c r="H227" s="43"/>
      <c r="I227" s="43"/>
      <c r="J227" s="43"/>
      <c r="K227" s="43"/>
      <c r="L227" s="43"/>
      <c r="M227" s="43"/>
      <c r="N227" s="43"/>
    </row>
    <row r="228" spans="1:14" ht="12.75">
      <c r="A228" s="145"/>
      <c r="B228" s="145"/>
      <c r="C228" s="145"/>
      <c r="D228" s="145"/>
      <c r="E228" s="145"/>
      <c r="F228" s="145"/>
      <c r="G228" s="145"/>
      <c r="H228" s="43"/>
      <c r="I228" s="43"/>
      <c r="J228" s="43"/>
      <c r="K228" s="43"/>
      <c r="L228" s="43"/>
      <c r="M228" s="43"/>
      <c r="N228" s="43"/>
    </row>
    <row r="229" spans="1:14" ht="12.75">
      <c r="A229" s="145"/>
      <c r="B229" s="145"/>
      <c r="C229" s="145"/>
      <c r="D229" s="145"/>
      <c r="E229" s="145"/>
      <c r="F229" s="145"/>
      <c r="G229" s="145"/>
      <c r="H229" s="43"/>
      <c r="I229" s="43"/>
      <c r="J229" s="43"/>
      <c r="K229" s="43"/>
      <c r="L229" s="43"/>
      <c r="M229" s="43"/>
      <c r="N229" s="43"/>
    </row>
    <row r="230" spans="1:14" ht="12.75">
      <c r="A230" s="145"/>
      <c r="B230" s="145"/>
      <c r="C230" s="145"/>
      <c r="D230" s="145"/>
      <c r="E230" s="145"/>
      <c r="F230" s="145"/>
      <c r="G230" s="145"/>
      <c r="H230" s="43"/>
      <c r="I230" s="43"/>
      <c r="J230" s="43"/>
      <c r="K230" s="43"/>
      <c r="L230" s="43"/>
      <c r="M230" s="43"/>
      <c r="N230" s="43"/>
    </row>
    <row r="231" spans="1:14" ht="12.75">
      <c r="A231" s="145"/>
      <c r="B231" s="145"/>
      <c r="C231" s="145"/>
      <c r="D231" s="145"/>
      <c r="E231" s="145"/>
      <c r="F231" s="145"/>
      <c r="G231" s="145"/>
      <c r="H231" s="43"/>
      <c r="I231" s="43"/>
      <c r="J231" s="43"/>
      <c r="K231" s="43"/>
      <c r="L231" s="43"/>
      <c r="M231" s="43"/>
      <c r="N231" s="43"/>
    </row>
    <row r="232" spans="1:14" ht="12.75">
      <c r="A232" s="145"/>
      <c r="B232" s="145"/>
      <c r="C232" s="145"/>
      <c r="D232" s="145"/>
      <c r="E232" s="145"/>
      <c r="F232" s="145"/>
      <c r="G232" s="145"/>
      <c r="H232" s="43"/>
      <c r="I232" s="43"/>
      <c r="J232" s="43"/>
      <c r="K232" s="43"/>
      <c r="L232" s="43"/>
      <c r="M232" s="43"/>
      <c r="N232" s="43"/>
    </row>
    <row r="233" spans="1:14" ht="12.75">
      <c r="A233" s="145"/>
      <c r="B233" s="145"/>
      <c r="C233" s="145"/>
      <c r="D233" s="145"/>
      <c r="E233" s="145"/>
      <c r="F233" s="145"/>
      <c r="G233" s="145"/>
      <c r="H233" s="43"/>
      <c r="I233" s="43"/>
      <c r="J233" s="43"/>
      <c r="K233" s="43"/>
      <c r="L233" s="43"/>
      <c r="M233" s="43"/>
      <c r="N233" s="43"/>
    </row>
    <row r="234" spans="1:14" ht="12.75">
      <c r="A234" s="145"/>
      <c r="B234" s="145"/>
      <c r="C234" s="145"/>
      <c r="D234" s="145"/>
      <c r="E234" s="145"/>
      <c r="F234" s="145"/>
      <c r="G234" s="145"/>
      <c r="H234" s="43"/>
      <c r="I234" s="43"/>
      <c r="J234" s="43"/>
      <c r="K234" s="43"/>
      <c r="L234" s="43"/>
      <c r="M234" s="43"/>
      <c r="N234" s="43"/>
    </row>
    <row r="235" spans="1:14" ht="12.75">
      <c r="A235" s="145"/>
      <c r="B235" s="145"/>
      <c r="C235" s="145"/>
      <c r="D235" s="145"/>
      <c r="E235" s="145"/>
      <c r="F235" s="145"/>
      <c r="G235" s="145"/>
      <c r="H235" s="43"/>
      <c r="I235" s="43"/>
      <c r="J235" s="43"/>
      <c r="K235" s="43"/>
      <c r="L235" s="43"/>
      <c r="M235" s="43"/>
      <c r="N235" s="43"/>
    </row>
    <row r="236" spans="1:14" ht="12.75">
      <c r="A236" s="145"/>
      <c r="B236" s="145"/>
      <c r="C236" s="145"/>
      <c r="D236" s="145"/>
      <c r="E236" s="145"/>
      <c r="F236" s="145"/>
      <c r="G236" s="145"/>
      <c r="H236" s="43"/>
      <c r="I236" s="43"/>
      <c r="J236" s="43"/>
      <c r="K236" s="43"/>
      <c r="L236" s="43"/>
      <c r="M236" s="43"/>
      <c r="N236" s="43"/>
    </row>
    <row r="237" spans="1:14" ht="12.75">
      <c r="A237" s="145"/>
      <c r="B237" s="145"/>
      <c r="C237" s="145"/>
      <c r="D237" s="145"/>
      <c r="E237" s="145"/>
      <c r="F237" s="145"/>
      <c r="G237" s="145"/>
      <c r="H237" s="43"/>
      <c r="I237" s="43"/>
      <c r="J237" s="43"/>
      <c r="K237" s="43"/>
      <c r="L237" s="43"/>
      <c r="M237" s="43"/>
      <c r="N237" s="43"/>
    </row>
    <row r="238" spans="1:14" ht="12.75">
      <c r="A238" s="145"/>
      <c r="B238" s="145"/>
      <c r="C238" s="145"/>
      <c r="D238" s="145"/>
      <c r="E238" s="145"/>
      <c r="F238" s="145"/>
      <c r="G238" s="145"/>
      <c r="H238" s="43"/>
      <c r="I238" s="43"/>
      <c r="J238" s="43"/>
      <c r="K238" s="43"/>
      <c r="L238" s="43"/>
      <c r="M238" s="43"/>
      <c r="N238" s="43"/>
    </row>
    <row r="239" spans="1:14" ht="12.75">
      <c r="A239" s="145"/>
      <c r="B239" s="145"/>
      <c r="C239" s="145"/>
      <c r="D239" s="145"/>
      <c r="E239" s="145"/>
      <c r="F239" s="145"/>
      <c r="G239" s="145"/>
      <c r="H239" s="43"/>
      <c r="I239" s="43"/>
      <c r="J239" s="43"/>
      <c r="K239" s="43"/>
      <c r="L239" s="43"/>
      <c r="M239" s="43"/>
      <c r="N239" s="43"/>
    </row>
    <row r="240" spans="1:14" ht="12.75">
      <c r="A240" s="145"/>
      <c r="B240" s="145"/>
      <c r="C240" s="145"/>
      <c r="D240" s="145"/>
      <c r="E240" s="145"/>
      <c r="F240" s="145"/>
      <c r="G240" s="145"/>
      <c r="H240" s="43"/>
      <c r="I240" s="43"/>
      <c r="J240" s="43"/>
      <c r="K240" s="43"/>
      <c r="L240" s="43"/>
      <c r="M240" s="43"/>
      <c r="N240" s="43"/>
    </row>
    <row r="241" spans="1:14" ht="12.75">
      <c r="A241" s="201" t="s">
        <v>99</v>
      </c>
      <c r="B241" s="202"/>
      <c r="C241" s="202"/>
      <c r="D241" s="202"/>
      <c r="E241" s="202"/>
      <c r="F241" s="203"/>
      <c r="G241" s="145"/>
      <c r="H241" s="43"/>
      <c r="I241" s="43"/>
      <c r="J241" s="43"/>
      <c r="K241" s="43"/>
      <c r="L241" s="43"/>
      <c r="M241" s="43"/>
      <c r="N241" s="43"/>
    </row>
    <row r="242" spans="1:14" ht="12.75">
      <c r="A242" s="146" t="s">
        <v>39</v>
      </c>
      <c r="B242" s="199" t="s">
        <v>28</v>
      </c>
      <c r="C242" s="200"/>
      <c r="D242" s="199" t="s">
        <v>69</v>
      </c>
      <c r="E242" s="200"/>
      <c r="F242" s="147" t="s">
        <v>25</v>
      </c>
      <c r="G242" s="145"/>
      <c r="H242" s="43"/>
      <c r="I242" s="43"/>
      <c r="J242" s="43"/>
      <c r="K242" s="43"/>
      <c r="L242" s="43"/>
      <c r="M242" s="43"/>
      <c r="N242" s="43"/>
    </row>
    <row r="243" spans="1:14" ht="12.75">
      <c r="A243" s="148">
        <v>1</v>
      </c>
      <c r="B243" s="149">
        <v>2</v>
      </c>
      <c r="C243" s="149">
        <v>3</v>
      </c>
      <c r="D243" s="149">
        <v>4</v>
      </c>
      <c r="E243" s="148">
        <v>5</v>
      </c>
      <c r="F243" s="149">
        <v>6</v>
      </c>
      <c r="G243" s="145"/>
      <c r="H243" s="43"/>
      <c r="I243" s="43"/>
      <c r="J243" s="43"/>
      <c r="K243" s="43"/>
      <c r="L243" s="43"/>
      <c r="M243" s="43"/>
      <c r="N243" s="43"/>
    </row>
    <row r="244" spans="1:14" ht="12.75">
      <c r="A244" s="150"/>
      <c r="B244" s="149" t="s">
        <v>90</v>
      </c>
      <c r="C244" s="149" t="s">
        <v>42</v>
      </c>
      <c r="D244" s="149" t="s">
        <v>90</v>
      </c>
      <c r="E244" s="149" t="s">
        <v>42</v>
      </c>
      <c r="F244" s="148" t="s">
        <v>42</v>
      </c>
      <c r="G244" s="145"/>
      <c r="H244" s="43"/>
      <c r="I244" s="43"/>
      <c r="J244" s="43"/>
      <c r="K244" s="43"/>
      <c r="L244" s="43"/>
      <c r="M244" s="43"/>
      <c r="N244" s="43"/>
    </row>
    <row r="245" spans="1:14" ht="12.75">
      <c r="A245" s="152"/>
      <c r="B245" s="146">
        <v>2022</v>
      </c>
      <c r="C245" s="146">
        <v>2023</v>
      </c>
      <c r="D245" s="146" t="s">
        <v>130</v>
      </c>
      <c r="E245" s="146" t="s">
        <v>151</v>
      </c>
      <c r="F245" s="153"/>
      <c r="G245" s="145"/>
      <c r="H245" s="43"/>
      <c r="I245" s="43"/>
      <c r="J245" s="43"/>
      <c r="K245" s="43"/>
      <c r="L245" s="43"/>
      <c r="M245" s="43"/>
      <c r="N245" s="43"/>
    </row>
    <row r="246" spans="1:14" ht="12.75">
      <c r="A246" s="154" t="s">
        <v>45</v>
      </c>
      <c r="B246" s="155">
        <f ca="1">IF(INDIRECT(ADDRESS(ROW('1'!AK$29),COLUMN('1'!AA10)+ROW(A2)+26,1,1,"1"))="","",INDIRECT(ADDRESS(ROW('1'!AK$29),COLUMN('1'!AA10)+ROW(A1)+26,1,1,"1")))</f>
        <v>-22576.613000000012</v>
      </c>
      <c r="C246" s="155">
        <f ca="1">IF(INDIRECT(ADDRESS(ROW('1'!AK$29),COLUMN('1'!AA10)+ROW(A2)+39,1,1,"1"))="","",INDIRECT(ADDRESS(ROW('1'!AK$29),COLUMN('1'!AA10)+ROW(A1)+39,1,1,"1")))</f>
        <v>105353.71799999999</v>
      </c>
      <c r="D246" s="155">
        <f>'1'!$BN$29*ROW(A1)/12</f>
        <v>-149589.51541666672</v>
      </c>
      <c r="E246" s="155">
        <f>'1'!$BR$29*ROW(A1)/12</f>
        <v>-172093.42266666671</v>
      </c>
      <c r="F246" s="155">
        <f ca="1">IFERROR(C246-E246,"")</f>
        <v>277447.14066666667</v>
      </c>
      <c r="G246" s="145"/>
      <c r="H246" s="43"/>
      <c r="I246" s="43"/>
      <c r="J246" s="43"/>
      <c r="K246" s="43"/>
      <c r="L246" s="43"/>
      <c r="M246" s="43"/>
      <c r="N246" s="43"/>
    </row>
    <row r="247" spans="1:14" ht="12.75">
      <c r="A247" s="154" t="s">
        <v>46</v>
      </c>
      <c r="B247" s="155">
        <f ca="1">IF(INDIRECT(ADDRESS(ROW('1'!AK$29),COLUMN('1'!AA11)+ROW(A3)+26,1,1,"1"))="","",INDIRECT(ADDRESS(ROW('1'!AK$29),COLUMN('1'!AA11)+ROW(A2)+26,1,1,"1")))</f>
        <v>-104207.65699999989</v>
      </c>
      <c r="C247" s="155">
        <f ca="1">IF(INDIRECT(ADDRESS(ROW('1'!AK$29),COLUMN('1'!AA11)+ROW(A3)+39,1,1,"1"))="","",INDIRECT(ADDRESS(ROW('1'!AK$29),COLUMN('1'!AA11)+ROW(A2)+39,1,1,"1")))</f>
        <v>-6220.1790000000037</v>
      </c>
      <c r="D247" s="155">
        <f>'1'!$BN$29*ROW(A2)/12</f>
        <v>-299179.03083333344</v>
      </c>
      <c r="E247" s="155">
        <f>'1'!$BR$29*ROW(A2)/12</f>
        <v>-344186.84533333342</v>
      </c>
      <c r="F247" s="155">
        <f t="shared" ref="F247:F257" ca="1" si="13">IFERROR(C247-E247,"")</f>
        <v>337966.66633333341</v>
      </c>
      <c r="G247" s="145"/>
      <c r="H247" s="43"/>
      <c r="I247" s="43"/>
      <c r="J247" s="43"/>
      <c r="K247" s="43"/>
      <c r="L247" s="43"/>
      <c r="M247" s="43"/>
      <c r="N247" s="43"/>
    </row>
    <row r="248" spans="1:14" ht="12.75">
      <c r="A248" s="154" t="s">
        <v>22</v>
      </c>
      <c r="B248" s="155">
        <f ca="1">IF(INDIRECT(ADDRESS(ROW('1'!AK$29),COLUMN('1'!AA12)+ROW(A4)+26,1,1,"1"))="","",INDIRECT(ADDRESS(ROW('1'!AK$29),COLUMN('1'!AA12)+ROW(A3)+26,1,1,"1")))</f>
        <v>-401343.88299999991</v>
      </c>
      <c r="C248" s="155">
        <f ca="1">IF(INDIRECT(ADDRESS(ROW('1'!AK$29),COLUMN('1'!AA12)+ROW(A4)+39,1,1,"1"))="","",INDIRECT(ADDRESS(ROW('1'!AK$29),COLUMN('1'!AA12)+ROW(A3)+39,1,1,"1")))</f>
        <v>-274666.55300000007</v>
      </c>
      <c r="D248" s="155">
        <f>'1'!$BN$29*ROW(A3)/12</f>
        <v>-448768.54625000013</v>
      </c>
      <c r="E248" s="155">
        <f>'1'!$BR$29*ROW(A3)/12</f>
        <v>-516280.26800000016</v>
      </c>
      <c r="F248" s="155">
        <f t="shared" ca="1" si="13"/>
        <v>241613.71500000008</v>
      </c>
      <c r="G248" s="145"/>
      <c r="H248" s="43"/>
      <c r="I248" s="43"/>
      <c r="J248" s="43"/>
      <c r="K248" s="43"/>
      <c r="L248" s="43"/>
      <c r="M248" s="43"/>
      <c r="N248" s="43"/>
    </row>
    <row r="249" spans="1:14" ht="12.75">
      <c r="A249" s="154" t="s">
        <v>47</v>
      </c>
      <c r="B249" s="155">
        <f ca="1">IF(INDIRECT(ADDRESS(ROW('1'!AK$29),COLUMN('1'!AA13)+ROW(A5)+26,1,1,"1"))="","",INDIRECT(ADDRESS(ROW('1'!AK$29),COLUMN('1'!AA13)+ROW(A4)+26,1,1,"1")))</f>
        <v>-406432.78599999985</v>
      </c>
      <c r="C249" s="155" t="str">
        <f ca="1">IF(INDIRECT(ADDRESS(ROW('1'!AK$29),COLUMN('1'!AA13)+ROW(A5)+39,1,1,"1"))="","",INDIRECT(ADDRESS(ROW('1'!AK$29),COLUMN('1'!AA13)+ROW(A4)+39,1,1,"1")))</f>
        <v/>
      </c>
      <c r="D249" s="155">
        <f>'1'!$BN$29*ROW(A4)/12</f>
        <v>-598358.06166666688</v>
      </c>
      <c r="E249" s="155">
        <f>'1'!$BR$29*ROW(A4)/12</f>
        <v>-688373.69066666684</v>
      </c>
      <c r="F249" s="155" t="str">
        <f t="shared" ca="1" si="13"/>
        <v/>
      </c>
      <c r="G249" s="145"/>
      <c r="H249" s="43"/>
      <c r="I249" s="43"/>
      <c r="J249" s="43"/>
      <c r="K249" s="43"/>
      <c r="L249" s="43"/>
      <c r="M249" s="43"/>
      <c r="N249" s="43"/>
    </row>
    <row r="250" spans="1:14" ht="12.75">
      <c r="A250" s="154" t="s">
        <v>23</v>
      </c>
      <c r="B250" s="155">
        <f ca="1">IF(INDIRECT(ADDRESS(ROW('1'!AK$29),COLUMN('1'!AA14)+ROW(A6)+26,1,1,"1"))="","",INDIRECT(ADDRESS(ROW('1'!AK$29),COLUMN('1'!AA14)+ROW(A5)+26,1,1,"1")))</f>
        <v>-518798.9169999999</v>
      </c>
      <c r="C250" s="155" t="str">
        <f ca="1">IF(INDIRECT(ADDRESS(ROW('1'!AK$29),COLUMN('1'!AA14)+ROW(A6)+39,1,1,"1"))="","",INDIRECT(ADDRESS(ROW('1'!AK$29),COLUMN('1'!AA14)+ROW(A5)+39,1,1,"1")))</f>
        <v/>
      </c>
      <c r="D250" s="155">
        <f>'1'!$BN$29*ROW(A5)/12</f>
        <v>-747947.57708333351</v>
      </c>
      <c r="E250" s="155">
        <f>'1'!$BR$29*ROW(A5)/12</f>
        <v>-860467.11333333363</v>
      </c>
      <c r="F250" s="155" t="str">
        <f t="shared" ca="1" si="13"/>
        <v/>
      </c>
      <c r="G250" s="145"/>
      <c r="H250" s="43"/>
      <c r="I250" s="43"/>
      <c r="J250" s="43"/>
      <c r="K250" s="43"/>
      <c r="L250" s="43"/>
      <c r="M250" s="43"/>
      <c r="N250" s="43"/>
    </row>
    <row r="251" spans="1:14" ht="12.75">
      <c r="A251" s="154" t="s">
        <v>48</v>
      </c>
      <c r="B251" s="155">
        <f ca="1">IF(INDIRECT(ADDRESS(ROW('1'!AK$29),COLUMN('1'!AA15)+ROW(A7)+26,1,1,"1"))="","",INDIRECT(ADDRESS(ROW('1'!AK$29),COLUMN('1'!AA15)+ROW(A6)+26,1,1,"1")))</f>
        <v>-620133.72900000028</v>
      </c>
      <c r="C251" s="155" t="str">
        <f ca="1">IF(INDIRECT(ADDRESS(ROW('1'!AK$29),COLUMN('1'!AA15)+ROW(A7)+39,1,1,"1"))="","",INDIRECT(ADDRESS(ROW('1'!AK$29),COLUMN('1'!AA15)+ROW(A6)+39,1,1,"1")))</f>
        <v/>
      </c>
      <c r="D251" s="155">
        <f>'1'!$BN$29*ROW(A6)/12</f>
        <v>-897537.09250000026</v>
      </c>
      <c r="E251" s="155">
        <f>'1'!$BR$29*ROW(A6)/12</f>
        <v>-1032560.5360000003</v>
      </c>
      <c r="F251" s="155" t="str">
        <f t="shared" ca="1" si="13"/>
        <v/>
      </c>
      <c r="G251" s="145"/>
      <c r="H251" s="43"/>
      <c r="I251" s="43"/>
      <c r="J251" s="43"/>
      <c r="K251" s="43"/>
      <c r="L251" s="43"/>
      <c r="M251" s="43"/>
      <c r="N251" s="43"/>
    </row>
    <row r="252" spans="1:14" ht="12.75">
      <c r="A252" s="154" t="s">
        <v>49</v>
      </c>
      <c r="B252" s="155">
        <f ca="1">IF(INDIRECT(ADDRESS(ROW('1'!AK$29),COLUMN('1'!AA16)+ROW(A8)+26,1,1,"1"))="","",INDIRECT(ADDRESS(ROW('1'!AK$29),COLUMN('1'!AA16)+ROW(A7)+26,1,1,"1")))</f>
        <v>-652119.98400000017</v>
      </c>
      <c r="C252" s="155" t="str">
        <f ca="1">IF(INDIRECT(ADDRESS(ROW('1'!AK$29),COLUMN('1'!AA16)+ROW(A8)+39,1,1,"1"))="","",INDIRECT(ADDRESS(ROW('1'!AK$29),COLUMN('1'!AA16)+ROW(A7)+39,1,1,"1")))</f>
        <v/>
      </c>
      <c r="D252" s="155">
        <f>'1'!$BN$29*ROW(A7)/12</f>
        <v>-1047126.607916667</v>
      </c>
      <c r="E252" s="155">
        <f>'1'!$BR$29*ROW(A7)/12</f>
        <v>-1204653.9586666671</v>
      </c>
      <c r="F252" s="155" t="str">
        <f t="shared" ca="1" si="13"/>
        <v/>
      </c>
      <c r="G252" s="145"/>
      <c r="H252" s="43"/>
      <c r="I252" s="43"/>
      <c r="J252" s="43"/>
      <c r="K252" s="43"/>
      <c r="L252" s="43"/>
      <c r="M252" s="43"/>
      <c r="N252" s="43"/>
    </row>
    <row r="253" spans="1:14" ht="12.75">
      <c r="A253" s="154" t="s">
        <v>50</v>
      </c>
      <c r="B253" s="155">
        <f ca="1">IF(INDIRECT(ADDRESS(ROW('1'!AK$29),COLUMN('1'!AA17)+ROW(A9)+26,1,1,"1"))="","",INDIRECT(ADDRESS(ROW('1'!AK$29),COLUMN('1'!AA17)+ROW(A8)+26,1,1,"1")))</f>
        <v>-596051.0139999995</v>
      </c>
      <c r="C253" s="155" t="str">
        <f ca="1">IF(INDIRECT(ADDRESS(ROW('1'!AK$29),COLUMN('1'!AA17)+ROW(A9)+39,1,1,"1"))="","",INDIRECT(ADDRESS(ROW('1'!AK$29),COLUMN('1'!AA17)+ROW(A8)+39,1,1,"1")))</f>
        <v/>
      </c>
      <c r="D253" s="155">
        <f>'1'!$BN$29*ROW(A8)/12</f>
        <v>-1196716.1233333338</v>
      </c>
      <c r="E253" s="155">
        <f>'1'!$BR$29*ROW(A8)/12</f>
        <v>-1376747.3813333337</v>
      </c>
      <c r="F253" s="155" t="str">
        <f t="shared" ca="1" si="13"/>
        <v/>
      </c>
      <c r="G253" s="145"/>
      <c r="H253" s="43"/>
      <c r="I253" s="43"/>
      <c r="J253" s="43"/>
      <c r="K253" s="43"/>
      <c r="L253" s="43"/>
      <c r="M253" s="43"/>
      <c r="N253" s="43"/>
    </row>
    <row r="254" spans="1:14" ht="12.75">
      <c r="A254" s="154" t="s">
        <v>51</v>
      </c>
      <c r="B254" s="155">
        <f ca="1">IF(INDIRECT(ADDRESS(ROW('1'!AK$29),COLUMN('1'!AA18)+ROW(A10)+26,1,1,"1"))="","",INDIRECT(ADDRESS(ROW('1'!AK$29),COLUMN('1'!AA18)+ROW(A9)+26,1,1,"1")))</f>
        <v>-919146.82300000079</v>
      </c>
      <c r="C254" s="155" t="str">
        <f ca="1">IF(INDIRECT(ADDRESS(ROW('1'!AK$29),COLUMN('1'!AA18)+ROW(A10)+39,1,1,"1"))="","",INDIRECT(ADDRESS(ROW('1'!AK$29),COLUMN('1'!AA18)+ROW(A9)+39,1,1,"1")))</f>
        <v/>
      </c>
      <c r="D254" s="155">
        <f>'1'!$BN$29*ROW(A9)/12</f>
        <v>-1346305.6387500004</v>
      </c>
      <c r="E254" s="155">
        <f>'1'!$BR$29*ROW(A9)/12</f>
        <v>-1548840.8040000005</v>
      </c>
      <c r="F254" s="155" t="str">
        <f t="shared" ca="1" si="13"/>
        <v/>
      </c>
      <c r="G254" s="145"/>
      <c r="H254" s="43"/>
      <c r="I254" s="43"/>
      <c r="J254" s="43"/>
      <c r="K254" s="43"/>
      <c r="L254" s="43"/>
      <c r="M254" s="43"/>
      <c r="N254" s="43"/>
    </row>
    <row r="255" spans="1:14" ht="12.75">
      <c r="A255" s="154" t="s">
        <v>52</v>
      </c>
      <c r="B255" s="155">
        <f ca="1">IF(INDIRECT(ADDRESS(ROW('1'!AK$29),COLUMN('1'!AA19)+ROW(A11)+26,1,1,"1"))="","",INDIRECT(ADDRESS(ROW('1'!AK$29),COLUMN('1'!AA19)+ROW(A10)+26,1,1,"1")))</f>
        <v>-1242437.2129999995</v>
      </c>
      <c r="C255" s="155" t="str">
        <f ca="1">IF(INDIRECT(ADDRESS(ROW('1'!AK$29),COLUMN('1'!AA19)+ROW(A11)+39,1,1,"1"))="","",INDIRECT(ADDRESS(ROW('1'!AK$29),COLUMN('1'!AA19)+ROW(A10)+39,1,1,"1")))</f>
        <v/>
      </c>
      <c r="D255" s="155">
        <f>'1'!$BN$29*ROW(A10)/12</f>
        <v>-1495895.154166667</v>
      </c>
      <c r="E255" s="155">
        <f>'1'!$BR$29*ROW(A10)/12</f>
        <v>-1720934.2266666673</v>
      </c>
      <c r="F255" s="155" t="str">
        <f t="shared" ca="1" si="13"/>
        <v/>
      </c>
      <c r="G255" s="145"/>
      <c r="H255" s="43"/>
      <c r="I255" s="43"/>
      <c r="J255" s="43"/>
      <c r="K255" s="43"/>
      <c r="L255" s="43"/>
      <c r="M255" s="43"/>
      <c r="N255" s="43"/>
    </row>
    <row r="256" spans="1:14" ht="12.75">
      <c r="A256" s="154" t="s">
        <v>53</v>
      </c>
      <c r="B256" s="155">
        <f ca="1">IF(INDIRECT(ADDRESS(ROW('1'!AK$29),COLUMN('1'!AA20)+ROW(A12)+26,1,1,"1"))="","",INDIRECT(ADDRESS(ROW('1'!AK$29),COLUMN('1'!AA20)+ROW(A11)+26,1,1,"1")))</f>
        <v>-1239928.7939999998</v>
      </c>
      <c r="C256" s="155" t="str">
        <f ca="1">IF(INDIRECT(ADDRESS(ROW('1'!AK$29),COLUMN('1'!AA20)+ROW(A12)+39,1,1,"1"))="","",INDIRECT(ADDRESS(ROW('1'!AK$29),COLUMN('1'!AA20)+ROW(A11)+39,1,1,"1")))</f>
        <v/>
      </c>
      <c r="D256" s="155">
        <f>'1'!$BN$29*ROW(A11)/12</f>
        <v>-1645484.6695833337</v>
      </c>
      <c r="E256" s="155">
        <f>'1'!$BR$29*ROW(A11)/12</f>
        <v>-1893027.6493333338</v>
      </c>
      <c r="F256" s="155" t="str">
        <f t="shared" ca="1" si="13"/>
        <v/>
      </c>
      <c r="G256" s="145"/>
      <c r="H256" s="43"/>
      <c r="I256" s="43"/>
      <c r="J256" s="43"/>
      <c r="K256" s="43"/>
      <c r="L256" s="43"/>
      <c r="M256" s="43"/>
      <c r="N256" s="43"/>
    </row>
    <row r="257" spans="1:14" ht="12.75">
      <c r="A257" s="154" t="s">
        <v>54</v>
      </c>
      <c r="B257" s="155">
        <f ca="1">IF(INDIRECT(ADDRESS(ROW('1'!AK$29),COLUMN('1'!AA21)+ROW(A13)+26,1,1,"1"))="","",INDIRECT(ADDRESS(ROW('1'!AK$29),COLUMN('1'!AA21)+ROW(A12)+26,1,1,"1")))</f>
        <v>-1889248.0899999999</v>
      </c>
      <c r="C257" s="155" t="str">
        <f ca="1">IF(INDIRECT(ADDRESS(ROW('1'!AK$29),COLUMN('1'!AA21)+ROW(A13)+39,1,1,"1"))="","",INDIRECT(ADDRESS(ROW('1'!AK$29),COLUMN('1'!AA21)+ROW(A12)+39,1,1,"1")))</f>
        <v/>
      </c>
      <c r="D257" s="155">
        <f>'1'!$BN$29*ROW(A12)/12</f>
        <v>-1795074.1850000005</v>
      </c>
      <c r="E257" s="155">
        <f>'1'!$BR$29*ROW(A12)/12</f>
        <v>-2065121.0720000006</v>
      </c>
      <c r="F257" s="155" t="str">
        <f t="shared" ca="1" si="13"/>
        <v/>
      </c>
      <c r="G257" s="145"/>
      <c r="H257" s="43"/>
      <c r="I257" s="43"/>
      <c r="J257" s="43"/>
      <c r="K257" s="43"/>
      <c r="L257" s="43"/>
      <c r="M257" s="43"/>
      <c r="N257" s="43"/>
    </row>
    <row r="258" spans="1:14" ht="12.75">
      <c r="A258" s="145"/>
      <c r="B258" s="145"/>
      <c r="C258" s="145"/>
      <c r="D258" s="145"/>
      <c r="E258" s="145"/>
      <c r="F258" s="145"/>
      <c r="G258" s="145"/>
      <c r="H258" s="43"/>
      <c r="I258" s="43"/>
      <c r="J258" s="43"/>
      <c r="K258" s="43"/>
      <c r="L258" s="43"/>
      <c r="M258" s="43"/>
      <c r="N258" s="43"/>
    </row>
    <row r="259" spans="1:14" ht="12.75">
      <c r="A259" s="145"/>
      <c r="B259" s="145"/>
      <c r="C259" s="145"/>
      <c r="D259" s="145"/>
      <c r="E259" s="145"/>
      <c r="F259" s="145"/>
      <c r="G259" s="145"/>
      <c r="H259" s="43"/>
      <c r="I259" s="43"/>
      <c r="J259" s="43"/>
      <c r="K259" s="43"/>
      <c r="L259" s="43"/>
      <c r="M259" s="43"/>
      <c r="N259" s="43"/>
    </row>
    <row r="260" spans="1:14" ht="12.75">
      <c r="A260" s="145"/>
      <c r="B260" s="145"/>
      <c r="C260" s="145"/>
      <c r="D260" s="145"/>
      <c r="E260" s="145"/>
      <c r="F260" s="145"/>
      <c r="G260" s="145"/>
      <c r="H260" s="43"/>
      <c r="I260" s="43"/>
      <c r="J260" s="43"/>
      <c r="K260" s="43"/>
      <c r="L260" s="43"/>
      <c r="M260" s="43"/>
      <c r="N260" s="43"/>
    </row>
    <row r="261" spans="1:14" ht="12.75">
      <c r="A261" s="145"/>
      <c r="B261" s="145"/>
      <c r="C261" s="145"/>
      <c r="D261" s="145"/>
      <c r="E261" s="145"/>
      <c r="F261" s="145"/>
      <c r="G261" s="145"/>
      <c r="H261" s="43"/>
      <c r="I261" s="43"/>
      <c r="J261" s="43"/>
      <c r="K261" s="43"/>
      <c r="L261" s="43"/>
      <c r="M261" s="43"/>
      <c r="N261" s="43"/>
    </row>
    <row r="262" spans="1:14" ht="12.75">
      <c r="A262" s="145"/>
      <c r="B262" s="145"/>
      <c r="C262" s="145"/>
      <c r="D262" s="145"/>
      <c r="E262" s="145"/>
      <c r="F262" s="145"/>
      <c r="G262" s="145"/>
      <c r="H262" s="43"/>
      <c r="I262" s="43"/>
      <c r="J262" s="43"/>
      <c r="K262" s="43"/>
      <c r="L262" s="43"/>
      <c r="M262" s="43"/>
      <c r="N262" s="43"/>
    </row>
    <row r="263" spans="1:14" ht="12.75">
      <c r="A263" s="145"/>
      <c r="B263" s="145"/>
      <c r="C263" s="145"/>
      <c r="D263" s="145"/>
      <c r="E263" s="145"/>
      <c r="F263" s="145"/>
      <c r="G263" s="145"/>
      <c r="H263" s="43"/>
      <c r="I263" s="43"/>
      <c r="J263" s="43"/>
      <c r="K263" s="43"/>
      <c r="L263" s="43"/>
      <c r="M263" s="43"/>
      <c r="N263" s="43"/>
    </row>
    <row r="264" spans="1:14" ht="12.75">
      <c r="A264" s="145"/>
      <c r="B264" s="145"/>
      <c r="C264" s="145"/>
      <c r="D264" s="145"/>
      <c r="E264" s="145"/>
      <c r="F264" s="145"/>
      <c r="G264" s="145"/>
      <c r="H264" s="43"/>
      <c r="I264" s="43"/>
      <c r="J264" s="43"/>
      <c r="K264" s="43"/>
      <c r="L264" s="43"/>
      <c r="M264" s="43"/>
      <c r="N264" s="43"/>
    </row>
    <row r="265" spans="1:14" ht="12.75">
      <c r="A265" s="145"/>
      <c r="B265" s="145"/>
      <c r="C265" s="145"/>
      <c r="D265" s="145"/>
      <c r="E265" s="145"/>
      <c r="F265" s="145"/>
      <c r="G265" s="145"/>
      <c r="H265" s="43"/>
      <c r="I265" s="43"/>
      <c r="J265" s="43"/>
      <c r="K265" s="43"/>
      <c r="L265" s="43"/>
      <c r="M265" s="43"/>
      <c r="N265" s="43"/>
    </row>
    <row r="266" spans="1:14" ht="12.75">
      <c r="A266" s="145"/>
      <c r="B266" s="145"/>
      <c r="C266" s="145"/>
      <c r="D266" s="145"/>
      <c r="E266" s="145"/>
      <c r="F266" s="145"/>
      <c r="G266" s="145"/>
      <c r="H266" s="43"/>
      <c r="I266" s="43"/>
      <c r="J266" s="43"/>
      <c r="K266" s="43"/>
      <c r="L266" s="43"/>
      <c r="M266" s="43"/>
      <c r="N266" s="43"/>
    </row>
    <row r="267" spans="1:14" ht="12.75">
      <c r="A267" s="145"/>
      <c r="B267" s="145"/>
      <c r="C267" s="145"/>
      <c r="D267" s="145"/>
      <c r="E267" s="145"/>
      <c r="F267" s="145"/>
      <c r="G267" s="145"/>
      <c r="H267" s="43"/>
      <c r="I267" s="43"/>
      <c r="J267" s="43"/>
      <c r="K267" s="43"/>
      <c r="L267" s="43"/>
      <c r="M267" s="43"/>
      <c r="N267" s="43"/>
    </row>
    <row r="268" spans="1:14" ht="12.75">
      <c r="A268" s="145"/>
      <c r="B268" s="145"/>
      <c r="C268" s="145"/>
      <c r="D268" s="145"/>
      <c r="E268" s="145"/>
      <c r="F268" s="145"/>
      <c r="G268" s="145"/>
      <c r="H268" s="43"/>
      <c r="I268" s="43"/>
      <c r="J268" s="43"/>
      <c r="K268" s="43"/>
      <c r="L268" s="43"/>
      <c r="M268" s="43"/>
      <c r="N268" s="43"/>
    </row>
    <row r="269" spans="1:14" ht="12.75">
      <c r="A269" s="145"/>
      <c r="B269" s="145"/>
      <c r="C269" s="145"/>
      <c r="D269" s="145"/>
      <c r="E269" s="145"/>
      <c r="F269" s="145"/>
      <c r="G269" s="145"/>
      <c r="H269" s="43"/>
      <c r="I269" s="43"/>
      <c r="J269" s="43"/>
      <c r="K269" s="43"/>
      <c r="L269" s="43"/>
      <c r="M269" s="43"/>
      <c r="N269" s="43"/>
    </row>
    <row r="270" spans="1:14" ht="12.75">
      <c r="A270" s="145"/>
      <c r="B270" s="145"/>
      <c r="C270" s="145"/>
      <c r="D270" s="145"/>
      <c r="E270" s="145"/>
      <c r="F270" s="145"/>
      <c r="G270" s="145"/>
      <c r="H270" s="43"/>
      <c r="I270" s="43"/>
      <c r="J270" s="43"/>
      <c r="K270" s="43"/>
      <c r="L270" s="43"/>
      <c r="M270" s="43"/>
      <c r="N270" s="43"/>
    </row>
    <row r="271" spans="1:14" ht="12.75">
      <c r="A271" s="145"/>
      <c r="B271" s="145"/>
      <c r="C271" s="145"/>
      <c r="D271" s="145"/>
      <c r="E271" s="145"/>
      <c r="F271" s="145"/>
      <c r="G271" s="145"/>
      <c r="H271" s="43"/>
      <c r="I271" s="43"/>
      <c r="J271" s="43"/>
      <c r="K271" s="43"/>
      <c r="L271" s="43"/>
      <c r="M271" s="43"/>
      <c r="N271" s="43"/>
    </row>
    <row r="272" spans="1:14" ht="12.75">
      <c r="A272" s="145"/>
      <c r="B272" s="145"/>
      <c r="C272" s="145"/>
      <c r="D272" s="145"/>
      <c r="E272" s="145"/>
      <c r="F272" s="145"/>
      <c r="G272" s="145"/>
      <c r="H272" s="43"/>
      <c r="I272" s="43"/>
      <c r="J272" s="43"/>
      <c r="K272" s="43"/>
      <c r="L272" s="43"/>
      <c r="M272" s="43"/>
      <c r="N272" s="43"/>
    </row>
    <row r="273" spans="1:14" ht="12.75">
      <c r="A273" s="145"/>
      <c r="B273" s="145"/>
      <c r="C273" s="145"/>
      <c r="D273" s="145"/>
      <c r="E273" s="145"/>
      <c r="F273" s="145"/>
      <c r="G273" s="145"/>
      <c r="H273" s="43"/>
      <c r="I273" s="43"/>
      <c r="J273" s="43"/>
      <c r="K273" s="43"/>
      <c r="L273" s="43"/>
      <c r="M273" s="43"/>
      <c r="N273" s="43"/>
    </row>
    <row r="274" spans="1:14" ht="12.75">
      <c r="A274" s="145"/>
      <c r="B274" s="145"/>
      <c r="C274" s="145"/>
      <c r="D274" s="145"/>
      <c r="E274" s="145"/>
      <c r="F274" s="145"/>
      <c r="G274" s="145"/>
      <c r="H274" s="43"/>
      <c r="I274" s="43"/>
      <c r="J274" s="43"/>
      <c r="K274" s="43"/>
      <c r="L274" s="43"/>
      <c r="M274" s="43"/>
      <c r="N274" s="43"/>
    </row>
    <row r="275" spans="1:14" ht="12.75">
      <c r="A275" s="145"/>
      <c r="B275" s="145"/>
      <c r="C275" s="145"/>
      <c r="D275" s="145"/>
      <c r="E275" s="145"/>
      <c r="F275" s="145"/>
      <c r="G275" s="145"/>
      <c r="H275" s="43"/>
      <c r="I275" s="43"/>
      <c r="J275" s="43"/>
      <c r="K275" s="43"/>
      <c r="L275" s="43"/>
      <c r="M275" s="43"/>
      <c r="N275" s="43"/>
    </row>
    <row r="276" spans="1:14" ht="12.75">
      <c r="A276" s="145"/>
      <c r="B276" s="145"/>
      <c r="C276" s="145"/>
      <c r="D276" s="145"/>
      <c r="E276" s="145"/>
      <c r="F276" s="145"/>
      <c r="G276" s="145"/>
      <c r="H276" s="43"/>
      <c r="I276" s="43"/>
      <c r="J276" s="43"/>
      <c r="K276" s="43"/>
      <c r="L276" s="43"/>
      <c r="M276" s="43"/>
      <c r="N276" s="43"/>
    </row>
    <row r="277" spans="1:14" ht="12.75">
      <c r="A277" s="145"/>
      <c r="B277" s="145"/>
      <c r="C277" s="145"/>
      <c r="D277" s="145"/>
      <c r="E277" s="145"/>
      <c r="F277" s="145"/>
      <c r="G277" s="145"/>
      <c r="H277" s="43"/>
      <c r="I277" s="43"/>
      <c r="J277" s="43"/>
      <c r="K277" s="43"/>
      <c r="L277" s="43"/>
      <c r="M277" s="43"/>
      <c r="N277" s="43"/>
    </row>
    <row r="278" spans="1:14" ht="12.75">
      <c r="A278" s="145"/>
      <c r="B278" s="145"/>
      <c r="C278" s="145"/>
      <c r="D278" s="145"/>
      <c r="E278" s="145"/>
      <c r="F278" s="145"/>
      <c r="G278" s="145"/>
      <c r="H278" s="43"/>
      <c r="I278" s="43"/>
      <c r="J278" s="43"/>
      <c r="K278" s="43"/>
      <c r="L278" s="43"/>
      <c r="M278" s="43"/>
      <c r="N278" s="43"/>
    </row>
    <row r="279" spans="1:14" ht="12.75">
      <c r="A279" s="145"/>
      <c r="B279" s="145"/>
      <c r="C279" s="145"/>
      <c r="D279" s="145"/>
      <c r="E279" s="145"/>
      <c r="F279" s="145"/>
      <c r="G279" s="145"/>
      <c r="H279" s="43"/>
      <c r="I279" s="43"/>
      <c r="J279" s="43"/>
      <c r="K279" s="43"/>
      <c r="L279" s="43"/>
      <c r="M279" s="43"/>
      <c r="N279" s="43"/>
    </row>
    <row r="280" spans="1:14" ht="12.75">
      <c r="A280" s="145"/>
      <c r="B280" s="145"/>
      <c r="C280" s="145"/>
      <c r="D280" s="145"/>
      <c r="E280" s="145"/>
      <c r="F280" s="145"/>
      <c r="G280" s="145"/>
      <c r="H280" s="43"/>
      <c r="I280" s="43"/>
      <c r="J280" s="43"/>
      <c r="K280" s="43"/>
      <c r="L280" s="43"/>
      <c r="M280" s="43"/>
      <c r="N280" s="43"/>
    </row>
    <row r="281" spans="1:14" ht="12.75">
      <c r="A281" s="201" t="s">
        <v>100</v>
      </c>
      <c r="B281" s="202"/>
      <c r="C281" s="202"/>
      <c r="D281" s="202"/>
      <c r="E281" s="202"/>
      <c r="F281" s="203"/>
      <c r="G281" s="145"/>
      <c r="H281" s="43"/>
      <c r="I281" s="43"/>
      <c r="J281" s="43"/>
      <c r="K281" s="43"/>
      <c r="L281" s="43"/>
      <c r="M281" s="43"/>
      <c r="N281" s="43"/>
    </row>
    <row r="282" spans="1:14" ht="12.75">
      <c r="A282" s="146" t="s">
        <v>39</v>
      </c>
      <c r="B282" s="199" t="s">
        <v>28</v>
      </c>
      <c r="C282" s="200"/>
      <c r="D282" s="199" t="s">
        <v>69</v>
      </c>
      <c r="E282" s="200"/>
      <c r="F282" s="147" t="s">
        <v>25</v>
      </c>
      <c r="G282" s="145"/>
      <c r="H282" s="43"/>
      <c r="I282" s="43"/>
      <c r="J282" s="43"/>
      <c r="K282" s="43"/>
      <c r="L282" s="43"/>
      <c r="M282" s="43"/>
      <c r="N282" s="43"/>
    </row>
    <row r="283" spans="1:14" ht="12.75">
      <c r="A283" s="148">
        <v>1</v>
      </c>
      <c r="B283" s="149">
        <v>2</v>
      </c>
      <c r="C283" s="149">
        <v>3</v>
      </c>
      <c r="D283" s="149">
        <v>4</v>
      </c>
      <c r="E283" s="148">
        <v>5</v>
      </c>
      <c r="F283" s="149">
        <v>6</v>
      </c>
      <c r="G283" s="145"/>
      <c r="H283" s="43"/>
      <c r="I283" s="43"/>
      <c r="J283" s="43"/>
      <c r="K283" s="43"/>
      <c r="L283" s="43"/>
      <c r="M283" s="43"/>
      <c r="N283" s="43"/>
    </row>
    <row r="284" spans="1:14" ht="12.75">
      <c r="A284" s="150"/>
      <c r="B284" s="149" t="s">
        <v>90</v>
      </c>
      <c r="C284" s="149" t="s">
        <v>42</v>
      </c>
      <c r="D284" s="149" t="s">
        <v>90</v>
      </c>
      <c r="E284" s="149" t="s">
        <v>42</v>
      </c>
      <c r="F284" s="148" t="s">
        <v>42</v>
      </c>
      <c r="G284" s="145"/>
      <c r="H284" s="43"/>
      <c r="I284" s="43"/>
      <c r="J284" s="43"/>
      <c r="K284" s="43"/>
      <c r="L284" s="43"/>
      <c r="M284" s="43"/>
      <c r="N284" s="43"/>
    </row>
    <row r="285" spans="1:14" ht="12.75">
      <c r="A285" s="152"/>
      <c r="B285" s="146">
        <v>2022</v>
      </c>
      <c r="C285" s="146">
        <v>2023</v>
      </c>
      <c r="D285" s="146" t="s">
        <v>130</v>
      </c>
      <c r="E285" s="146" t="s">
        <v>151</v>
      </c>
      <c r="F285" s="153"/>
      <c r="G285" s="145"/>
      <c r="H285" s="121" t="str">
        <f t="shared" ref="H285:N297" si="14">C560</f>
        <v>2020 plāns</v>
      </c>
      <c r="I285" s="121" t="str">
        <f t="shared" si="14"/>
        <v>2020 fakts</v>
      </c>
      <c r="J285" s="121" t="str">
        <f t="shared" si="14"/>
        <v>2021 plāns</v>
      </c>
      <c r="K285" s="121" t="str">
        <f t="shared" si="14"/>
        <v>2021 fakts</v>
      </c>
      <c r="L285" s="121" t="str">
        <f t="shared" si="14"/>
        <v>2022 plāns</v>
      </c>
      <c r="M285" s="121" t="str">
        <f t="shared" si="14"/>
        <v>2022 prognoze</v>
      </c>
      <c r="N285" s="121" t="str">
        <f t="shared" si="14"/>
        <v>2023 prognoze</v>
      </c>
    </row>
    <row r="286" spans="1:14" ht="12.75">
      <c r="A286" s="154" t="s">
        <v>45</v>
      </c>
      <c r="B286" s="155">
        <f ca="1">IFERROR(B246/M286*100,"")</f>
        <v>-5.7769164667407884E-2</v>
      </c>
      <c r="C286" s="155">
        <f ca="1">IFERROR(C246/N286*100,"")</f>
        <v>0.24143105882742824</v>
      </c>
      <c r="D286" s="155">
        <f>IFERROR(D246/M286*100,"")</f>
        <v>-0.38277049567280819</v>
      </c>
      <c r="E286" s="155">
        <f>IFERROR(E246/N286*100,"")</f>
        <v>-0.39437333622767334</v>
      </c>
      <c r="F286" s="155">
        <f ca="1">IFERROR(C286-E286,"")</f>
        <v>0.63580439505510156</v>
      </c>
      <c r="G286" s="145"/>
      <c r="H286" s="121">
        <f t="shared" ref="H286:H297" si="15">C561</f>
        <v>30294045</v>
      </c>
      <c r="I286" s="121">
        <f t="shared" ref="I286:I297" si="16">D561</f>
        <v>30294045</v>
      </c>
      <c r="J286" s="121">
        <f t="shared" ref="J286:J297" si="17">E561</f>
        <v>33587579</v>
      </c>
      <c r="K286" s="121">
        <f t="shared" ref="K286:K297" si="18">F561</f>
        <v>33587579</v>
      </c>
      <c r="L286" s="121">
        <f t="shared" ref="L286:L297" si="19">G561</f>
        <v>39080733</v>
      </c>
      <c r="M286" s="121">
        <f t="shared" ref="M286:M297" si="20">H561</f>
        <v>39080733</v>
      </c>
      <c r="N286" s="121">
        <f t="shared" si="14"/>
        <v>43637185.087816499</v>
      </c>
    </row>
    <row r="287" spans="1:14" ht="12.75">
      <c r="A287" s="154" t="s">
        <v>46</v>
      </c>
      <c r="B287" s="155">
        <f t="shared" ref="B287:B297" ca="1" si="21">IFERROR(B247/M287*100,"")</f>
        <v>-0.26664714042083065</v>
      </c>
      <c r="C287" s="155">
        <f t="shared" ref="C287:C297" ca="1" si="22">IFERROR(C247/N287*100,"")</f>
        <v>-1.4254308538651998E-2</v>
      </c>
      <c r="D287" s="155">
        <f t="shared" ref="D287:D297" si="23">IFERROR(D247/M287*100,"")</f>
        <v>-0.76554099134561637</v>
      </c>
      <c r="E287" s="155">
        <f t="shared" ref="E287:E297" si="24">IFERROR(E247/N287*100,"")</f>
        <v>-0.78874667245534669</v>
      </c>
      <c r="F287" s="155">
        <f t="shared" ref="F287:F297" ca="1" si="25">IFERROR(C287-E287,"")</f>
        <v>0.77449236391669474</v>
      </c>
      <c r="G287" s="145"/>
      <c r="H287" s="121">
        <f t="shared" si="15"/>
        <v>30294045</v>
      </c>
      <c r="I287" s="121">
        <f t="shared" si="16"/>
        <v>30294045</v>
      </c>
      <c r="J287" s="121">
        <f t="shared" si="17"/>
        <v>33587579</v>
      </c>
      <c r="K287" s="121">
        <f t="shared" si="18"/>
        <v>33587579</v>
      </c>
      <c r="L287" s="121">
        <f t="shared" si="19"/>
        <v>39080733</v>
      </c>
      <c r="M287" s="121">
        <f t="shared" si="20"/>
        <v>39080733</v>
      </c>
      <c r="N287" s="121">
        <f t="shared" si="14"/>
        <v>43637185.087816499</v>
      </c>
    </row>
    <row r="288" spans="1:14" ht="12.75">
      <c r="A288" s="154" t="s">
        <v>22</v>
      </c>
      <c r="B288" s="155">
        <f t="shared" ca="1" si="21"/>
        <v>-1.0269609912383166</v>
      </c>
      <c r="C288" s="155">
        <f t="shared" ca="1" si="22"/>
        <v>-0.62943233493923734</v>
      </c>
      <c r="D288" s="155">
        <f t="shared" si="23"/>
        <v>-1.1483114870184246</v>
      </c>
      <c r="E288" s="155">
        <f t="shared" si="24"/>
        <v>-1.18312000868302</v>
      </c>
      <c r="F288" s="155">
        <f t="shared" ca="1" si="25"/>
        <v>0.55368767374378269</v>
      </c>
      <c r="G288" s="145"/>
      <c r="H288" s="121">
        <f t="shared" si="15"/>
        <v>30294045</v>
      </c>
      <c r="I288" s="121">
        <f t="shared" si="16"/>
        <v>30294045</v>
      </c>
      <c r="J288" s="121">
        <f t="shared" si="17"/>
        <v>33587579</v>
      </c>
      <c r="K288" s="121">
        <f t="shared" si="18"/>
        <v>33587579</v>
      </c>
      <c r="L288" s="121">
        <f t="shared" si="19"/>
        <v>39080733</v>
      </c>
      <c r="M288" s="121">
        <f t="shared" si="20"/>
        <v>39080733</v>
      </c>
      <c r="N288" s="121">
        <f t="shared" si="14"/>
        <v>43637185.087816499</v>
      </c>
    </row>
    <row r="289" spans="1:14" ht="12.75">
      <c r="A289" s="154" t="s">
        <v>47</v>
      </c>
      <c r="B289" s="155">
        <f t="shared" ca="1" si="21"/>
        <v>-1.0399825049340805</v>
      </c>
      <c r="C289" s="155" t="str">
        <f t="shared" ca="1" si="22"/>
        <v/>
      </c>
      <c r="D289" s="155">
        <f t="shared" si="23"/>
        <v>-1.5310819826912327</v>
      </c>
      <c r="E289" s="155">
        <f t="shared" si="24"/>
        <v>-1.5774933449106934</v>
      </c>
      <c r="F289" s="155" t="str">
        <f t="shared" ca="1" si="25"/>
        <v/>
      </c>
      <c r="G289" s="145"/>
      <c r="H289" s="121">
        <f t="shared" si="15"/>
        <v>30294045</v>
      </c>
      <c r="I289" s="121">
        <f t="shared" si="16"/>
        <v>30294045</v>
      </c>
      <c r="J289" s="121">
        <f t="shared" si="17"/>
        <v>33587579</v>
      </c>
      <c r="K289" s="121">
        <f t="shared" si="18"/>
        <v>33587579</v>
      </c>
      <c r="L289" s="121">
        <f t="shared" si="19"/>
        <v>39080733</v>
      </c>
      <c r="M289" s="121">
        <f t="shared" si="20"/>
        <v>39080733</v>
      </c>
      <c r="N289" s="121">
        <f t="shared" si="14"/>
        <v>43637185.087816499</v>
      </c>
    </row>
    <row r="290" spans="1:14" ht="12.75">
      <c r="A290" s="154" t="s">
        <v>23</v>
      </c>
      <c r="B290" s="155">
        <f t="shared" ca="1" si="21"/>
        <v>-1.3275055946366203</v>
      </c>
      <c r="C290" s="155" t="str">
        <f t="shared" ca="1" si="22"/>
        <v/>
      </c>
      <c r="D290" s="155">
        <f t="shared" si="23"/>
        <v>-1.9138524783640407</v>
      </c>
      <c r="E290" s="155">
        <f t="shared" si="24"/>
        <v>-1.9718666811383672</v>
      </c>
      <c r="F290" s="155" t="str">
        <f t="shared" ca="1" si="25"/>
        <v/>
      </c>
      <c r="G290" s="145"/>
      <c r="H290" s="121">
        <f t="shared" si="15"/>
        <v>30294045</v>
      </c>
      <c r="I290" s="121">
        <f t="shared" si="16"/>
        <v>30294045</v>
      </c>
      <c r="J290" s="121">
        <f t="shared" si="17"/>
        <v>33587579</v>
      </c>
      <c r="K290" s="121">
        <f t="shared" si="18"/>
        <v>33587579</v>
      </c>
      <c r="L290" s="121">
        <f t="shared" si="19"/>
        <v>39080733</v>
      </c>
      <c r="M290" s="121">
        <f t="shared" si="20"/>
        <v>39080733</v>
      </c>
      <c r="N290" s="121">
        <f t="shared" si="14"/>
        <v>43637185.087816499</v>
      </c>
    </row>
    <row r="291" spans="1:14" ht="12.75">
      <c r="A291" s="154" t="s">
        <v>48</v>
      </c>
      <c r="B291" s="155">
        <f t="shared" ca="1" si="21"/>
        <v>-1.5868016830697631</v>
      </c>
      <c r="C291" s="155" t="str">
        <f t="shared" ca="1" si="22"/>
        <v/>
      </c>
      <c r="D291" s="155">
        <f t="shared" si="23"/>
        <v>-2.2966229740368491</v>
      </c>
      <c r="E291" s="155">
        <f t="shared" si="24"/>
        <v>-2.3662400173660401</v>
      </c>
      <c r="F291" s="155" t="str">
        <f t="shared" ca="1" si="25"/>
        <v/>
      </c>
      <c r="G291" s="145"/>
      <c r="H291" s="121">
        <f t="shared" si="15"/>
        <v>30294045</v>
      </c>
      <c r="I291" s="121">
        <f t="shared" si="16"/>
        <v>30294045</v>
      </c>
      <c r="J291" s="121">
        <f t="shared" si="17"/>
        <v>33587579</v>
      </c>
      <c r="K291" s="121">
        <f t="shared" si="18"/>
        <v>33587579</v>
      </c>
      <c r="L291" s="121">
        <f t="shared" si="19"/>
        <v>39080733</v>
      </c>
      <c r="M291" s="121">
        <f t="shared" si="20"/>
        <v>39080733</v>
      </c>
      <c r="N291" s="121">
        <f t="shared" si="14"/>
        <v>43637185.087816499</v>
      </c>
    </row>
    <row r="292" spans="1:14" ht="12.75">
      <c r="A292" s="154" t="s">
        <v>49</v>
      </c>
      <c r="B292" s="155">
        <f t="shared" ca="1" si="21"/>
        <v>-1.6686482927533632</v>
      </c>
      <c r="C292" s="155" t="str">
        <f t="shared" ca="1" si="22"/>
        <v/>
      </c>
      <c r="D292" s="155">
        <f t="shared" si="23"/>
        <v>-2.6793934697096575</v>
      </c>
      <c r="E292" s="155">
        <f t="shared" si="24"/>
        <v>-2.7606133535937141</v>
      </c>
      <c r="F292" s="155" t="str">
        <f t="shared" ca="1" si="25"/>
        <v/>
      </c>
      <c r="G292" s="145"/>
      <c r="H292" s="121">
        <f t="shared" si="15"/>
        <v>30294045</v>
      </c>
      <c r="I292" s="121">
        <f t="shared" si="16"/>
        <v>30294045</v>
      </c>
      <c r="J292" s="121">
        <f t="shared" si="17"/>
        <v>33587579</v>
      </c>
      <c r="K292" s="121">
        <f t="shared" si="18"/>
        <v>33587579</v>
      </c>
      <c r="L292" s="121">
        <f t="shared" si="19"/>
        <v>39080733</v>
      </c>
      <c r="M292" s="121">
        <f t="shared" si="20"/>
        <v>39080733</v>
      </c>
      <c r="N292" s="121">
        <f t="shared" si="14"/>
        <v>43637185.087816499</v>
      </c>
    </row>
    <row r="293" spans="1:14" ht="12.75">
      <c r="A293" s="154" t="s">
        <v>50</v>
      </c>
      <c r="B293" s="155">
        <f t="shared" ca="1" si="21"/>
        <v>-1.5251786961109441</v>
      </c>
      <c r="C293" s="155" t="str">
        <f t="shared" ca="1" si="22"/>
        <v/>
      </c>
      <c r="D293" s="155">
        <f t="shared" si="23"/>
        <v>-3.0621639653824655</v>
      </c>
      <c r="E293" s="155">
        <f t="shared" si="24"/>
        <v>-3.1549866898213867</v>
      </c>
      <c r="F293" s="155" t="str">
        <f ca="1">IFERROR(C293-E293,"")</f>
        <v/>
      </c>
      <c r="G293" s="145"/>
      <c r="H293" s="121">
        <f t="shared" si="15"/>
        <v>30294045</v>
      </c>
      <c r="I293" s="121">
        <f t="shared" si="16"/>
        <v>30294045</v>
      </c>
      <c r="J293" s="121">
        <f t="shared" si="17"/>
        <v>33587579</v>
      </c>
      <c r="K293" s="121">
        <f t="shared" si="18"/>
        <v>33587579</v>
      </c>
      <c r="L293" s="121">
        <f t="shared" si="19"/>
        <v>39080733</v>
      </c>
      <c r="M293" s="121">
        <f t="shared" si="20"/>
        <v>39080733</v>
      </c>
      <c r="N293" s="121">
        <f t="shared" si="14"/>
        <v>43637185.087816499</v>
      </c>
    </row>
    <row r="294" spans="1:14" ht="12.75">
      <c r="A294" s="154" t="s">
        <v>51</v>
      </c>
      <c r="B294" s="155">
        <f t="shared" ca="1" si="21"/>
        <v>-2.3519180743104302</v>
      </c>
      <c r="C294" s="155" t="str">
        <f t="shared" ca="1" si="22"/>
        <v/>
      </c>
      <c r="D294" s="155">
        <f t="shared" si="23"/>
        <v>-3.4449344610552735</v>
      </c>
      <c r="E294" s="155">
        <f t="shared" si="24"/>
        <v>-3.5493600260490608</v>
      </c>
      <c r="F294" s="155" t="str">
        <f t="shared" ca="1" si="25"/>
        <v/>
      </c>
      <c r="G294" s="145"/>
      <c r="H294" s="121">
        <f t="shared" si="15"/>
        <v>30294045</v>
      </c>
      <c r="I294" s="121">
        <f t="shared" si="16"/>
        <v>30294045</v>
      </c>
      <c r="J294" s="121">
        <f t="shared" si="17"/>
        <v>33587579</v>
      </c>
      <c r="K294" s="121">
        <f t="shared" si="18"/>
        <v>33587579</v>
      </c>
      <c r="L294" s="121">
        <f t="shared" si="19"/>
        <v>39080733</v>
      </c>
      <c r="M294" s="121">
        <f t="shared" si="20"/>
        <v>39080733</v>
      </c>
      <c r="N294" s="121">
        <f t="shared" si="14"/>
        <v>43637185.087816499</v>
      </c>
    </row>
    <row r="295" spans="1:14" ht="12.75">
      <c r="A295" s="154" t="s">
        <v>52</v>
      </c>
      <c r="B295" s="155">
        <f t="shared" ca="1" si="21"/>
        <v>-3.179155347470068</v>
      </c>
      <c r="C295" s="155" t="str">
        <f t="shared" ca="1" si="22"/>
        <v/>
      </c>
      <c r="D295" s="155">
        <f t="shared" si="23"/>
        <v>-3.8277049567280814</v>
      </c>
      <c r="E295" s="155">
        <f t="shared" si="24"/>
        <v>-3.9437333622767343</v>
      </c>
      <c r="F295" s="155" t="str">
        <f ca="1">IFERROR(C295-E295,"")</f>
        <v/>
      </c>
      <c r="G295" s="145"/>
      <c r="H295" s="121">
        <f t="shared" si="15"/>
        <v>30294045</v>
      </c>
      <c r="I295" s="121">
        <f t="shared" si="16"/>
        <v>30294045</v>
      </c>
      <c r="J295" s="121">
        <f t="shared" si="17"/>
        <v>33587579</v>
      </c>
      <c r="K295" s="121">
        <f t="shared" si="18"/>
        <v>33587579</v>
      </c>
      <c r="L295" s="121">
        <f t="shared" si="19"/>
        <v>39080733</v>
      </c>
      <c r="M295" s="121">
        <f t="shared" si="20"/>
        <v>39080733</v>
      </c>
      <c r="N295" s="121">
        <f t="shared" si="14"/>
        <v>43637185.087816499</v>
      </c>
    </row>
    <row r="296" spans="1:14" ht="12.75">
      <c r="A296" s="154" t="s">
        <v>53</v>
      </c>
      <c r="B296" s="155">
        <f t="shared" ca="1" si="21"/>
        <v>-3.172736790786395</v>
      </c>
      <c r="C296" s="155" t="str">
        <f t="shared" ca="1" si="22"/>
        <v/>
      </c>
      <c r="D296" s="155">
        <f t="shared" si="23"/>
        <v>-4.2104754524008889</v>
      </c>
      <c r="E296" s="155">
        <f t="shared" si="24"/>
        <v>-4.338106698504407</v>
      </c>
      <c r="F296" s="155" t="str">
        <f t="shared" ca="1" si="25"/>
        <v/>
      </c>
      <c r="G296" s="145"/>
      <c r="H296" s="121">
        <f t="shared" si="15"/>
        <v>30294045</v>
      </c>
      <c r="I296" s="121">
        <f t="shared" si="16"/>
        <v>30294045</v>
      </c>
      <c r="J296" s="121">
        <f t="shared" si="17"/>
        <v>33587579</v>
      </c>
      <c r="K296" s="121">
        <f t="shared" si="18"/>
        <v>33587579</v>
      </c>
      <c r="L296" s="121">
        <f t="shared" si="19"/>
        <v>39080733</v>
      </c>
      <c r="M296" s="121">
        <f t="shared" si="20"/>
        <v>39080733</v>
      </c>
      <c r="N296" s="121">
        <f t="shared" si="14"/>
        <v>43637185.087816499</v>
      </c>
    </row>
    <row r="297" spans="1:14" ht="12.75">
      <c r="A297" s="154" t="s">
        <v>54</v>
      </c>
      <c r="B297" s="155">
        <f t="shared" ca="1" si="21"/>
        <v>-4.8342186672906049</v>
      </c>
      <c r="C297" s="155" t="str">
        <f t="shared" ca="1" si="22"/>
        <v/>
      </c>
      <c r="D297" s="155">
        <f t="shared" si="23"/>
        <v>-4.5932459480736982</v>
      </c>
      <c r="E297" s="155">
        <f t="shared" si="24"/>
        <v>-4.7324800347320801</v>
      </c>
      <c r="F297" s="155" t="str">
        <f t="shared" ca="1" si="25"/>
        <v/>
      </c>
      <c r="G297" s="145"/>
      <c r="H297" s="121">
        <f t="shared" si="15"/>
        <v>30294045</v>
      </c>
      <c r="I297" s="121">
        <f t="shared" si="16"/>
        <v>30294045</v>
      </c>
      <c r="J297" s="121">
        <f t="shared" si="17"/>
        <v>33587579</v>
      </c>
      <c r="K297" s="121">
        <f t="shared" si="18"/>
        <v>33587579</v>
      </c>
      <c r="L297" s="121">
        <f t="shared" si="19"/>
        <v>39080733</v>
      </c>
      <c r="M297" s="121">
        <f t="shared" si="20"/>
        <v>39080733</v>
      </c>
      <c r="N297" s="121">
        <f t="shared" si="14"/>
        <v>43637185.087816499</v>
      </c>
    </row>
    <row r="298" spans="1:14" ht="12.75">
      <c r="A298" s="145"/>
      <c r="B298" s="145"/>
      <c r="C298" s="145"/>
      <c r="D298" s="145"/>
      <c r="E298" s="145"/>
      <c r="F298" s="145"/>
      <c r="G298" s="145"/>
      <c r="H298" s="110"/>
      <c r="I298" s="110"/>
      <c r="J298" s="110"/>
      <c r="K298" s="110"/>
      <c r="L298" s="110"/>
      <c r="M298" s="110"/>
      <c r="N298" s="110"/>
    </row>
    <row r="299" spans="1:14" ht="12.75">
      <c r="A299" s="145"/>
      <c r="B299" s="145"/>
      <c r="C299" s="145"/>
      <c r="D299" s="145"/>
      <c r="E299" s="145"/>
      <c r="F299" s="145"/>
      <c r="G299" s="145"/>
      <c r="H299" s="43"/>
      <c r="I299" s="43"/>
      <c r="J299" s="43"/>
      <c r="K299" s="43"/>
      <c r="L299" s="43"/>
      <c r="M299" s="43"/>
      <c r="N299" s="43"/>
    </row>
    <row r="300" spans="1:14" ht="12.75">
      <c r="A300" s="145"/>
      <c r="B300" s="145"/>
      <c r="C300" s="145"/>
      <c r="D300" s="145"/>
      <c r="E300" s="145"/>
      <c r="F300" s="145"/>
      <c r="G300" s="145"/>
      <c r="H300" s="43"/>
      <c r="I300" s="43"/>
      <c r="J300" s="43"/>
      <c r="K300" s="43"/>
      <c r="L300" s="43"/>
      <c r="M300" s="43"/>
      <c r="N300" s="43"/>
    </row>
    <row r="301" spans="1:14" ht="12.75">
      <c r="A301" s="145"/>
      <c r="B301" s="145"/>
      <c r="C301" s="145"/>
      <c r="D301" s="145"/>
      <c r="E301" s="145"/>
      <c r="F301" s="145"/>
      <c r="G301" s="145"/>
      <c r="H301" s="43"/>
      <c r="I301" s="43"/>
      <c r="J301" s="43"/>
      <c r="K301" s="43"/>
      <c r="L301" s="43"/>
      <c r="M301" s="43"/>
      <c r="N301" s="43"/>
    </row>
    <row r="302" spans="1:14" ht="12.75">
      <c r="A302" s="145"/>
      <c r="B302" s="145"/>
      <c r="C302" s="145"/>
      <c r="D302" s="145"/>
      <c r="E302" s="145"/>
      <c r="F302" s="145"/>
      <c r="G302" s="145"/>
      <c r="H302" s="43"/>
      <c r="I302" s="43"/>
      <c r="J302" s="43"/>
      <c r="K302" s="43"/>
      <c r="L302" s="43"/>
      <c r="M302" s="43"/>
      <c r="N302" s="43"/>
    </row>
    <row r="303" spans="1:14" ht="12.75">
      <c r="A303" s="145"/>
      <c r="B303" s="145"/>
      <c r="C303" s="145"/>
      <c r="D303" s="145"/>
      <c r="E303" s="145"/>
      <c r="F303" s="145"/>
      <c r="G303" s="145"/>
      <c r="H303" s="43"/>
      <c r="I303" s="43"/>
      <c r="J303" s="43"/>
      <c r="K303" s="43"/>
      <c r="L303" s="43"/>
      <c r="M303" s="43"/>
      <c r="N303" s="43"/>
    </row>
    <row r="304" spans="1:14" ht="12.75">
      <c r="A304" s="145"/>
      <c r="B304" s="145"/>
      <c r="C304" s="145"/>
      <c r="D304" s="145"/>
      <c r="E304" s="145"/>
      <c r="F304" s="145"/>
      <c r="G304" s="145"/>
      <c r="H304" s="43"/>
      <c r="I304" s="43"/>
      <c r="J304" s="43"/>
      <c r="K304" s="43"/>
      <c r="L304" s="43"/>
      <c r="M304" s="43"/>
      <c r="N304" s="43"/>
    </row>
    <row r="305" spans="1:14" ht="12.75">
      <c r="A305" s="145"/>
      <c r="B305" s="145"/>
      <c r="C305" s="145"/>
      <c r="D305" s="145"/>
      <c r="E305" s="145"/>
      <c r="F305" s="145"/>
      <c r="G305" s="145"/>
      <c r="H305" s="43"/>
      <c r="I305" s="43"/>
      <c r="J305" s="43"/>
      <c r="K305" s="43"/>
      <c r="L305" s="43"/>
      <c r="M305" s="43"/>
      <c r="N305" s="43"/>
    </row>
    <row r="306" spans="1:14" ht="12.75">
      <c r="A306" s="145"/>
      <c r="B306" s="145"/>
      <c r="C306" s="145"/>
      <c r="D306" s="145"/>
      <c r="E306" s="145"/>
      <c r="F306" s="145"/>
      <c r="G306" s="145"/>
      <c r="H306" s="43"/>
      <c r="I306" s="43"/>
      <c r="J306" s="43"/>
      <c r="K306" s="43"/>
      <c r="L306" s="43"/>
      <c r="M306" s="43"/>
      <c r="N306" s="43"/>
    </row>
    <row r="307" spans="1:14" ht="12.75">
      <c r="A307" s="145"/>
      <c r="B307" s="145"/>
      <c r="C307" s="145"/>
      <c r="D307" s="145"/>
      <c r="E307" s="145"/>
      <c r="F307" s="145"/>
      <c r="G307" s="145"/>
      <c r="H307" s="43"/>
      <c r="I307" s="43"/>
      <c r="J307" s="43"/>
      <c r="K307" s="43"/>
      <c r="L307" s="43"/>
      <c r="M307" s="43"/>
      <c r="N307" s="43"/>
    </row>
    <row r="308" spans="1:14" ht="12.75">
      <c r="A308" s="145"/>
      <c r="B308" s="145"/>
      <c r="C308" s="145"/>
      <c r="D308" s="145"/>
      <c r="E308" s="145"/>
      <c r="F308" s="145"/>
      <c r="G308" s="145"/>
      <c r="H308" s="43"/>
      <c r="I308" s="43"/>
      <c r="J308" s="43"/>
      <c r="K308" s="43"/>
      <c r="L308" s="43"/>
      <c r="M308" s="43"/>
      <c r="N308" s="43"/>
    </row>
    <row r="309" spans="1:14" ht="12.75">
      <c r="A309" s="145"/>
      <c r="B309" s="145"/>
      <c r="C309" s="145"/>
      <c r="D309" s="145"/>
      <c r="E309" s="145"/>
      <c r="F309" s="145"/>
      <c r="G309" s="145"/>
      <c r="H309" s="43"/>
      <c r="I309" s="43"/>
      <c r="J309" s="43"/>
      <c r="K309" s="43"/>
      <c r="L309" s="43"/>
      <c r="M309" s="43"/>
      <c r="N309" s="43"/>
    </row>
    <row r="310" spans="1:14" ht="12.75">
      <c r="A310" s="145"/>
      <c r="B310" s="145"/>
      <c r="C310" s="145"/>
      <c r="D310" s="145"/>
      <c r="E310" s="145"/>
      <c r="F310" s="145"/>
      <c r="G310" s="145"/>
      <c r="H310" s="43"/>
      <c r="I310" s="43"/>
      <c r="J310" s="43"/>
      <c r="K310" s="43"/>
      <c r="L310" s="43"/>
      <c r="M310" s="43"/>
      <c r="N310" s="43"/>
    </row>
    <row r="311" spans="1:14" ht="12.75">
      <c r="A311" s="145"/>
      <c r="B311" s="145"/>
      <c r="C311" s="145"/>
      <c r="D311" s="145"/>
      <c r="E311" s="145"/>
      <c r="F311" s="145"/>
      <c r="G311" s="145"/>
      <c r="H311" s="43"/>
      <c r="I311" s="43"/>
      <c r="J311" s="43"/>
      <c r="K311" s="43"/>
      <c r="L311" s="43"/>
      <c r="M311" s="43"/>
      <c r="N311" s="43"/>
    </row>
    <row r="312" spans="1:14" ht="12.75">
      <c r="A312" s="145"/>
      <c r="B312" s="145"/>
      <c r="C312" s="145"/>
      <c r="D312" s="145"/>
      <c r="E312" s="145"/>
      <c r="F312" s="145"/>
      <c r="G312" s="145"/>
      <c r="H312" s="43"/>
      <c r="I312" s="43"/>
      <c r="J312" s="43"/>
      <c r="K312" s="43"/>
      <c r="L312" s="43"/>
      <c r="M312" s="43"/>
      <c r="N312" s="43"/>
    </row>
    <row r="313" spans="1:14" ht="12.75">
      <c r="A313" s="145"/>
      <c r="B313" s="145"/>
      <c r="C313" s="145"/>
      <c r="D313" s="145"/>
      <c r="E313" s="145"/>
      <c r="F313" s="145"/>
      <c r="G313" s="145"/>
      <c r="H313" s="43"/>
      <c r="I313" s="43"/>
      <c r="J313" s="43"/>
      <c r="K313" s="43"/>
      <c r="L313" s="43"/>
      <c r="M313" s="43"/>
      <c r="N313" s="43"/>
    </row>
    <row r="314" spans="1:14" ht="12.75">
      <c r="A314" s="145"/>
      <c r="B314" s="145"/>
      <c r="C314" s="145"/>
      <c r="D314" s="145"/>
      <c r="E314" s="145"/>
      <c r="F314" s="145"/>
      <c r="G314" s="145"/>
      <c r="H314" s="43"/>
      <c r="I314" s="43"/>
      <c r="J314" s="43"/>
      <c r="K314" s="43"/>
      <c r="L314" s="43"/>
      <c r="M314" s="43"/>
      <c r="N314" s="43"/>
    </row>
    <row r="315" spans="1:14" ht="12.75">
      <c r="A315" s="145"/>
      <c r="B315" s="145"/>
      <c r="C315" s="145"/>
      <c r="D315" s="145"/>
      <c r="E315" s="145"/>
      <c r="F315" s="145"/>
      <c r="G315" s="145"/>
      <c r="H315" s="43"/>
      <c r="I315" s="43"/>
      <c r="J315" s="43"/>
      <c r="K315" s="43"/>
      <c r="L315" s="43"/>
      <c r="M315" s="43"/>
      <c r="N315" s="43"/>
    </row>
    <row r="316" spans="1:14" ht="12.75">
      <c r="A316" s="145"/>
      <c r="B316" s="145"/>
      <c r="C316" s="145"/>
      <c r="D316" s="145"/>
      <c r="E316" s="145"/>
      <c r="F316" s="145"/>
      <c r="G316" s="145"/>
      <c r="H316" s="43"/>
      <c r="I316" s="43"/>
      <c r="J316" s="43"/>
      <c r="K316" s="43"/>
      <c r="L316" s="43"/>
      <c r="M316" s="43"/>
      <c r="N316" s="43"/>
    </row>
    <row r="317" spans="1:14" ht="12.75">
      <c r="A317" s="145"/>
      <c r="B317" s="145"/>
      <c r="C317" s="145"/>
      <c r="D317" s="145"/>
      <c r="E317" s="145"/>
      <c r="F317" s="145"/>
      <c r="G317" s="145"/>
      <c r="H317" s="43"/>
      <c r="I317" s="43"/>
      <c r="J317" s="43"/>
      <c r="K317" s="43"/>
      <c r="L317" s="43"/>
      <c r="M317" s="43"/>
      <c r="N317" s="43"/>
    </row>
    <row r="318" spans="1:14" ht="12.75">
      <c r="A318" s="145"/>
      <c r="B318" s="145"/>
      <c r="C318" s="145"/>
      <c r="D318" s="145"/>
      <c r="E318" s="145"/>
      <c r="F318" s="145"/>
      <c r="G318" s="145"/>
      <c r="H318" s="43"/>
      <c r="I318" s="43"/>
      <c r="J318" s="43"/>
      <c r="K318" s="43"/>
      <c r="L318" s="43"/>
      <c r="M318" s="43"/>
      <c r="N318" s="43"/>
    </row>
    <row r="319" spans="1:14" ht="12.75">
      <c r="A319" s="145"/>
      <c r="B319" s="145"/>
      <c r="C319" s="145"/>
      <c r="D319" s="145"/>
      <c r="E319" s="145"/>
      <c r="F319" s="145"/>
      <c r="G319" s="145"/>
      <c r="H319" s="43"/>
      <c r="I319" s="43"/>
      <c r="J319" s="43"/>
      <c r="K319" s="43"/>
      <c r="L319" s="43"/>
      <c r="M319" s="43"/>
      <c r="N319" s="43"/>
    </row>
    <row r="320" spans="1:14" ht="12.75">
      <c r="A320" s="145"/>
      <c r="B320" s="145"/>
      <c r="C320" s="145"/>
      <c r="D320" s="145"/>
      <c r="E320" s="145"/>
      <c r="F320" s="145"/>
      <c r="G320" s="145"/>
      <c r="H320" s="43"/>
      <c r="I320" s="43"/>
      <c r="J320" s="43"/>
      <c r="K320" s="43"/>
      <c r="L320" s="43"/>
      <c r="M320" s="43"/>
      <c r="N320" s="43"/>
    </row>
    <row r="321" spans="1:14" ht="12.75">
      <c r="A321" s="201" t="s">
        <v>114</v>
      </c>
      <c r="B321" s="202"/>
      <c r="C321" s="202"/>
      <c r="D321" s="202"/>
      <c r="E321" s="202"/>
      <c r="F321" s="203"/>
      <c r="G321" s="145"/>
      <c r="H321" s="43"/>
      <c r="I321" s="43"/>
      <c r="J321" s="43"/>
      <c r="K321" s="43"/>
      <c r="L321" s="43"/>
      <c r="M321" s="43"/>
      <c r="N321" s="43"/>
    </row>
    <row r="322" spans="1:14" ht="12.75">
      <c r="A322" s="146" t="s">
        <v>39</v>
      </c>
      <c r="B322" s="199" t="s">
        <v>28</v>
      </c>
      <c r="C322" s="200"/>
      <c r="D322" s="199" t="s">
        <v>69</v>
      </c>
      <c r="E322" s="200"/>
      <c r="F322" s="147" t="s">
        <v>25</v>
      </c>
      <c r="G322" s="145"/>
      <c r="H322" s="43"/>
      <c r="I322" s="43"/>
      <c r="J322" s="43"/>
      <c r="K322" s="43"/>
      <c r="L322" s="43"/>
      <c r="M322" s="43"/>
      <c r="N322" s="43"/>
    </row>
    <row r="323" spans="1:14" ht="12.75">
      <c r="A323" s="148">
        <v>1</v>
      </c>
      <c r="B323" s="149">
        <v>2</v>
      </c>
      <c r="C323" s="149">
        <v>3</v>
      </c>
      <c r="D323" s="149">
        <v>4</v>
      </c>
      <c r="E323" s="148">
        <v>5</v>
      </c>
      <c r="F323" s="149">
        <v>6</v>
      </c>
      <c r="G323" s="145"/>
      <c r="H323" s="43"/>
      <c r="I323" s="43"/>
      <c r="J323" s="43"/>
      <c r="K323" s="43"/>
      <c r="L323" s="43"/>
      <c r="M323" s="43"/>
      <c r="N323" s="43"/>
    </row>
    <row r="324" spans="1:14" ht="12.75">
      <c r="A324" s="150"/>
      <c r="B324" s="149" t="s">
        <v>90</v>
      </c>
      <c r="C324" s="149" t="s">
        <v>42</v>
      </c>
      <c r="D324" s="149" t="s">
        <v>90</v>
      </c>
      <c r="E324" s="149" t="s">
        <v>42</v>
      </c>
      <c r="F324" s="148" t="s">
        <v>42</v>
      </c>
      <c r="G324" s="145"/>
      <c r="H324" s="43"/>
      <c r="I324" s="43"/>
      <c r="J324" s="43"/>
      <c r="K324" s="43"/>
      <c r="L324" s="43"/>
      <c r="M324" s="43"/>
      <c r="N324" s="43"/>
    </row>
    <row r="325" spans="1:14" ht="12.75">
      <c r="A325" s="152"/>
      <c r="B325" s="146">
        <v>2022</v>
      </c>
      <c r="C325" s="146">
        <v>2023</v>
      </c>
      <c r="D325" s="146" t="s">
        <v>130</v>
      </c>
      <c r="E325" s="146" t="s">
        <v>151</v>
      </c>
      <c r="F325" s="153"/>
      <c r="G325" s="145"/>
      <c r="H325" s="43"/>
      <c r="I325" s="43"/>
      <c r="J325" s="43"/>
      <c r="K325" s="43"/>
      <c r="L325" s="43"/>
      <c r="M325" s="43"/>
      <c r="N325" s="43"/>
    </row>
    <row r="326" spans="1:14" ht="12.75">
      <c r="A326" s="154" t="s">
        <v>45</v>
      </c>
      <c r="B326" s="158">
        <f ca="1">IF(INDIRECT(ADDRESS(ROW('1'!AK$32),COLUMN('1'!AA10)+ROW(A2)+26,1,1,"1"))="","",INDIRECT(ADDRESS(ROW('1'!AK$32),COLUMN('1'!AA10)+ROW(A1)+26,1,1,"1")))</f>
        <v>108554.179</v>
      </c>
      <c r="C326" s="158">
        <f ca="1">IF(INDIRECT(ADDRESS(ROW('1'!AK$32),COLUMN('1'!AA10)+ROW(A2)+39,1,1,"1"))="","",INDIRECT(ADDRESS(ROW('1'!AK$32),COLUMN('1'!AA10)+ROW(A1)+39,1,1,"1")))</f>
        <v>21850.373000000021</v>
      </c>
      <c r="D326" s="158">
        <f>'1'!$BN$32*ROW(A1)/12</f>
        <v>4345.1537500000168</v>
      </c>
      <c r="E326" s="158">
        <f>'1'!$BR$32*ROW(A1)/12</f>
        <v>9475.0519166666782</v>
      </c>
      <c r="F326" s="158">
        <f ca="1">IFERROR(C326-E326,"")</f>
        <v>12375.321083333343</v>
      </c>
      <c r="G326" s="145"/>
      <c r="H326" s="43"/>
      <c r="I326" s="43"/>
      <c r="J326" s="43"/>
      <c r="K326" s="43"/>
      <c r="L326" s="43"/>
      <c r="M326" s="43"/>
      <c r="N326" s="43"/>
    </row>
    <row r="327" spans="1:14" ht="12.75">
      <c r="A327" s="154" t="s">
        <v>46</v>
      </c>
      <c r="B327" s="158">
        <f ca="1">IF(INDIRECT(ADDRESS(ROW('1'!AK$32),COLUMN('1'!AA11)+ROW(A3)+26,1,1,"1"))="","",INDIRECT(ADDRESS(ROW('1'!AK$32),COLUMN('1'!AA11)+ROW(A2)+26,1,1,"1")))</f>
        <v>98735.641000000061</v>
      </c>
      <c r="C327" s="158">
        <f ca="1">IF(INDIRECT(ADDRESS(ROW('1'!AK$32),COLUMN('1'!AA11)+ROW(A3)+39,1,1,"1"))="","",INDIRECT(ADDRESS(ROW('1'!AK$32),COLUMN('1'!AA11)+ROW(A2)+39,1,1,"1")))</f>
        <v>8860.8950000000186</v>
      </c>
      <c r="D327" s="158">
        <f>'1'!$BN$32*ROW(A2)/12</f>
        <v>8690.3075000000335</v>
      </c>
      <c r="E327" s="158">
        <f>'1'!$BR$32*ROW(A2)/12</f>
        <v>18950.103833333356</v>
      </c>
      <c r="F327" s="158">
        <f t="shared" ref="F327:F337" ca="1" si="26">IFERROR(C327-E327,"")</f>
        <v>-10089.208833333338</v>
      </c>
      <c r="G327" s="145"/>
      <c r="H327" s="43"/>
      <c r="I327" s="43"/>
      <c r="J327" s="43"/>
      <c r="K327" s="43"/>
      <c r="L327" s="43"/>
      <c r="M327" s="43"/>
      <c r="N327" s="43"/>
    </row>
    <row r="328" spans="1:14" ht="12.75">
      <c r="A328" s="154" t="s">
        <v>22</v>
      </c>
      <c r="B328" s="158">
        <f ca="1">IF(INDIRECT(ADDRESS(ROW('1'!AK$32),COLUMN('1'!AA12)+ROW(A4)+26,1,1,"1"))="","",INDIRECT(ADDRESS(ROW('1'!AK$32),COLUMN('1'!AA12)+ROW(A3)+26,1,1,"1")))</f>
        <v>78145.562999999966</v>
      </c>
      <c r="C328" s="158">
        <f ca="1">IF(INDIRECT(ADDRESS(ROW('1'!AK$32),COLUMN('1'!AA12)+ROW(A4)+39,1,1,"1"))="","",INDIRECT(ADDRESS(ROW('1'!AK$32),COLUMN('1'!AA12)+ROW(A3)+39,1,1,"1")))</f>
        <v>-67878.96100000001</v>
      </c>
      <c r="D328" s="158">
        <f>'1'!$BN$32*ROW(A3)/12</f>
        <v>13035.461250000051</v>
      </c>
      <c r="E328" s="158">
        <f>'1'!$BR$32*ROW(A3)/12</f>
        <v>28425.155750000034</v>
      </c>
      <c r="F328" s="158">
        <f t="shared" ca="1" si="26"/>
        <v>-96304.116750000045</v>
      </c>
      <c r="G328" s="145"/>
      <c r="H328" s="43"/>
      <c r="I328" s="43"/>
      <c r="J328" s="43"/>
      <c r="K328" s="43"/>
      <c r="L328" s="43"/>
      <c r="M328" s="43"/>
      <c r="N328" s="43"/>
    </row>
    <row r="329" spans="1:14" ht="12.75">
      <c r="A329" s="154" t="s">
        <v>47</v>
      </c>
      <c r="B329" s="158">
        <f ca="1">IF(INDIRECT(ADDRESS(ROW('1'!AK$32),COLUMN('1'!AA13)+ROW(A5)+26,1,1,"1"))="","",INDIRECT(ADDRESS(ROW('1'!AK$32),COLUMN('1'!AA13)+ROW(A4)+26,1,1,"1")))</f>
        <v>87696.664000000106</v>
      </c>
      <c r="C329" s="158" t="str">
        <f ca="1">IF(INDIRECT(ADDRESS(ROW('1'!AK$32),COLUMN('1'!AA13)+ROW(A5)+39,1,1,"1"))="","",INDIRECT(ADDRESS(ROW('1'!AK$32),COLUMN('1'!AA13)+ROW(A4)+39,1,1,"1")))</f>
        <v/>
      </c>
      <c r="D329" s="158">
        <f>'1'!$BN$32*ROW(A4)/12</f>
        <v>17380.615000000067</v>
      </c>
      <c r="E329" s="158">
        <f>'1'!$BR$32*ROW(A4)/12</f>
        <v>37900.207666666713</v>
      </c>
      <c r="F329" s="158" t="str">
        <f t="shared" ca="1" si="26"/>
        <v/>
      </c>
      <c r="G329" s="145"/>
      <c r="H329" s="43"/>
      <c r="I329" s="43"/>
      <c r="J329" s="43"/>
      <c r="K329" s="43"/>
      <c r="L329" s="43"/>
      <c r="M329" s="43"/>
      <c r="N329" s="43"/>
    </row>
    <row r="330" spans="1:14" ht="12.75">
      <c r="A330" s="154" t="s">
        <v>23</v>
      </c>
      <c r="B330" s="158">
        <f ca="1">IF(INDIRECT(ADDRESS(ROW('1'!AK$32),COLUMN('1'!AA14)+ROW(A6)+26,1,1,"1"))="","",INDIRECT(ADDRESS(ROW('1'!AK$32),COLUMN('1'!AA14)+ROW(A5)+26,1,1,"1")))</f>
        <v>41467.940999999875</v>
      </c>
      <c r="C330" s="158" t="str">
        <f ca="1">IF(INDIRECT(ADDRESS(ROW('1'!AK$32),COLUMN('1'!AA14)+ROW(A6)+39,1,1,"1"))="","",INDIRECT(ADDRESS(ROW('1'!AK$32),COLUMN('1'!AA14)+ROW(A5)+39,1,1,"1")))</f>
        <v/>
      </c>
      <c r="D330" s="158">
        <f>'1'!$BN$32*ROW(A5)/12</f>
        <v>21725.768750000087</v>
      </c>
      <c r="E330" s="158">
        <f>'1'!$BR$32*ROW(A5)/12</f>
        <v>47375.259583333391</v>
      </c>
      <c r="F330" s="158" t="str">
        <f t="shared" ca="1" si="26"/>
        <v/>
      </c>
      <c r="G330" s="145"/>
      <c r="H330" s="43"/>
      <c r="I330" s="43"/>
      <c r="J330" s="43"/>
      <c r="K330" s="43"/>
      <c r="L330" s="43"/>
      <c r="M330" s="43"/>
      <c r="N330" s="43"/>
    </row>
    <row r="331" spans="1:14" ht="12.75">
      <c r="A331" s="154" t="s">
        <v>48</v>
      </c>
      <c r="B331" s="158">
        <f ca="1">IF(INDIRECT(ADDRESS(ROW('1'!AK$32),COLUMN('1'!AA15)+ROW(A7)+26,1,1,"1"))="","",INDIRECT(ADDRESS(ROW('1'!AK$32),COLUMN('1'!AA15)+ROW(A6)+26,1,1,"1")))</f>
        <v>205002.22399999993</v>
      </c>
      <c r="C331" s="158" t="str">
        <f ca="1">IF(INDIRECT(ADDRESS(ROW('1'!AK$32),COLUMN('1'!AA15)+ROW(A7)+39,1,1,"1"))="","",INDIRECT(ADDRESS(ROW('1'!AK$32),COLUMN('1'!AA15)+ROW(A6)+39,1,1,"1")))</f>
        <v/>
      </c>
      <c r="D331" s="158">
        <f>'1'!$BN$32*ROW(A6)/12</f>
        <v>26070.922500000102</v>
      </c>
      <c r="E331" s="158">
        <f>'1'!$BR$32*ROW(A6)/12</f>
        <v>56850.311500000069</v>
      </c>
      <c r="F331" s="158" t="str">
        <f t="shared" ca="1" si="26"/>
        <v/>
      </c>
      <c r="G331" s="145"/>
      <c r="H331" s="43"/>
      <c r="I331" s="43"/>
      <c r="J331" s="43"/>
      <c r="K331" s="43"/>
      <c r="L331" s="43"/>
      <c r="M331" s="43"/>
      <c r="N331" s="43"/>
    </row>
    <row r="332" spans="1:14" ht="12.75">
      <c r="A332" s="154" t="s">
        <v>49</v>
      </c>
      <c r="B332" s="158">
        <f ca="1">IF(INDIRECT(ADDRESS(ROW('1'!AK$32),COLUMN('1'!AA16)+ROW(A8)+26,1,1,"1"))="","",INDIRECT(ADDRESS(ROW('1'!AK$32),COLUMN('1'!AA16)+ROW(A7)+26,1,1,"1")))</f>
        <v>326863.35100000026</v>
      </c>
      <c r="C332" s="158" t="str">
        <f ca="1">IF(INDIRECT(ADDRESS(ROW('1'!AK$32),COLUMN('1'!AA16)+ROW(A8)+39,1,1,"1"))="","",INDIRECT(ADDRESS(ROW('1'!AK$32),COLUMN('1'!AA16)+ROW(A7)+39,1,1,"1")))</f>
        <v/>
      </c>
      <c r="D332" s="158">
        <f>'1'!$BN$32*ROW(A7)/12</f>
        <v>30416.076250000118</v>
      </c>
      <c r="E332" s="158">
        <f>'1'!$BR$32*ROW(A7)/12</f>
        <v>66325.363416666747</v>
      </c>
      <c r="F332" s="158" t="str">
        <f t="shared" ca="1" si="26"/>
        <v/>
      </c>
      <c r="G332" s="145"/>
      <c r="H332" s="43"/>
      <c r="I332" s="43"/>
      <c r="J332" s="43"/>
      <c r="K332" s="43"/>
      <c r="L332" s="43"/>
      <c r="M332" s="43"/>
      <c r="N332" s="43"/>
    </row>
    <row r="333" spans="1:14" ht="12.75">
      <c r="A333" s="154" t="s">
        <v>50</v>
      </c>
      <c r="B333" s="158">
        <f ca="1">IF(INDIRECT(ADDRESS(ROW('1'!AK$32),COLUMN('1'!AA17)+ROW(A9)+26,1,1,"1"))="","",INDIRECT(ADDRESS(ROW('1'!AK$32),COLUMN('1'!AA17)+ROW(A8)+26,1,1,"1")))</f>
        <v>350378.41999999993</v>
      </c>
      <c r="C333" s="158" t="str">
        <f ca="1">IF(INDIRECT(ADDRESS(ROW('1'!AK$32),COLUMN('1'!AA17)+ROW(A9)+39,1,1,"1"))="","",INDIRECT(ADDRESS(ROW('1'!AK$32),COLUMN('1'!AA17)+ROW(A8)+39,1,1,"1")))</f>
        <v/>
      </c>
      <c r="D333" s="158">
        <f>'1'!$BN$32*ROW(A8)/12</f>
        <v>34761.230000000134</v>
      </c>
      <c r="E333" s="158">
        <f>'1'!$BR$32*ROW(A8)/12</f>
        <v>75800.415333333425</v>
      </c>
      <c r="F333" s="158" t="str">
        <f t="shared" ca="1" si="26"/>
        <v/>
      </c>
      <c r="G333" s="145"/>
      <c r="H333" s="43"/>
      <c r="I333" s="43"/>
      <c r="J333" s="43"/>
      <c r="K333" s="43"/>
      <c r="L333" s="43"/>
      <c r="M333" s="43"/>
      <c r="N333" s="43"/>
    </row>
    <row r="334" spans="1:14" ht="12.75">
      <c r="A334" s="154" t="s">
        <v>51</v>
      </c>
      <c r="B334" s="158">
        <f ca="1">IF(INDIRECT(ADDRESS(ROW('1'!AK$32),COLUMN('1'!AA18)+ROW(A10)+26,1,1,"1"))="","",INDIRECT(ADDRESS(ROW('1'!AK$32),COLUMN('1'!AA18)+ROW(A9)+26,1,1,"1")))</f>
        <v>320128.89399999985</v>
      </c>
      <c r="C334" s="158" t="str">
        <f ca="1">IF(INDIRECT(ADDRESS(ROW('1'!AK$32),COLUMN('1'!AA18)+ROW(A10)+39,1,1,"1"))="","",INDIRECT(ADDRESS(ROW('1'!AK$32),COLUMN('1'!AA18)+ROW(A9)+39,1,1,"1")))</f>
        <v/>
      </c>
      <c r="D334" s="158">
        <f>'1'!$BN$32*ROW(A9)/12</f>
        <v>39106.383750000154</v>
      </c>
      <c r="E334" s="158">
        <f>'1'!$BR$32*ROW(A9)/12</f>
        <v>85275.467250000103</v>
      </c>
      <c r="F334" s="158" t="str">
        <f t="shared" ca="1" si="26"/>
        <v/>
      </c>
      <c r="G334" s="145"/>
      <c r="H334" s="43"/>
      <c r="I334" s="43"/>
      <c r="J334" s="43"/>
      <c r="K334" s="43"/>
      <c r="L334" s="43"/>
      <c r="M334" s="43"/>
      <c r="N334" s="43"/>
    </row>
    <row r="335" spans="1:14" ht="12.75">
      <c r="A335" s="154" t="s">
        <v>52</v>
      </c>
      <c r="B335" s="158">
        <f ca="1">IF(INDIRECT(ADDRESS(ROW('1'!AK$32),COLUMN('1'!AA19)+ROW(A11)+26,1,1,"1"))="","",INDIRECT(ADDRESS(ROW('1'!AK$32),COLUMN('1'!AA19)+ROW(A10)+26,1,1,"1")))</f>
        <v>371998.29799999995</v>
      </c>
      <c r="C335" s="158" t="str">
        <f ca="1">IF(INDIRECT(ADDRESS(ROW('1'!AK$32),COLUMN('1'!AA19)+ROW(A11)+39,1,1,"1"))="","",INDIRECT(ADDRESS(ROW('1'!AK$32),COLUMN('1'!AA19)+ROW(A10)+39,1,1,"1")))</f>
        <v/>
      </c>
      <c r="D335" s="158">
        <f>'1'!$BN$32*ROW(A10)/12</f>
        <v>43451.537500000173</v>
      </c>
      <c r="E335" s="158">
        <f>'1'!$BR$32*ROW(A10)/12</f>
        <v>94750.519166666782</v>
      </c>
      <c r="F335" s="158" t="str">
        <f t="shared" ca="1" si="26"/>
        <v/>
      </c>
      <c r="G335" s="145"/>
      <c r="H335" s="43"/>
      <c r="I335" s="43"/>
      <c r="J335" s="43"/>
      <c r="K335" s="43"/>
      <c r="L335" s="43"/>
      <c r="M335" s="43"/>
      <c r="N335" s="43"/>
    </row>
    <row r="336" spans="1:14" ht="12.75">
      <c r="A336" s="154" t="s">
        <v>53</v>
      </c>
      <c r="B336" s="158">
        <f ca="1">IF(INDIRECT(ADDRESS(ROW('1'!AK$32),COLUMN('1'!AA20)+ROW(A12)+26,1,1,"1"))="","",INDIRECT(ADDRESS(ROW('1'!AK$32),COLUMN('1'!AA20)+ROW(A11)+26,1,1,"1")))</f>
        <v>349474.929</v>
      </c>
      <c r="C336" s="158" t="str">
        <f ca="1">IF(INDIRECT(ADDRESS(ROW('1'!AK$32),COLUMN('1'!AA20)+ROW(A12)+39,1,1,"1"))="","",INDIRECT(ADDRESS(ROW('1'!AK$32),COLUMN('1'!AA20)+ROW(A11)+39,1,1,"1")))</f>
        <v/>
      </c>
      <c r="D336" s="158">
        <f>'1'!$BN$32*ROW(A11)/12</f>
        <v>47796.691250000185</v>
      </c>
      <c r="E336" s="158">
        <f>'1'!$BR$32*ROW(A11)/12</f>
        <v>104225.57108333346</v>
      </c>
      <c r="F336" s="158" t="str">
        <f t="shared" ca="1" si="26"/>
        <v/>
      </c>
      <c r="G336" s="145"/>
      <c r="H336" s="43"/>
      <c r="I336" s="43"/>
      <c r="J336" s="43"/>
      <c r="K336" s="43"/>
      <c r="L336" s="43"/>
      <c r="M336" s="43"/>
      <c r="N336" s="43"/>
    </row>
    <row r="337" spans="1:14" ht="12.75">
      <c r="A337" s="154" t="s">
        <v>54</v>
      </c>
      <c r="B337" s="158">
        <f ca="1">IF(INDIRECT(ADDRESS(ROW('1'!AK$32),COLUMN('1'!AA21)+ROW(A13)+26,1,1,"1"))="","",INDIRECT(ADDRESS(ROW('1'!AK$32),COLUMN('1'!AA21)+ROW(A12)+26,1,1,"1")))</f>
        <v>343526.23900000006</v>
      </c>
      <c r="C337" s="158" t="str">
        <f ca="1">IF(INDIRECT(ADDRESS(ROW('1'!AK$32),COLUMN('1'!AA21)+ROW(A13)+39,1,1,"1"))="","",INDIRECT(ADDRESS(ROW('1'!AK$32),COLUMN('1'!AA21)+ROW(A12)+39,1,1,"1")))</f>
        <v/>
      </c>
      <c r="D337" s="158">
        <f>'1'!$BN$32*ROW(A12)/12</f>
        <v>52141.845000000205</v>
      </c>
      <c r="E337" s="158">
        <f>'1'!$BR$32*ROW(A12)/12</f>
        <v>113700.62300000014</v>
      </c>
      <c r="F337" s="158" t="str">
        <f t="shared" ca="1" si="26"/>
        <v/>
      </c>
      <c r="G337" s="145"/>
      <c r="H337" s="43"/>
      <c r="I337" s="43"/>
      <c r="J337" s="43"/>
      <c r="K337" s="43"/>
      <c r="L337" s="43"/>
      <c r="M337" s="43"/>
      <c r="N337" s="43"/>
    </row>
    <row r="338" spans="1:14" ht="12.75">
      <c r="A338" s="145"/>
      <c r="B338" s="145"/>
      <c r="C338" s="145"/>
      <c r="D338" s="145"/>
      <c r="E338" s="145"/>
      <c r="F338" s="145"/>
      <c r="G338" s="145"/>
      <c r="H338" s="43"/>
      <c r="I338" s="43"/>
      <c r="J338" s="43"/>
      <c r="K338" s="43"/>
      <c r="L338" s="43"/>
      <c r="M338" s="43"/>
      <c r="N338" s="43"/>
    </row>
    <row r="339" spans="1:14" ht="12.75">
      <c r="A339" s="145"/>
      <c r="B339" s="145"/>
      <c r="C339" s="145"/>
      <c r="D339" s="145"/>
      <c r="E339" s="145"/>
      <c r="F339" s="145"/>
      <c r="G339" s="145"/>
      <c r="H339" s="43"/>
      <c r="I339" s="43"/>
      <c r="J339" s="43"/>
      <c r="K339" s="43"/>
      <c r="L339" s="43"/>
      <c r="M339" s="43"/>
      <c r="N339" s="43"/>
    </row>
    <row r="340" spans="1:14" ht="12.75">
      <c r="A340" s="145"/>
      <c r="B340" s="145"/>
      <c r="C340" s="145"/>
      <c r="D340" s="145"/>
      <c r="E340" s="145"/>
      <c r="F340" s="145"/>
      <c r="G340" s="145"/>
      <c r="H340" s="43"/>
      <c r="I340" s="43"/>
      <c r="J340" s="43"/>
      <c r="K340" s="43"/>
      <c r="L340" s="43"/>
      <c r="M340" s="43"/>
      <c r="N340" s="43"/>
    </row>
    <row r="341" spans="1:14" ht="12.75">
      <c r="A341" s="145"/>
      <c r="B341" s="145"/>
      <c r="C341" s="145"/>
      <c r="D341" s="145"/>
      <c r="E341" s="145"/>
      <c r="F341" s="145"/>
      <c r="G341" s="145"/>
      <c r="H341" s="43"/>
      <c r="I341" s="43"/>
      <c r="J341" s="43"/>
      <c r="K341" s="43"/>
      <c r="L341" s="43"/>
      <c r="M341" s="43"/>
      <c r="N341" s="43"/>
    </row>
    <row r="342" spans="1:14" ht="12.75">
      <c r="A342" s="145"/>
      <c r="B342" s="145"/>
      <c r="C342" s="145"/>
      <c r="D342" s="145"/>
      <c r="E342" s="145"/>
      <c r="F342" s="145"/>
      <c r="G342" s="145"/>
      <c r="H342" s="43"/>
      <c r="I342" s="43"/>
      <c r="J342" s="43"/>
      <c r="K342" s="43"/>
      <c r="L342" s="43"/>
      <c r="M342" s="43"/>
      <c r="N342" s="43"/>
    </row>
    <row r="343" spans="1:14" ht="12.75">
      <c r="A343" s="145"/>
      <c r="B343" s="145"/>
      <c r="C343" s="145"/>
      <c r="D343" s="145"/>
      <c r="E343" s="145"/>
      <c r="F343" s="145"/>
      <c r="G343" s="145"/>
      <c r="H343" s="43"/>
      <c r="I343" s="43"/>
      <c r="J343" s="43"/>
      <c r="K343" s="43"/>
      <c r="L343" s="43"/>
      <c r="M343" s="43"/>
      <c r="N343" s="43"/>
    </row>
    <row r="344" spans="1:14" ht="12.75">
      <c r="A344" s="145"/>
      <c r="B344" s="145"/>
      <c r="C344" s="145"/>
      <c r="D344" s="145"/>
      <c r="E344" s="145"/>
      <c r="F344" s="145"/>
      <c r="G344" s="145"/>
      <c r="H344" s="43"/>
      <c r="I344" s="43"/>
      <c r="J344" s="43"/>
      <c r="K344" s="43"/>
      <c r="L344" s="43"/>
      <c r="M344" s="43"/>
      <c r="N344" s="43"/>
    </row>
    <row r="345" spans="1:14" ht="12.75">
      <c r="A345" s="145"/>
      <c r="B345" s="145"/>
      <c r="C345" s="145"/>
      <c r="D345" s="145"/>
      <c r="E345" s="145"/>
      <c r="F345" s="145"/>
      <c r="G345" s="145"/>
      <c r="H345" s="43"/>
      <c r="I345" s="43"/>
      <c r="J345" s="43"/>
      <c r="K345" s="43"/>
      <c r="L345" s="43"/>
      <c r="M345" s="43"/>
      <c r="N345" s="43"/>
    </row>
    <row r="346" spans="1:14" ht="12.75">
      <c r="A346" s="145"/>
      <c r="B346" s="145"/>
      <c r="C346" s="145"/>
      <c r="D346" s="145"/>
      <c r="E346" s="145"/>
      <c r="F346" s="145"/>
      <c r="G346" s="145"/>
      <c r="H346" s="43"/>
      <c r="I346" s="43"/>
      <c r="J346" s="43"/>
      <c r="K346" s="43"/>
      <c r="L346" s="43"/>
      <c r="M346" s="43"/>
      <c r="N346" s="43"/>
    </row>
    <row r="347" spans="1:14" ht="12.75">
      <c r="A347" s="145"/>
      <c r="B347" s="145"/>
      <c r="C347" s="145"/>
      <c r="D347" s="145"/>
      <c r="E347" s="145"/>
      <c r="F347" s="145"/>
      <c r="G347" s="145"/>
      <c r="H347" s="43"/>
      <c r="I347" s="43"/>
      <c r="J347" s="43"/>
      <c r="K347" s="43"/>
      <c r="L347" s="43"/>
      <c r="M347" s="43"/>
      <c r="N347" s="43"/>
    </row>
    <row r="348" spans="1:14" ht="12.75">
      <c r="A348" s="145"/>
      <c r="B348" s="145"/>
      <c r="C348" s="145"/>
      <c r="D348" s="145"/>
      <c r="E348" s="145"/>
      <c r="F348" s="145"/>
      <c r="G348" s="145"/>
      <c r="H348" s="43"/>
      <c r="I348" s="43"/>
      <c r="J348" s="43"/>
      <c r="K348" s="43"/>
      <c r="L348" s="43"/>
      <c r="M348" s="43"/>
      <c r="N348" s="43"/>
    </row>
    <row r="349" spans="1:14" ht="12.75">
      <c r="A349" s="145"/>
      <c r="B349" s="145"/>
      <c r="C349" s="145"/>
      <c r="D349" s="145"/>
      <c r="E349" s="145"/>
      <c r="F349" s="145"/>
      <c r="G349" s="145"/>
      <c r="H349" s="43"/>
      <c r="I349" s="43"/>
      <c r="J349" s="43"/>
      <c r="K349" s="43"/>
      <c r="L349" s="43"/>
      <c r="M349" s="43"/>
      <c r="N349" s="43"/>
    </row>
    <row r="350" spans="1:14" ht="12.75">
      <c r="A350" s="145"/>
      <c r="B350" s="145"/>
      <c r="C350" s="145"/>
      <c r="D350" s="145"/>
      <c r="E350" s="145"/>
      <c r="F350" s="145"/>
      <c r="G350" s="145"/>
      <c r="H350" s="43"/>
      <c r="I350" s="43"/>
      <c r="J350" s="43"/>
      <c r="K350" s="43"/>
      <c r="L350" s="43"/>
      <c r="M350" s="43"/>
      <c r="N350" s="43"/>
    </row>
    <row r="351" spans="1:14" ht="12.75">
      <c r="A351" s="145"/>
      <c r="B351" s="145"/>
      <c r="C351" s="145"/>
      <c r="D351" s="145"/>
      <c r="E351" s="145"/>
      <c r="F351" s="145"/>
      <c r="G351" s="145"/>
      <c r="H351" s="43"/>
      <c r="I351" s="43"/>
      <c r="J351" s="43"/>
      <c r="K351" s="43"/>
      <c r="L351" s="43"/>
      <c r="M351" s="43"/>
      <c r="N351" s="43"/>
    </row>
    <row r="352" spans="1:14" ht="12.75">
      <c r="A352" s="145"/>
      <c r="B352" s="145"/>
      <c r="C352" s="145"/>
      <c r="D352" s="145"/>
      <c r="E352" s="145"/>
      <c r="F352" s="145"/>
      <c r="G352" s="145"/>
      <c r="H352" s="43"/>
      <c r="I352" s="43"/>
      <c r="J352" s="43"/>
      <c r="K352" s="43"/>
      <c r="L352" s="43"/>
      <c r="M352" s="43"/>
      <c r="N352" s="43"/>
    </row>
    <row r="353" spans="1:14" ht="12.75">
      <c r="A353" s="145"/>
      <c r="B353" s="145"/>
      <c r="C353" s="145"/>
      <c r="D353" s="145"/>
      <c r="E353" s="145"/>
      <c r="F353" s="145"/>
      <c r="G353" s="145"/>
      <c r="H353" s="43"/>
      <c r="I353" s="43"/>
      <c r="J353" s="43"/>
      <c r="K353" s="43"/>
      <c r="L353" s="43"/>
      <c r="M353" s="43"/>
      <c r="N353" s="43"/>
    </row>
    <row r="354" spans="1:14" ht="12.75">
      <c r="A354" s="145"/>
      <c r="B354" s="145"/>
      <c r="C354" s="145"/>
      <c r="D354" s="145"/>
      <c r="E354" s="145"/>
      <c r="F354" s="145"/>
      <c r="G354" s="145"/>
      <c r="H354" s="43"/>
      <c r="I354" s="43"/>
      <c r="J354" s="43"/>
      <c r="K354" s="43"/>
      <c r="L354" s="43"/>
      <c r="M354" s="43"/>
      <c r="N354" s="43"/>
    </row>
    <row r="355" spans="1:14" ht="12.75">
      <c r="A355" s="145"/>
      <c r="B355" s="145"/>
      <c r="C355" s="145"/>
      <c r="D355" s="145"/>
      <c r="E355" s="145"/>
      <c r="F355" s="145"/>
      <c r="G355" s="145"/>
      <c r="H355" s="43"/>
      <c r="I355" s="43"/>
      <c r="J355" s="43"/>
      <c r="K355" s="43"/>
      <c r="L355" s="43"/>
      <c r="M355" s="43"/>
      <c r="N355" s="43"/>
    </row>
    <row r="356" spans="1:14" ht="12.75">
      <c r="A356" s="145"/>
      <c r="B356" s="145"/>
      <c r="C356" s="145"/>
      <c r="D356" s="145"/>
      <c r="E356" s="145"/>
      <c r="F356" s="145"/>
      <c r="G356" s="145"/>
      <c r="H356" s="43"/>
      <c r="I356" s="43"/>
      <c r="J356" s="43"/>
      <c r="K356" s="43"/>
      <c r="L356" s="43"/>
      <c r="M356" s="43"/>
      <c r="N356" s="43"/>
    </row>
    <row r="357" spans="1:14" ht="12.75">
      <c r="A357" s="145"/>
      <c r="B357" s="145"/>
      <c r="C357" s="145"/>
      <c r="D357" s="145"/>
      <c r="E357" s="145"/>
      <c r="F357" s="145"/>
      <c r="G357" s="145"/>
      <c r="H357" s="43"/>
      <c r="I357" s="43"/>
      <c r="J357" s="43"/>
      <c r="K357" s="43"/>
      <c r="L357" s="43"/>
      <c r="M357" s="43"/>
      <c r="N357" s="43"/>
    </row>
    <row r="358" spans="1:14" ht="12.75">
      <c r="A358" s="145"/>
      <c r="B358" s="145"/>
      <c r="C358" s="145"/>
      <c r="D358" s="145"/>
      <c r="E358" s="145"/>
      <c r="F358" s="145"/>
      <c r="G358" s="145"/>
      <c r="H358" s="43"/>
      <c r="I358" s="43"/>
      <c r="J358" s="43"/>
      <c r="K358" s="43"/>
      <c r="L358" s="43"/>
      <c r="M358" s="43"/>
      <c r="N358" s="43"/>
    </row>
    <row r="359" spans="1:14" ht="12.75">
      <c r="A359" s="145"/>
      <c r="B359" s="145"/>
      <c r="C359" s="145"/>
      <c r="D359" s="145"/>
      <c r="E359" s="145"/>
      <c r="F359" s="145"/>
      <c r="G359" s="145"/>
      <c r="H359" s="43"/>
      <c r="I359" s="43"/>
      <c r="J359" s="43"/>
      <c r="K359" s="43"/>
      <c r="L359" s="43"/>
      <c r="M359" s="43"/>
      <c r="N359" s="43"/>
    </row>
    <row r="360" spans="1:14" ht="12.75">
      <c r="A360" s="145"/>
      <c r="B360" s="145"/>
      <c r="C360" s="145"/>
      <c r="D360" s="145"/>
      <c r="E360" s="145"/>
      <c r="F360" s="145"/>
      <c r="G360" s="145"/>
      <c r="H360" s="43"/>
      <c r="I360" s="43"/>
      <c r="J360" s="43"/>
      <c r="K360" s="43"/>
      <c r="L360" s="43"/>
      <c r="M360" s="43"/>
      <c r="N360" s="43"/>
    </row>
    <row r="361" spans="1:14" ht="12.75">
      <c r="A361" s="145"/>
      <c r="B361" s="145"/>
      <c r="C361" s="145"/>
      <c r="D361" s="145"/>
      <c r="E361" s="145"/>
      <c r="F361" s="145"/>
      <c r="G361" s="145"/>
      <c r="H361" s="43"/>
      <c r="I361" s="43"/>
      <c r="J361" s="43"/>
      <c r="K361" s="43"/>
      <c r="L361" s="43"/>
      <c r="M361" s="43"/>
      <c r="N361" s="43"/>
    </row>
    <row r="362" spans="1:14" ht="12.75">
      <c r="A362" s="201" t="s">
        <v>115</v>
      </c>
      <c r="B362" s="202"/>
      <c r="C362" s="202"/>
      <c r="D362" s="202"/>
      <c r="E362" s="202"/>
      <c r="F362" s="203"/>
      <c r="G362" s="145"/>
      <c r="H362" s="43"/>
      <c r="I362" s="43"/>
      <c r="J362" s="43"/>
      <c r="K362" s="43"/>
      <c r="L362" s="43"/>
      <c r="M362" s="43"/>
      <c r="N362" s="43"/>
    </row>
    <row r="363" spans="1:14" ht="12.75">
      <c r="A363" s="146" t="s">
        <v>39</v>
      </c>
      <c r="B363" s="199" t="s">
        <v>28</v>
      </c>
      <c r="C363" s="200"/>
      <c r="D363" s="199" t="s">
        <v>69</v>
      </c>
      <c r="E363" s="200"/>
      <c r="F363" s="147" t="s">
        <v>25</v>
      </c>
      <c r="G363" s="145"/>
      <c r="H363" s="43"/>
      <c r="I363" s="43"/>
      <c r="J363" s="43"/>
      <c r="K363" s="43"/>
      <c r="L363" s="43"/>
      <c r="M363" s="43"/>
      <c r="N363" s="43"/>
    </row>
    <row r="364" spans="1:14" ht="12.75">
      <c r="A364" s="148">
        <v>1</v>
      </c>
      <c r="B364" s="149">
        <v>2</v>
      </c>
      <c r="C364" s="149">
        <v>3</v>
      </c>
      <c r="D364" s="149">
        <v>4</v>
      </c>
      <c r="E364" s="148">
        <v>5</v>
      </c>
      <c r="F364" s="149">
        <v>6</v>
      </c>
      <c r="G364" s="145"/>
      <c r="H364" s="43"/>
      <c r="I364" s="43"/>
      <c r="J364" s="43"/>
      <c r="K364" s="43"/>
      <c r="L364" s="43"/>
      <c r="M364" s="43"/>
      <c r="N364" s="43"/>
    </row>
    <row r="365" spans="1:14" ht="12.75">
      <c r="A365" s="150"/>
      <c r="B365" s="149" t="s">
        <v>90</v>
      </c>
      <c r="C365" s="149" t="s">
        <v>42</v>
      </c>
      <c r="D365" s="149" t="s">
        <v>90</v>
      </c>
      <c r="E365" s="149" t="s">
        <v>42</v>
      </c>
      <c r="F365" s="148" t="s">
        <v>42</v>
      </c>
      <c r="G365" s="145"/>
      <c r="H365" s="43"/>
      <c r="I365" s="43"/>
      <c r="J365" s="43"/>
      <c r="K365" s="43"/>
      <c r="L365" s="43"/>
      <c r="M365" s="43"/>
      <c r="N365" s="43"/>
    </row>
    <row r="366" spans="1:14" ht="12.75">
      <c r="A366" s="152"/>
      <c r="B366" s="146">
        <v>2022</v>
      </c>
      <c r="C366" s="146">
        <v>2023</v>
      </c>
      <c r="D366" s="146" t="s">
        <v>130</v>
      </c>
      <c r="E366" s="146" t="s">
        <v>151</v>
      </c>
      <c r="F366" s="153"/>
      <c r="G366" s="145"/>
      <c r="H366" s="121" t="str">
        <f t="shared" ref="H366:N378" si="27">C560</f>
        <v>2020 plāns</v>
      </c>
      <c r="I366" s="121" t="str">
        <f t="shared" si="27"/>
        <v>2020 fakts</v>
      </c>
      <c r="J366" s="121" t="str">
        <f t="shared" si="27"/>
        <v>2021 plāns</v>
      </c>
      <c r="K366" s="121" t="str">
        <f t="shared" si="27"/>
        <v>2021 fakts</v>
      </c>
      <c r="L366" s="121" t="str">
        <f t="shared" si="27"/>
        <v>2022 plāns</v>
      </c>
      <c r="M366" s="121" t="str">
        <f t="shared" si="27"/>
        <v>2022 prognoze</v>
      </c>
      <c r="N366" s="121" t="str">
        <f t="shared" si="27"/>
        <v>2023 prognoze</v>
      </c>
    </row>
    <row r="367" spans="1:14" ht="12.75">
      <c r="A367" s="154" t="s">
        <v>45</v>
      </c>
      <c r="B367" s="155">
        <f ca="1">IFERROR(B326/M367*100,"")</f>
        <v>0.27776904542706504</v>
      </c>
      <c r="C367" s="155">
        <f ca="1">IFERROR(C326/N367*100,"")</f>
        <v>5.0072828840879206E-2</v>
      </c>
      <c r="D367" s="155">
        <f>IFERROR(D326/M367*100,"")</f>
        <v>1.111840392041781E-2</v>
      </c>
      <c r="E367" s="155">
        <f>IFERROR(E326/N367*100,"")</f>
        <v>2.1713251891933131E-2</v>
      </c>
      <c r="F367" s="155">
        <f ca="1">IFERROR(C367-E367,"")</f>
        <v>2.8359576948946075E-2</v>
      </c>
      <c r="G367" s="145"/>
      <c r="H367" s="121">
        <f t="shared" ref="H367:H378" si="28">C561</f>
        <v>30294045</v>
      </c>
      <c r="I367" s="121">
        <f t="shared" ref="I367:I378" si="29">D561</f>
        <v>30294045</v>
      </c>
      <c r="J367" s="121">
        <f t="shared" ref="J367:J378" si="30">E561</f>
        <v>33587579</v>
      </c>
      <c r="K367" s="121">
        <f t="shared" ref="K367:K378" si="31">F561</f>
        <v>33587579</v>
      </c>
      <c r="L367" s="121">
        <f t="shared" ref="L367:L378" si="32">G561</f>
        <v>39080733</v>
      </c>
      <c r="M367" s="121">
        <f t="shared" ref="M367:M378" si="33">H561</f>
        <v>39080733</v>
      </c>
      <c r="N367" s="121">
        <f t="shared" si="27"/>
        <v>43637185.087816499</v>
      </c>
    </row>
    <row r="368" spans="1:14" ht="12.75">
      <c r="A368" s="154" t="s">
        <v>46</v>
      </c>
      <c r="B368" s="155">
        <f t="shared" ref="B368:B378" ca="1" si="34">IFERROR(B327/M368*100,"")</f>
        <v>0.25264531502006388</v>
      </c>
      <c r="C368" s="155">
        <f t="shared" ref="C368:C378" ca="1" si="35">IFERROR(C327/N368*100,"")</f>
        <v>2.0305835452420099E-2</v>
      </c>
      <c r="D368" s="155">
        <f t="shared" ref="D368:D378" si="36">IFERROR(D327/M368*100,"")</f>
        <v>2.2236807840835621E-2</v>
      </c>
      <c r="E368" s="155">
        <f t="shared" ref="E368:E378" si="37">IFERROR(E327/N368*100,"")</f>
        <v>4.3426503783866262E-2</v>
      </c>
      <c r="F368" s="155">
        <f t="shared" ref="F368:F378" ca="1" si="38">IFERROR(C368-E368,"")</f>
        <v>-2.3120668331446163E-2</v>
      </c>
      <c r="G368" s="145"/>
      <c r="H368" s="121">
        <f t="shared" si="28"/>
        <v>30294045</v>
      </c>
      <c r="I368" s="121">
        <f t="shared" si="29"/>
        <v>30294045</v>
      </c>
      <c r="J368" s="121">
        <f t="shared" si="30"/>
        <v>33587579</v>
      </c>
      <c r="K368" s="121">
        <f t="shared" si="31"/>
        <v>33587579</v>
      </c>
      <c r="L368" s="121">
        <f t="shared" si="32"/>
        <v>39080733</v>
      </c>
      <c r="M368" s="121">
        <f t="shared" si="33"/>
        <v>39080733</v>
      </c>
      <c r="N368" s="121">
        <f t="shared" si="27"/>
        <v>43637185.087816499</v>
      </c>
    </row>
    <row r="369" spans="1:14" ht="12.75">
      <c r="A369" s="154" t="s">
        <v>22</v>
      </c>
      <c r="B369" s="155">
        <f t="shared" ca="1" si="34"/>
        <v>0.1999593073139134</v>
      </c>
      <c r="C369" s="155">
        <f t="shared" ca="1" si="35"/>
        <v>-0.1555530240170139</v>
      </c>
      <c r="D369" s="155">
        <f t="shared" si="36"/>
        <v>3.3355211761253431E-2</v>
      </c>
      <c r="E369" s="155">
        <f t="shared" si="37"/>
        <v>6.5139755675799396E-2</v>
      </c>
      <c r="F369" s="155">
        <f t="shared" ca="1" si="38"/>
        <v>-0.22069277969281331</v>
      </c>
      <c r="G369" s="145"/>
      <c r="H369" s="121">
        <f t="shared" si="28"/>
        <v>30294045</v>
      </c>
      <c r="I369" s="121">
        <f t="shared" si="29"/>
        <v>30294045</v>
      </c>
      <c r="J369" s="121">
        <f t="shared" si="30"/>
        <v>33587579</v>
      </c>
      <c r="K369" s="121">
        <f t="shared" si="31"/>
        <v>33587579</v>
      </c>
      <c r="L369" s="121">
        <f t="shared" si="32"/>
        <v>39080733</v>
      </c>
      <c r="M369" s="121">
        <f t="shared" si="33"/>
        <v>39080733</v>
      </c>
      <c r="N369" s="121">
        <f t="shared" si="27"/>
        <v>43637185.087816499</v>
      </c>
    </row>
    <row r="370" spans="1:14" ht="12.75">
      <c r="A370" s="154" t="s">
        <v>47</v>
      </c>
      <c r="B370" s="155">
        <f t="shared" ca="1" si="34"/>
        <v>0.22439871841707809</v>
      </c>
      <c r="C370" s="155" t="str">
        <f t="shared" ca="1" si="35"/>
        <v/>
      </c>
      <c r="D370" s="155">
        <f t="shared" si="36"/>
        <v>4.4473615681671241E-2</v>
      </c>
      <c r="E370" s="155">
        <f t="shared" si="37"/>
        <v>8.6853007567732524E-2</v>
      </c>
      <c r="F370" s="155" t="str">
        <f t="shared" ca="1" si="38"/>
        <v/>
      </c>
      <c r="G370" s="145"/>
      <c r="H370" s="121">
        <f t="shared" si="28"/>
        <v>30294045</v>
      </c>
      <c r="I370" s="121">
        <f t="shared" si="29"/>
        <v>30294045</v>
      </c>
      <c r="J370" s="121">
        <f t="shared" si="30"/>
        <v>33587579</v>
      </c>
      <c r="K370" s="121">
        <f t="shared" si="31"/>
        <v>33587579</v>
      </c>
      <c r="L370" s="121">
        <f t="shared" si="32"/>
        <v>39080733</v>
      </c>
      <c r="M370" s="121">
        <f t="shared" si="33"/>
        <v>39080733</v>
      </c>
      <c r="N370" s="121">
        <f t="shared" si="27"/>
        <v>43637185.087816499</v>
      </c>
    </row>
    <row r="371" spans="1:14" ht="12.75">
      <c r="A371" s="154" t="s">
        <v>23</v>
      </c>
      <c r="B371" s="155">
        <f t="shared" ca="1" si="34"/>
        <v>0.1061084012932917</v>
      </c>
      <c r="C371" s="155" t="str">
        <f t="shared" ca="1" si="35"/>
        <v/>
      </c>
      <c r="D371" s="155">
        <f t="shared" si="36"/>
        <v>5.5592019602089059E-2</v>
      </c>
      <c r="E371" s="155">
        <f t="shared" si="37"/>
        <v>0.10856625945966565</v>
      </c>
      <c r="F371" s="155" t="str">
        <f t="shared" ca="1" si="38"/>
        <v/>
      </c>
      <c r="G371" s="145"/>
      <c r="H371" s="121">
        <f t="shared" si="28"/>
        <v>30294045</v>
      </c>
      <c r="I371" s="121">
        <f t="shared" si="29"/>
        <v>30294045</v>
      </c>
      <c r="J371" s="121">
        <f t="shared" si="30"/>
        <v>33587579</v>
      </c>
      <c r="K371" s="121">
        <f t="shared" si="31"/>
        <v>33587579</v>
      </c>
      <c r="L371" s="121">
        <f t="shared" si="32"/>
        <v>39080733</v>
      </c>
      <c r="M371" s="121">
        <f t="shared" si="33"/>
        <v>39080733</v>
      </c>
      <c r="N371" s="121">
        <f t="shared" si="27"/>
        <v>43637185.087816499</v>
      </c>
    </row>
    <row r="372" spans="1:14" ht="12.75">
      <c r="A372" s="154" t="s">
        <v>48</v>
      </c>
      <c r="B372" s="155">
        <f t="shared" ca="1" si="34"/>
        <v>0.52456084690120819</v>
      </c>
      <c r="C372" s="155" t="str">
        <f t="shared" ca="1" si="35"/>
        <v/>
      </c>
      <c r="D372" s="155">
        <f t="shared" si="36"/>
        <v>6.6710423522506862E-2</v>
      </c>
      <c r="E372" s="155">
        <f t="shared" si="37"/>
        <v>0.13027951135159879</v>
      </c>
      <c r="F372" s="155" t="str">
        <f t="shared" ca="1" si="38"/>
        <v/>
      </c>
      <c r="G372" s="145"/>
      <c r="H372" s="121">
        <f t="shared" si="28"/>
        <v>30294045</v>
      </c>
      <c r="I372" s="121">
        <f t="shared" si="29"/>
        <v>30294045</v>
      </c>
      <c r="J372" s="121">
        <f t="shared" si="30"/>
        <v>33587579</v>
      </c>
      <c r="K372" s="121">
        <f t="shared" si="31"/>
        <v>33587579</v>
      </c>
      <c r="L372" s="121">
        <f t="shared" si="32"/>
        <v>39080733</v>
      </c>
      <c r="M372" s="121">
        <f t="shared" si="33"/>
        <v>39080733</v>
      </c>
      <c r="N372" s="121">
        <f t="shared" si="27"/>
        <v>43637185.087816499</v>
      </c>
    </row>
    <row r="373" spans="1:14" ht="12.75">
      <c r="A373" s="154" t="s">
        <v>49</v>
      </c>
      <c r="B373" s="155">
        <f t="shared" ca="1" si="34"/>
        <v>0.8363797859165033</v>
      </c>
      <c r="C373" s="155" t="str">
        <f t="shared" ca="1" si="35"/>
        <v/>
      </c>
      <c r="D373" s="155">
        <f t="shared" si="36"/>
        <v>7.7828827442924672E-2</v>
      </c>
      <c r="E373" s="155">
        <f t="shared" si="37"/>
        <v>0.15199276324353192</v>
      </c>
      <c r="F373" s="155" t="str">
        <f t="shared" ca="1" si="38"/>
        <v/>
      </c>
      <c r="G373" s="145"/>
      <c r="H373" s="121">
        <f t="shared" si="28"/>
        <v>30294045</v>
      </c>
      <c r="I373" s="121">
        <f t="shared" si="29"/>
        <v>30294045</v>
      </c>
      <c r="J373" s="121">
        <f t="shared" si="30"/>
        <v>33587579</v>
      </c>
      <c r="K373" s="121">
        <f t="shared" si="31"/>
        <v>33587579</v>
      </c>
      <c r="L373" s="121">
        <f t="shared" si="32"/>
        <v>39080733</v>
      </c>
      <c r="M373" s="121">
        <f t="shared" si="33"/>
        <v>39080733</v>
      </c>
      <c r="N373" s="121">
        <f t="shared" si="27"/>
        <v>43637185.087816499</v>
      </c>
    </row>
    <row r="374" spans="1:14" ht="12.75">
      <c r="A374" s="154" t="s">
        <v>50</v>
      </c>
      <c r="B374" s="155">
        <f t="shared" ca="1" si="34"/>
        <v>0.8965502770892243</v>
      </c>
      <c r="C374" s="155" t="str">
        <f t="shared" ca="1" si="35"/>
        <v/>
      </c>
      <c r="D374" s="155">
        <f t="shared" si="36"/>
        <v>8.8947231363342483E-2</v>
      </c>
      <c r="E374" s="155">
        <f t="shared" si="37"/>
        <v>0.17370601513546505</v>
      </c>
      <c r="F374" s="155" t="str">
        <f t="shared" ca="1" si="38"/>
        <v/>
      </c>
      <c r="G374" s="145"/>
      <c r="H374" s="121">
        <f t="shared" si="28"/>
        <v>30294045</v>
      </c>
      <c r="I374" s="121">
        <f t="shared" si="29"/>
        <v>30294045</v>
      </c>
      <c r="J374" s="121">
        <f t="shared" si="30"/>
        <v>33587579</v>
      </c>
      <c r="K374" s="121">
        <f t="shared" si="31"/>
        <v>33587579</v>
      </c>
      <c r="L374" s="121">
        <f t="shared" si="32"/>
        <v>39080733</v>
      </c>
      <c r="M374" s="121">
        <f t="shared" si="33"/>
        <v>39080733</v>
      </c>
      <c r="N374" s="121">
        <f t="shared" si="27"/>
        <v>43637185.087816499</v>
      </c>
    </row>
    <row r="375" spans="1:14" ht="12.75">
      <c r="A375" s="154" t="s">
        <v>51</v>
      </c>
      <c r="B375" s="155">
        <f t="shared" ca="1" si="34"/>
        <v>0.81914761936527614</v>
      </c>
      <c r="C375" s="155" t="str">
        <f t="shared" ca="1" si="35"/>
        <v/>
      </c>
      <c r="D375" s="155">
        <f t="shared" si="36"/>
        <v>0.10006563528376031</v>
      </c>
      <c r="E375" s="155">
        <f t="shared" si="37"/>
        <v>0.19541926702739817</v>
      </c>
      <c r="F375" s="155" t="str">
        <f t="shared" ca="1" si="38"/>
        <v/>
      </c>
      <c r="G375" s="145"/>
      <c r="H375" s="121">
        <f t="shared" si="28"/>
        <v>30294045</v>
      </c>
      <c r="I375" s="121">
        <f t="shared" si="29"/>
        <v>30294045</v>
      </c>
      <c r="J375" s="121">
        <f t="shared" si="30"/>
        <v>33587579</v>
      </c>
      <c r="K375" s="121">
        <f t="shared" si="31"/>
        <v>33587579</v>
      </c>
      <c r="L375" s="121">
        <f t="shared" si="32"/>
        <v>39080733</v>
      </c>
      <c r="M375" s="121">
        <f t="shared" si="33"/>
        <v>39080733</v>
      </c>
      <c r="N375" s="121">
        <f t="shared" si="27"/>
        <v>43637185.087816499</v>
      </c>
    </row>
    <row r="376" spans="1:14" ht="12.75">
      <c r="A376" s="154" t="s">
        <v>52</v>
      </c>
      <c r="B376" s="155">
        <f t="shared" ca="1" si="34"/>
        <v>0.9518713428430321</v>
      </c>
      <c r="C376" s="155" t="str">
        <f t="shared" ca="1" si="35"/>
        <v/>
      </c>
      <c r="D376" s="155">
        <f t="shared" si="36"/>
        <v>0.11118403920417812</v>
      </c>
      <c r="E376" s="155">
        <f t="shared" si="37"/>
        <v>0.2171325189193313</v>
      </c>
      <c r="F376" s="155" t="str">
        <f t="shared" ca="1" si="38"/>
        <v/>
      </c>
      <c r="G376" s="145"/>
      <c r="H376" s="121">
        <f t="shared" si="28"/>
        <v>30294045</v>
      </c>
      <c r="I376" s="121">
        <f t="shared" si="29"/>
        <v>30294045</v>
      </c>
      <c r="J376" s="121">
        <f t="shared" si="30"/>
        <v>33587579</v>
      </c>
      <c r="K376" s="121">
        <f t="shared" si="31"/>
        <v>33587579</v>
      </c>
      <c r="L376" s="121">
        <f t="shared" si="32"/>
        <v>39080733</v>
      </c>
      <c r="M376" s="121">
        <f t="shared" si="33"/>
        <v>39080733</v>
      </c>
      <c r="N376" s="121">
        <f t="shared" si="27"/>
        <v>43637185.087816499</v>
      </c>
    </row>
    <row r="377" spans="1:14" ht="12.75">
      <c r="A377" s="154" t="s">
        <v>53</v>
      </c>
      <c r="B377" s="155">
        <f t="shared" ca="1" si="34"/>
        <v>0.8942384192230991</v>
      </c>
      <c r="C377" s="155" t="str">
        <f t="shared" ca="1" si="35"/>
        <v/>
      </c>
      <c r="D377" s="155">
        <f t="shared" si="36"/>
        <v>0.12230244312459591</v>
      </c>
      <c r="E377" s="155">
        <f t="shared" si="37"/>
        <v>0.23884577081126446</v>
      </c>
      <c r="F377" s="155" t="str">
        <f t="shared" ca="1" si="38"/>
        <v/>
      </c>
      <c r="G377" s="145"/>
      <c r="H377" s="121">
        <f t="shared" si="28"/>
        <v>30294045</v>
      </c>
      <c r="I377" s="121">
        <f t="shared" si="29"/>
        <v>30294045</v>
      </c>
      <c r="J377" s="121">
        <f t="shared" si="30"/>
        <v>33587579</v>
      </c>
      <c r="K377" s="121">
        <f t="shared" si="31"/>
        <v>33587579</v>
      </c>
      <c r="L377" s="121">
        <f t="shared" si="32"/>
        <v>39080733</v>
      </c>
      <c r="M377" s="121">
        <f t="shared" si="33"/>
        <v>39080733</v>
      </c>
      <c r="N377" s="121">
        <f t="shared" si="27"/>
        <v>43637185.087816499</v>
      </c>
    </row>
    <row r="378" spans="1:14" ht="12.75">
      <c r="A378" s="154" t="s">
        <v>54</v>
      </c>
      <c r="B378" s="155">
        <f t="shared" ca="1" si="34"/>
        <v>0.87901687770288262</v>
      </c>
      <c r="C378" s="155" t="str">
        <f t="shared" ca="1" si="35"/>
        <v/>
      </c>
      <c r="D378" s="155">
        <f t="shared" si="36"/>
        <v>0.13342084704501372</v>
      </c>
      <c r="E378" s="155">
        <f t="shared" si="37"/>
        <v>0.26055902270319758</v>
      </c>
      <c r="F378" s="155" t="str">
        <f t="shared" ca="1" si="38"/>
        <v/>
      </c>
      <c r="G378" s="145"/>
      <c r="H378" s="121">
        <f t="shared" si="28"/>
        <v>30294045</v>
      </c>
      <c r="I378" s="121">
        <f t="shared" si="29"/>
        <v>30294045</v>
      </c>
      <c r="J378" s="121">
        <f t="shared" si="30"/>
        <v>33587579</v>
      </c>
      <c r="K378" s="121">
        <f t="shared" si="31"/>
        <v>33587579</v>
      </c>
      <c r="L378" s="121">
        <f t="shared" si="32"/>
        <v>39080733</v>
      </c>
      <c r="M378" s="121">
        <f t="shared" si="33"/>
        <v>39080733</v>
      </c>
      <c r="N378" s="121">
        <f t="shared" si="27"/>
        <v>43637185.087816499</v>
      </c>
    </row>
    <row r="379" spans="1:14" ht="12.75">
      <c r="A379" s="145"/>
      <c r="B379" s="145"/>
      <c r="C379" s="145"/>
      <c r="D379" s="145"/>
      <c r="E379" s="145"/>
      <c r="F379" s="145"/>
      <c r="G379" s="145"/>
      <c r="H379" s="43"/>
      <c r="I379" s="43"/>
      <c r="J379" s="43"/>
      <c r="K379" s="43"/>
      <c r="L379" s="43"/>
      <c r="M379" s="43"/>
      <c r="N379" s="43"/>
    </row>
    <row r="380" spans="1:14" ht="12.75">
      <c r="A380" s="145"/>
      <c r="B380" s="145"/>
      <c r="C380" s="145"/>
      <c r="D380" s="145"/>
      <c r="E380" s="145"/>
      <c r="F380" s="145"/>
      <c r="G380" s="145"/>
      <c r="H380" s="43"/>
      <c r="I380" s="43"/>
      <c r="J380" s="43"/>
      <c r="K380" s="43"/>
      <c r="L380" s="43"/>
      <c r="M380" s="43"/>
      <c r="N380" s="43"/>
    </row>
    <row r="381" spans="1:14" ht="12.75">
      <c r="A381" s="145"/>
      <c r="B381" s="145"/>
      <c r="C381" s="145"/>
      <c r="D381" s="145"/>
      <c r="E381" s="145"/>
      <c r="F381" s="145"/>
      <c r="G381" s="145"/>
      <c r="H381" s="43"/>
      <c r="I381" s="43"/>
      <c r="J381" s="43"/>
      <c r="K381" s="43"/>
      <c r="L381" s="43"/>
      <c r="M381" s="43"/>
      <c r="N381" s="43"/>
    </row>
    <row r="382" spans="1:14" ht="12.75">
      <c r="A382" s="145"/>
      <c r="B382" s="145"/>
      <c r="C382" s="145"/>
      <c r="D382" s="145"/>
      <c r="E382" s="145"/>
      <c r="F382" s="145"/>
      <c r="G382" s="145"/>
      <c r="H382" s="43"/>
      <c r="I382" s="43"/>
      <c r="J382" s="43"/>
      <c r="K382" s="43"/>
      <c r="L382" s="43"/>
      <c r="M382" s="43"/>
      <c r="N382" s="43"/>
    </row>
    <row r="383" spans="1:14" ht="12.75">
      <c r="A383" s="145"/>
      <c r="B383" s="145"/>
      <c r="C383" s="145"/>
      <c r="D383" s="145"/>
      <c r="E383" s="145"/>
      <c r="F383" s="145"/>
      <c r="G383" s="145"/>
      <c r="H383" s="43"/>
      <c r="I383" s="43"/>
      <c r="J383" s="43"/>
      <c r="K383" s="43"/>
      <c r="L383" s="43"/>
      <c r="M383" s="43"/>
      <c r="N383" s="43"/>
    </row>
    <row r="384" spans="1:14" ht="12.75">
      <c r="A384" s="145"/>
      <c r="B384" s="145"/>
      <c r="C384" s="145"/>
      <c r="D384" s="145"/>
      <c r="E384" s="145"/>
      <c r="F384" s="145"/>
      <c r="G384" s="145"/>
      <c r="H384" s="43"/>
      <c r="I384" s="43"/>
      <c r="J384" s="43"/>
      <c r="K384" s="43"/>
      <c r="L384" s="43"/>
      <c r="M384" s="43"/>
      <c r="N384" s="43"/>
    </row>
    <row r="385" spans="1:14" ht="12.75">
      <c r="A385" s="145"/>
      <c r="B385" s="145"/>
      <c r="C385" s="145"/>
      <c r="D385" s="145"/>
      <c r="E385" s="145"/>
      <c r="F385" s="145"/>
      <c r="G385" s="145"/>
      <c r="H385" s="43"/>
      <c r="I385" s="43"/>
      <c r="J385" s="43"/>
      <c r="K385" s="43"/>
      <c r="L385" s="43"/>
      <c r="M385" s="43"/>
      <c r="N385" s="43"/>
    </row>
    <row r="386" spans="1:14" ht="12.75">
      <c r="A386" s="145"/>
      <c r="B386" s="145"/>
      <c r="C386" s="145"/>
      <c r="D386" s="145"/>
      <c r="E386" s="145"/>
      <c r="F386" s="145"/>
      <c r="G386" s="145"/>
      <c r="H386" s="43"/>
      <c r="I386" s="43"/>
      <c r="J386" s="43"/>
      <c r="K386" s="43"/>
      <c r="L386" s="43"/>
      <c r="M386" s="43"/>
      <c r="N386" s="43"/>
    </row>
    <row r="387" spans="1:14" ht="12.75">
      <c r="A387" s="145"/>
      <c r="B387" s="145"/>
      <c r="C387" s="145"/>
      <c r="D387" s="145"/>
      <c r="E387" s="145"/>
      <c r="F387" s="145"/>
      <c r="G387" s="145"/>
      <c r="H387" s="43"/>
      <c r="I387" s="43"/>
      <c r="J387" s="43"/>
      <c r="K387" s="43"/>
      <c r="L387" s="43"/>
      <c r="M387" s="43"/>
      <c r="N387" s="43"/>
    </row>
    <row r="388" spans="1:14" ht="12.75">
      <c r="A388" s="145"/>
      <c r="B388" s="145"/>
      <c r="C388" s="145"/>
      <c r="D388" s="145"/>
      <c r="E388" s="145"/>
      <c r="F388" s="145"/>
      <c r="G388" s="145"/>
      <c r="H388" s="43"/>
      <c r="I388" s="43"/>
      <c r="J388" s="43"/>
      <c r="K388" s="43"/>
      <c r="L388" s="43"/>
      <c r="M388" s="43"/>
      <c r="N388" s="43"/>
    </row>
    <row r="389" spans="1:14" ht="12.75">
      <c r="A389" s="145"/>
      <c r="B389" s="145"/>
      <c r="C389" s="145"/>
      <c r="D389" s="145"/>
      <c r="E389" s="145"/>
      <c r="F389" s="145"/>
      <c r="G389" s="145"/>
      <c r="H389" s="43"/>
      <c r="I389" s="43"/>
      <c r="J389" s="43"/>
      <c r="K389" s="43"/>
      <c r="L389" s="43"/>
      <c r="M389" s="43"/>
      <c r="N389" s="43"/>
    </row>
    <row r="390" spans="1:14" ht="12.75">
      <c r="A390" s="145"/>
      <c r="B390" s="145"/>
      <c r="C390" s="145"/>
      <c r="D390" s="145"/>
      <c r="E390" s="145"/>
      <c r="F390" s="145"/>
      <c r="G390" s="145"/>
      <c r="H390" s="43"/>
      <c r="I390" s="43"/>
      <c r="J390" s="43"/>
      <c r="K390" s="43"/>
      <c r="L390" s="43"/>
      <c r="M390" s="43"/>
      <c r="N390" s="43"/>
    </row>
    <row r="391" spans="1:14" ht="12.75">
      <c r="A391" s="145"/>
      <c r="B391" s="145"/>
      <c r="C391" s="145"/>
      <c r="D391" s="145"/>
      <c r="E391" s="145"/>
      <c r="F391" s="145"/>
      <c r="G391" s="145"/>
      <c r="H391" s="43"/>
      <c r="I391" s="43"/>
      <c r="J391" s="43"/>
      <c r="K391" s="43"/>
      <c r="L391" s="43"/>
      <c r="M391" s="43"/>
      <c r="N391" s="43"/>
    </row>
    <row r="392" spans="1:14" ht="12.75">
      <c r="A392" s="145"/>
      <c r="B392" s="145"/>
      <c r="C392" s="145"/>
      <c r="D392" s="145"/>
      <c r="E392" s="145"/>
      <c r="F392" s="145"/>
      <c r="G392" s="145"/>
      <c r="H392" s="43"/>
      <c r="I392" s="43"/>
      <c r="J392" s="43"/>
      <c r="K392" s="43"/>
      <c r="L392" s="43"/>
      <c r="M392" s="43"/>
      <c r="N392" s="43"/>
    </row>
    <row r="393" spans="1:14" ht="12.75">
      <c r="A393" s="145"/>
      <c r="B393" s="145"/>
      <c r="C393" s="145"/>
      <c r="D393" s="145"/>
      <c r="E393" s="145"/>
      <c r="F393" s="145"/>
      <c r="G393" s="145"/>
      <c r="H393" s="43"/>
      <c r="I393" s="43"/>
      <c r="J393" s="43"/>
      <c r="K393" s="43"/>
      <c r="L393" s="43"/>
      <c r="M393" s="43"/>
      <c r="N393" s="43"/>
    </row>
    <row r="394" spans="1:14" ht="12.75">
      <c r="A394" s="145"/>
      <c r="B394" s="145"/>
      <c r="C394" s="145"/>
      <c r="D394" s="145"/>
      <c r="E394" s="145"/>
      <c r="F394" s="145"/>
      <c r="G394" s="145"/>
      <c r="H394" s="43"/>
      <c r="I394" s="43"/>
      <c r="J394" s="43"/>
      <c r="K394" s="43"/>
      <c r="L394" s="43"/>
      <c r="M394" s="43"/>
      <c r="N394" s="43"/>
    </row>
    <row r="395" spans="1:14" ht="12.75">
      <c r="A395" s="145"/>
      <c r="B395" s="145"/>
      <c r="C395" s="145"/>
      <c r="D395" s="145"/>
      <c r="E395" s="145"/>
      <c r="F395" s="145"/>
      <c r="G395" s="145"/>
      <c r="H395" s="43"/>
      <c r="I395" s="43"/>
      <c r="J395" s="43"/>
      <c r="K395" s="43"/>
      <c r="L395" s="43"/>
      <c r="M395" s="43"/>
      <c r="N395" s="43"/>
    </row>
    <row r="396" spans="1:14" ht="12.75">
      <c r="A396" s="145"/>
      <c r="B396" s="145"/>
      <c r="C396" s="145"/>
      <c r="D396" s="145"/>
      <c r="E396" s="145"/>
      <c r="F396" s="145"/>
      <c r="G396" s="145"/>
      <c r="H396" s="43"/>
      <c r="I396" s="43"/>
      <c r="J396" s="43"/>
      <c r="K396" s="43"/>
      <c r="L396" s="43"/>
      <c r="M396" s="43"/>
      <c r="N396" s="43"/>
    </row>
    <row r="397" spans="1:14" ht="12.75">
      <c r="A397" s="145"/>
      <c r="B397" s="145"/>
      <c r="C397" s="145"/>
      <c r="D397" s="145"/>
      <c r="E397" s="145"/>
      <c r="F397" s="145"/>
      <c r="G397" s="145"/>
      <c r="H397" s="43"/>
      <c r="I397" s="43"/>
      <c r="J397" s="43"/>
      <c r="K397" s="43"/>
      <c r="L397" s="43"/>
      <c r="M397" s="43"/>
      <c r="N397" s="43"/>
    </row>
    <row r="398" spans="1:14" ht="12.75">
      <c r="A398" s="145"/>
      <c r="B398" s="145"/>
      <c r="C398" s="145"/>
      <c r="D398" s="145"/>
      <c r="E398" s="145"/>
      <c r="F398" s="145"/>
      <c r="G398" s="145"/>
      <c r="H398" s="43"/>
      <c r="I398" s="43"/>
      <c r="J398" s="43"/>
      <c r="K398" s="43"/>
      <c r="L398" s="43"/>
      <c r="M398" s="43"/>
      <c r="N398" s="43"/>
    </row>
    <row r="399" spans="1:14" ht="12.75">
      <c r="A399" s="145"/>
      <c r="B399" s="145"/>
      <c r="C399" s="145"/>
      <c r="D399" s="145"/>
      <c r="E399" s="145"/>
      <c r="F399" s="145"/>
      <c r="G399" s="145"/>
      <c r="H399" s="43"/>
      <c r="I399" s="43"/>
      <c r="J399" s="43"/>
      <c r="K399" s="43"/>
      <c r="L399" s="43"/>
      <c r="M399" s="43"/>
      <c r="N399" s="43"/>
    </row>
    <row r="400" spans="1:14" ht="12.75">
      <c r="A400" s="145"/>
      <c r="B400" s="145"/>
      <c r="C400" s="145"/>
      <c r="D400" s="145"/>
      <c r="E400" s="145"/>
      <c r="F400" s="145"/>
      <c r="G400" s="145"/>
      <c r="H400" s="43"/>
      <c r="I400" s="43"/>
      <c r="J400" s="43"/>
      <c r="K400" s="43"/>
      <c r="L400" s="43"/>
      <c r="M400" s="43"/>
      <c r="N400" s="43"/>
    </row>
    <row r="401" spans="1:14" ht="12.75">
      <c r="A401" s="201" t="s">
        <v>134</v>
      </c>
      <c r="B401" s="202"/>
      <c r="C401" s="202"/>
      <c r="D401" s="202"/>
      <c r="E401" s="202"/>
      <c r="F401" s="203"/>
      <c r="G401" s="145"/>
      <c r="H401" s="43"/>
      <c r="I401" s="43"/>
      <c r="J401" s="43"/>
      <c r="K401" s="43"/>
      <c r="L401" s="43"/>
      <c r="M401" s="43"/>
      <c r="N401" s="43"/>
    </row>
    <row r="402" spans="1:14" ht="12.75">
      <c r="A402" s="146" t="s">
        <v>39</v>
      </c>
      <c r="B402" s="199" t="s">
        <v>28</v>
      </c>
      <c r="C402" s="200"/>
      <c r="D402" s="199" t="s">
        <v>69</v>
      </c>
      <c r="E402" s="200"/>
      <c r="F402" s="147" t="s">
        <v>25</v>
      </c>
      <c r="G402" s="145"/>
      <c r="H402" s="43"/>
      <c r="I402" s="43"/>
      <c r="J402" s="43"/>
      <c r="K402" s="43"/>
      <c r="L402" s="43"/>
      <c r="M402" s="43"/>
      <c r="N402" s="43"/>
    </row>
    <row r="403" spans="1:14" ht="12.75">
      <c r="A403" s="148">
        <v>1</v>
      </c>
      <c r="B403" s="149">
        <v>2</v>
      </c>
      <c r="C403" s="149">
        <v>3</v>
      </c>
      <c r="D403" s="149">
        <v>4</v>
      </c>
      <c r="E403" s="148">
        <v>5</v>
      </c>
      <c r="F403" s="149">
        <v>6</v>
      </c>
      <c r="G403" s="145"/>
      <c r="H403" s="43"/>
      <c r="I403" s="43"/>
      <c r="J403" s="43"/>
      <c r="K403" s="43"/>
      <c r="L403" s="43"/>
      <c r="M403" s="43"/>
      <c r="N403" s="43"/>
    </row>
    <row r="404" spans="1:14" ht="12.75">
      <c r="A404" s="150"/>
      <c r="B404" s="149" t="s">
        <v>90</v>
      </c>
      <c r="C404" s="149" t="s">
        <v>42</v>
      </c>
      <c r="D404" s="149" t="s">
        <v>90</v>
      </c>
      <c r="E404" s="149" t="s">
        <v>42</v>
      </c>
      <c r="F404" s="148" t="s">
        <v>42</v>
      </c>
      <c r="G404" s="145"/>
      <c r="H404" s="43"/>
      <c r="I404" s="43"/>
      <c r="J404" s="43"/>
      <c r="K404" s="43"/>
      <c r="L404" s="43"/>
      <c r="M404" s="43"/>
      <c r="N404" s="43"/>
    </row>
    <row r="405" spans="1:14" ht="12.75">
      <c r="A405" s="152"/>
      <c r="B405" s="146">
        <v>2022</v>
      </c>
      <c r="C405" s="146">
        <v>2023</v>
      </c>
      <c r="D405" s="146" t="s">
        <v>130</v>
      </c>
      <c r="E405" s="146" t="s">
        <v>151</v>
      </c>
      <c r="F405" s="153"/>
      <c r="G405" s="145"/>
      <c r="H405" s="43"/>
      <c r="I405" s="43"/>
      <c r="J405" s="43"/>
      <c r="K405" s="43"/>
      <c r="L405" s="43"/>
      <c r="M405" s="43"/>
      <c r="N405" s="43"/>
    </row>
    <row r="406" spans="1:14" ht="12.75">
      <c r="A406" s="154" t="s">
        <v>45</v>
      </c>
      <c r="B406" s="155">
        <f ca="1">IFERROR(B246+B326,"")</f>
        <v>85977.565999999992</v>
      </c>
      <c r="C406" s="155">
        <f ca="1">IFERROR(C246+C326,"")</f>
        <v>127204.09100000001</v>
      </c>
      <c r="D406" s="155">
        <f>IFERROR(D246+D326,"")</f>
        <v>-145244.36166666669</v>
      </c>
      <c r="E406" s="155">
        <f>IFERROR(E246+E326,"")</f>
        <v>-162618.37075000003</v>
      </c>
      <c r="F406" s="155">
        <f ca="1">IFERROR(C406-E406,"")</f>
        <v>289822.46175000002</v>
      </c>
      <c r="G406" s="145"/>
      <c r="H406" s="43"/>
      <c r="I406" s="43"/>
      <c r="J406" s="43"/>
      <c r="K406" s="43"/>
      <c r="L406" s="43"/>
      <c r="M406" s="43"/>
      <c r="N406" s="43"/>
    </row>
    <row r="407" spans="1:14" ht="12.75">
      <c r="A407" s="154" t="s">
        <v>46</v>
      </c>
      <c r="B407" s="155">
        <f t="shared" ref="B407:E417" ca="1" si="39">IFERROR(B247+B327,"")</f>
        <v>-5472.0159999998286</v>
      </c>
      <c r="C407" s="155">
        <f t="shared" ca="1" si="39"/>
        <v>2640.7160000000149</v>
      </c>
      <c r="D407" s="155">
        <f t="shared" si="39"/>
        <v>-290488.72333333339</v>
      </c>
      <c r="E407" s="155">
        <f t="shared" si="39"/>
        <v>-325236.74150000006</v>
      </c>
      <c r="F407" s="155">
        <f t="shared" ref="F407:F417" ca="1" si="40">IFERROR(C407-E407,"")</f>
        <v>327877.45750000008</v>
      </c>
      <c r="G407" s="145"/>
      <c r="H407" s="43"/>
      <c r="I407" s="43"/>
      <c r="J407" s="43"/>
      <c r="K407" s="43"/>
      <c r="L407" s="43"/>
      <c r="M407" s="43"/>
      <c r="N407" s="43"/>
    </row>
    <row r="408" spans="1:14" ht="12.75">
      <c r="A408" s="154" t="s">
        <v>22</v>
      </c>
      <c r="B408" s="155">
        <f t="shared" ca="1" si="39"/>
        <v>-323198.31999999995</v>
      </c>
      <c r="C408" s="155">
        <f t="shared" ca="1" si="39"/>
        <v>-342545.51400000008</v>
      </c>
      <c r="D408" s="155">
        <f t="shared" si="39"/>
        <v>-435733.08500000008</v>
      </c>
      <c r="E408" s="155">
        <f t="shared" si="39"/>
        <v>-487855.11225000012</v>
      </c>
      <c r="F408" s="155">
        <f t="shared" ca="1" si="40"/>
        <v>145309.59825000004</v>
      </c>
      <c r="G408" s="145"/>
      <c r="H408" s="43"/>
      <c r="I408" s="43"/>
      <c r="J408" s="43"/>
      <c r="K408" s="43"/>
      <c r="L408" s="43"/>
      <c r="M408" s="43"/>
      <c r="N408" s="43"/>
    </row>
    <row r="409" spans="1:14" ht="12.75">
      <c r="A409" s="154" t="s">
        <v>47</v>
      </c>
      <c r="B409" s="155">
        <f t="shared" ca="1" si="39"/>
        <v>-318736.12199999974</v>
      </c>
      <c r="C409" s="155" t="str">
        <f t="shared" ca="1" si="39"/>
        <v/>
      </c>
      <c r="D409" s="155">
        <f t="shared" si="39"/>
        <v>-580977.44666666677</v>
      </c>
      <c r="E409" s="155">
        <f t="shared" si="39"/>
        <v>-650473.48300000012</v>
      </c>
      <c r="F409" s="155" t="str">
        <f t="shared" ca="1" si="40"/>
        <v/>
      </c>
      <c r="G409" s="145"/>
      <c r="H409" s="43"/>
      <c r="I409" s="43"/>
      <c r="J409" s="43"/>
      <c r="K409" s="43"/>
      <c r="L409" s="43"/>
      <c r="M409" s="43"/>
      <c r="N409" s="43"/>
    </row>
    <row r="410" spans="1:14" ht="12.75">
      <c r="A410" s="154" t="s">
        <v>23</v>
      </c>
      <c r="B410" s="155">
        <f ca="1">IFERROR(B250+B330,"")</f>
        <v>-477330.97600000002</v>
      </c>
      <c r="C410" s="155" t="str">
        <f t="shared" ca="1" si="39"/>
        <v/>
      </c>
      <c r="D410" s="155">
        <f t="shared" si="39"/>
        <v>-726221.80833333347</v>
      </c>
      <c r="E410" s="155">
        <f t="shared" si="39"/>
        <v>-813091.85375000024</v>
      </c>
      <c r="F410" s="155" t="str">
        <f t="shared" ca="1" si="40"/>
        <v/>
      </c>
      <c r="G410" s="145"/>
      <c r="H410" s="43"/>
      <c r="I410" s="43"/>
      <c r="J410" s="43"/>
      <c r="K410" s="43"/>
      <c r="L410" s="43"/>
      <c r="M410" s="43"/>
      <c r="N410" s="43"/>
    </row>
    <row r="411" spans="1:14" ht="12.75">
      <c r="A411" s="154" t="s">
        <v>48</v>
      </c>
      <c r="B411" s="155">
        <f t="shared" ca="1" si="39"/>
        <v>-415131.50500000035</v>
      </c>
      <c r="C411" s="155" t="str">
        <f t="shared" ca="1" si="39"/>
        <v/>
      </c>
      <c r="D411" s="155">
        <f t="shared" si="39"/>
        <v>-871466.17000000016</v>
      </c>
      <c r="E411" s="155">
        <f t="shared" si="39"/>
        <v>-975710.22450000024</v>
      </c>
      <c r="F411" s="155" t="str">
        <f t="shared" ca="1" si="40"/>
        <v/>
      </c>
      <c r="G411" s="145"/>
      <c r="H411" s="43"/>
      <c r="I411" s="43"/>
      <c r="J411" s="43"/>
      <c r="K411" s="43"/>
      <c r="L411" s="43"/>
      <c r="M411" s="43"/>
      <c r="N411" s="43"/>
    </row>
    <row r="412" spans="1:14" ht="12.75">
      <c r="A412" s="154" t="s">
        <v>49</v>
      </c>
      <c r="B412" s="155">
        <f t="shared" ca="1" si="39"/>
        <v>-325256.63299999991</v>
      </c>
      <c r="C412" s="155" t="str">
        <f t="shared" ca="1" si="39"/>
        <v/>
      </c>
      <c r="D412" s="155">
        <f t="shared" si="39"/>
        <v>-1016710.5316666669</v>
      </c>
      <c r="E412" s="155">
        <f t="shared" si="39"/>
        <v>-1138328.5952500002</v>
      </c>
      <c r="F412" s="155" t="str">
        <f t="shared" ca="1" si="40"/>
        <v/>
      </c>
      <c r="G412" s="145"/>
      <c r="H412" s="43"/>
      <c r="I412" s="43"/>
      <c r="J412" s="43"/>
      <c r="K412" s="43"/>
      <c r="L412" s="43"/>
      <c r="M412" s="43"/>
      <c r="N412" s="43"/>
    </row>
    <row r="413" spans="1:14" ht="12.75">
      <c r="A413" s="154" t="s">
        <v>50</v>
      </c>
      <c r="B413" s="155">
        <f t="shared" ca="1" si="39"/>
        <v>-245672.59399999958</v>
      </c>
      <c r="C413" s="155" t="str">
        <f t="shared" ca="1" si="39"/>
        <v/>
      </c>
      <c r="D413" s="155">
        <f t="shared" si="39"/>
        <v>-1161954.8933333335</v>
      </c>
      <c r="E413" s="155">
        <f t="shared" si="39"/>
        <v>-1300946.9660000002</v>
      </c>
      <c r="F413" s="155" t="str">
        <f t="shared" ca="1" si="40"/>
        <v/>
      </c>
      <c r="G413" s="145"/>
      <c r="H413" s="43"/>
      <c r="I413" s="43"/>
      <c r="J413" s="43"/>
      <c r="K413" s="43"/>
      <c r="L413" s="43"/>
      <c r="M413" s="43"/>
      <c r="N413" s="43"/>
    </row>
    <row r="414" spans="1:14" ht="12.75">
      <c r="A414" s="154" t="s">
        <v>51</v>
      </c>
      <c r="B414" s="155">
        <f t="shared" ca="1" si="39"/>
        <v>-599017.92900000094</v>
      </c>
      <c r="C414" s="155" t="str">
        <f t="shared" ca="1" si="39"/>
        <v/>
      </c>
      <c r="D414" s="155">
        <f t="shared" si="39"/>
        <v>-1307199.2550000004</v>
      </c>
      <c r="E414" s="155">
        <f t="shared" si="39"/>
        <v>-1463565.3367500002</v>
      </c>
      <c r="F414" s="155" t="str">
        <f t="shared" ca="1" si="40"/>
        <v/>
      </c>
      <c r="G414" s="145"/>
      <c r="H414" s="43"/>
      <c r="I414" s="43"/>
      <c r="J414" s="43"/>
      <c r="K414" s="43"/>
      <c r="L414" s="43"/>
      <c r="M414" s="43"/>
      <c r="N414" s="43"/>
    </row>
    <row r="415" spans="1:14" ht="12.75">
      <c r="A415" s="154" t="s">
        <v>52</v>
      </c>
      <c r="B415" s="155">
        <f t="shared" ca="1" si="39"/>
        <v>-870438.91499999957</v>
      </c>
      <c r="C415" s="155" t="str">
        <f t="shared" ca="1" si="39"/>
        <v/>
      </c>
      <c r="D415" s="155">
        <f t="shared" si="39"/>
        <v>-1452443.6166666669</v>
      </c>
      <c r="E415" s="155">
        <f t="shared" si="39"/>
        <v>-1626183.7075000005</v>
      </c>
      <c r="F415" s="155" t="str">
        <f t="shared" ca="1" si="40"/>
        <v/>
      </c>
      <c r="G415" s="145"/>
      <c r="H415" s="43"/>
      <c r="I415" s="43"/>
      <c r="J415" s="43"/>
      <c r="K415" s="43"/>
      <c r="L415" s="43"/>
      <c r="M415" s="43"/>
      <c r="N415" s="43"/>
    </row>
    <row r="416" spans="1:14" ht="12.75">
      <c r="A416" s="154" t="s">
        <v>53</v>
      </c>
      <c r="B416" s="155">
        <f t="shared" ca="1" si="39"/>
        <v>-890453.86499999976</v>
      </c>
      <c r="C416" s="155" t="str">
        <f t="shared" ca="1" si="39"/>
        <v/>
      </c>
      <c r="D416" s="155">
        <f t="shared" si="39"/>
        <v>-1597687.9783333335</v>
      </c>
      <c r="E416" s="155">
        <f t="shared" si="39"/>
        <v>-1788802.0782500003</v>
      </c>
      <c r="F416" s="155" t="str">
        <f t="shared" ca="1" si="40"/>
        <v/>
      </c>
      <c r="G416" s="145"/>
      <c r="H416" s="43"/>
      <c r="I416" s="43"/>
      <c r="J416" s="43"/>
      <c r="K416" s="43"/>
      <c r="L416" s="43"/>
      <c r="M416" s="43"/>
      <c r="N416" s="43"/>
    </row>
    <row r="417" spans="1:14" ht="12.75">
      <c r="A417" s="154" t="s">
        <v>54</v>
      </c>
      <c r="B417" s="155">
        <f t="shared" ca="1" si="39"/>
        <v>-1545721.8509999998</v>
      </c>
      <c r="C417" s="155" t="str">
        <f t="shared" ca="1" si="39"/>
        <v/>
      </c>
      <c r="D417" s="155">
        <f t="shared" si="39"/>
        <v>-1742932.3400000003</v>
      </c>
      <c r="E417" s="155">
        <f t="shared" si="39"/>
        <v>-1951420.4490000005</v>
      </c>
      <c r="F417" s="155" t="str">
        <f t="shared" ca="1" si="40"/>
        <v/>
      </c>
      <c r="G417" s="145"/>
      <c r="H417" s="43"/>
      <c r="I417" s="43"/>
      <c r="J417" s="43"/>
      <c r="K417" s="43"/>
      <c r="L417" s="43"/>
      <c r="M417" s="43"/>
      <c r="N417" s="43"/>
    </row>
    <row r="418" spans="1:14" ht="12.75">
      <c r="A418" s="145"/>
      <c r="B418" s="145"/>
      <c r="C418" s="145"/>
      <c r="D418" s="145"/>
      <c r="E418" s="145"/>
      <c r="F418" s="145"/>
      <c r="G418" s="145"/>
      <c r="H418" s="43"/>
      <c r="I418" s="43"/>
      <c r="J418" s="43"/>
      <c r="K418" s="43"/>
      <c r="L418" s="43"/>
      <c r="M418" s="43"/>
      <c r="N418" s="43"/>
    </row>
    <row r="419" spans="1:14" ht="12.75">
      <c r="A419" s="145"/>
      <c r="B419" s="145"/>
      <c r="C419" s="145"/>
      <c r="D419" s="145"/>
      <c r="E419" s="145"/>
      <c r="F419" s="145"/>
      <c r="G419" s="145"/>
      <c r="H419" s="43"/>
      <c r="I419" s="43"/>
      <c r="J419" s="43"/>
      <c r="K419" s="43"/>
      <c r="L419" s="43"/>
      <c r="M419" s="43"/>
      <c r="N419" s="43"/>
    </row>
    <row r="420" spans="1:14" ht="12.75">
      <c r="A420" s="145"/>
      <c r="B420" s="145"/>
      <c r="C420" s="145"/>
      <c r="D420" s="145"/>
      <c r="E420" s="145"/>
      <c r="F420" s="145"/>
      <c r="G420" s="145"/>
      <c r="H420" s="43"/>
      <c r="I420" s="43"/>
      <c r="J420" s="43"/>
      <c r="K420" s="43"/>
      <c r="L420" s="43"/>
      <c r="M420" s="43"/>
      <c r="N420" s="43"/>
    </row>
    <row r="421" spans="1:14" ht="12.75">
      <c r="A421" s="145"/>
      <c r="B421" s="145"/>
      <c r="C421" s="145"/>
      <c r="D421" s="145"/>
      <c r="E421" s="145"/>
      <c r="F421" s="145"/>
      <c r="G421" s="145"/>
      <c r="H421" s="43"/>
      <c r="I421" s="43"/>
      <c r="J421" s="43"/>
      <c r="K421" s="43"/>
      <c r="L421" s="43"/>
      <c r="M421" s="43"/>
      <c r="N421" s="43"/>
    </row>
    <row r="422" spans="1:14" ht="12.75">
      <c r="A422" s="145"/>
      <c r="B422" s="145"/>
      <c r="C422" s="145"/>
      <c r="D422" s="145"/>
      <c r="E422" s="145"/>
      <c r="F422" s="145"/>
      <c r="G422" s="145"/>
      <c r="H422" s="43"/>
      <c r="I422" s="43"/>
      <c r="J422" s="43"/>
      <c r="K422" s="43"/>
      <c r="L422" s="43"/>
      <c r="M422" s="43"/>
      <c r="N422" s="43"/>
    </row>
    <row r="423" spans="1:14" ht="12.75">
      <c r="A423" s="145"/>
      <c r="B423" s="145"/>
      <c r="C423" s="145"/>
      <c r="D423" s="145"/>
      <c r="E423" s="145"/>
      <c r="F423" s="145"/>
      <c r="G423" s="145"/>
      <c r="H423" s="43"/>
      <c r="I423" s="43"/>
      <c r="J423" s="43"/>
      <c r="K423" s="43"/>
      <c r="L423" s="43"/>
      <c r="M423" s="43"/>
      <c r="N423" s="43"/>
    </row>
    <row r="424" spans="1:14" ht="12.75">
      <c r="A424" s="145"/>
      <c r="B424" s="145"/>
      <c r="C424" s="145"/>
      <c r="D424" s="145"/>
      <c r="E424" s="145"/>
      <c r="F424" s="145"/>
      <c r="G424" s="145"/>
      <c r="H424" s="43"/>
      <c r="I424" s="43"/>
      <c r="J424" s="43"/>
      <c r="K424" s="43"/>
      <c r="L424" s="43"/>
      <c r="M424" s="43"/>
      <c r="N424" s="43"/>
    </row>
    <row r="425" spans="1:14" ht="12.75">
      <c r="A425" s="145"/>
      <c r="B425" s="145"/>
      <c r="C425" s="145"/>
      <c r="D425" s="145"/>
      <c r="E425" s="145"/>
      <c r="F425" s="145"/>
      <c r="G425" s="145"/>
      <c r="H425" s="43"/>
      <c r="I425" s="43"/>
      <c r="J425" s="43"/>
      <c r="K425" s="43"/>
      <c r="L425" s="43"/>
      <c r="M425" s="43"/>
      <c r="N425" s="43"/>
    </row>
    <row r="426" spans="1:14" ht="12.75">
      <c r="A426" s="145"/>
      <c r="B426" s="145"/>
      <c r="C426" s="145"/>
      <c r="D426" s="145"/>
      <c r="E426" s="145"/>
      <c r="F426" s="145"/>
      <c r="G426" s="145"/>
      <c r="H426" s="43"/>
      <c r="I426" s="43"/>
      <c r="J426" s="43"/>
      <c r="K426" s="43"/>
      <c r="L426" s="43"/>
      <c r="M426" s="43"/>
      <c r="N426" s="43"/>
    </row>
    <row r="427" spans="1:14" ht="12.75">
      <c r="A427" s="145"/>
      <c r="B427" s="145"/>
      <c r="C427" s="145"/>
      <c r="D427" s="145"/>
      <c r="E427" s="145"/>
      <c r="F427" s="145"/>
      <c r="G427" s="145"/>
      <c r="H427" s="43"/>
      <c r="I427" s="43"/>
      <c r="J427" s="43"/>
      <c r="K427" s="43"/>
      <c r="L427" s="43"/>
      <c r="M427" s="43"/>
      <c r="N427" s="43"/>
    </row>
    <row r="428" spans="1:14" ht="12.75">
      <c r="A428" s="145"/>
      <c r="B428" s="145"/>
      <c r="C428" s="145"/>
      <c r="D428" s="145"/>
      <c r="E428" s="145"/>
      <c r="F428" s="145"/>
      <c r="G428" s="145"/>
      <c r="H428" s="43"/>
      <c r="I428" s="43"/>
      <c r="J428" s="43"/>
      <c r="K428" s="43"/>
      <c r="L428" s="43"/>
      <c r="M428" s="43"/>
      <c r="N428" s="43"/>
    </row>
    <row r="429" spans="1:14" ht="12.75">
      <c r="A429" s="145"/>
      <c r="B429" s="145"/>
      <c r="C429" s="145"/>
      <c r="D429" s="145"/>
      <c r="E429" s="145"/>
      <c r="F429" s="145"/>
      <c r="G429" s="145"/>
      <c r="H429" s="43"/>
      <c r="I429" s="43"/>
      <c r="J429" s="43"/>
      <c r="K429" s="43"/>
      <c r="L429" s="43"/>
      <c r="M429" s="43"/>
      <c r="N429" s="43"/>
    </row>
    <row r="430" spans="1:14" ht="12.75">
      <c r="A430" s="145"/>
      <c r="B430" s="145"/>
      <c r="C430" s="145"/>
      <c r="D430" s="145"/>
      <c r="E430" s="145"/>
      <c r="F430" s="145"/>
      <c r="G430" s="145"/>
      <c r="H430" s="43"/>
      <c r="I430" s="43"/>
      <c r="J430" s="43"/>
      <c r="K430" s="43"/>
      <c r="L430" s="43"/>
      <c r="M430" s="43"/>
      <c r="N430" s="43"/>
    </row>
    <row r="431" spans="1:14" ht="12.75">
      <c r="A431" s="145"/>
      <c r="B431" s="145"/>
      <c r="C431" s="145"/>
      <c r="D431" s="145"/>
      <c r="E431" s="145"/>
      <c r="F431" s="145"/>
      <c r="G431" s="145"/>
      <c r="H431" s="43"/>
      <c r="I431" s="43"/>
      <c r="J431" s="43"/>
      <c r="K431" s="43"/>
      <c r="L431" s="43"/>
      <c r="M431" s="43"/>
      <c r="N431" s="43"/>
    </row>
    <row r="432" spans="1:14" ht="12.75">
      <c r="A432" s="145"/>
      <c r="B432" s="145"/>
      <c r="C432" s="145"/>
      <c r="D432" s="145"/>
      <c r="E432" s="145"/>
      <c r="F432" s="145"/>
      <c r="G432" s="145"/>
      <c r="H432" s="43"/>
      <c r="I432" s="43"/>
      <c r="J432" s="43"/>
      <c r="K432" s="43"/>
      <c r="L432" s="43"/>
      <c r="M432" s="43"/>
      <c r="N432" s="43"/>
    </row>
    <row r="433" spans="1:14" ht="12.75">
      <c r="A433" s="145"/>
      <c r="B433" s="145"/>
      <c r="C433" s="145"/>
      <c r="D433" s="145"/>
      <c r="E433" s="145"/>
      <c r="F433" s="145"/>
      <c r="G433" s="145"/>
      <c r="H433" s="43"/>
      <c r="I433" s="43"/>
      <c r="J433" s="43"/>
      <c r="K433" s="43"/>
      <c r="L433" s="43"/>
      <c r="M433" s="43"/>
      <c r="N433" s="43"/>
    </row>
    <row r="434" spans="1:14" ht="12.75">
      <c r="A434" s="145"/>
      <c r="B434" s="145"/>
      <c r="C434" s="145"/>
      <c r="D434" s="145"/>
      <c r="E434" s="145"/>
      <c r="F434" s="145"/>
      <c r="G434" s="145"/>
      <c r="H434" s="43"/>
      <c r="I434" s="43"/>
      <c r="J434" s="43"/>
      <c r="K434" s="43"/>
      <c r="L434" s="43"/>
      <c r="M434" s="43"/>
      <c r="N434" s="43"/>
    </row>
    <row r="435" spans="1:14" ht="12.75">
      <c r="A435" s="145"/>
      <c r="B435" s="145"/>
      <c r="C435" s="145"/>
      <c r="D435" s="145"/>
      <c r="E435" s="145"/>
      <c r="F435" s="145"/>
      <c r="G435" s="145"/>
      <c r="H435" s="43"/>
      <c r="I435" s="43"/>
      <c r="J435" s="43"/>
      <c r="K435" s="43"/>
      <c r="L435" s="43"/>
      <c r="M435" s="43"/>
      <c r="N435" s="43"/>
    </row>
    <row r="436" spans="1:14" ht="12.75">
      <c r="A436" s="145"/>
      <c r="B436" s="145"/>
      <c r="C436" s="145"/>
      <c r="D436" s="145"/>
      <c r="E436" s="145"/>
      <c r="F436" s="145"/>
      <c r="G436" s="145"/>
      <c r="H436" s="43"/>
      <c r="I436" s="43"/>
      <c r="J436" s="43"/>
      <c r="K436" s="43"/>
      <c r="L436" s="43"/>
      <c r="M436" s="43"/>
      <c r="N436" s="43"/>
    </row>
    <row r="437" spans="1:14" ht="12.75">
      <c r="A437" s="145"/>
      <c r="B437" s="145"/>
      <c r="C437" s="145"/>
      <c r="D437" s="145"/>
      <c r="E437" s="145"/>
      <c r="F437" s="145"/>
      <c r="G437" s="145"/>
      <c r="H437" s="43"/>
      <c r="I437" s="43"/>
      <c r="J437" s="43"/>
      <c r="K437" s="43"/>
      <c r="L437" s="43"/>
      <c r="M437" s="43"/>
      <c r="N437" s="43"/>
    </row>
    <row r="438" spans="1:14" ht="12.75">
      <c r="A438" s="201" t="s">
        <v>135</v>
      </c>
      <c r="B438" s="202"/>
      <c r="C438" s="202"/>
      <c r="D438" s="202"/>
      <c r="E438" s="202"/>
      <c r="F438" s="203"/>
      <c r="G438" s="145"/>
      <c r="H438" s="43"/>
      <c r="I438" s="43"/>
      <c r="J438" s="43"/>
      <c r="K438" s="43"/>
      <c r="L438" s="43"/>
      <c r="M438" s="43"/>
      <c r="N438" s="43"/>
    </row>
    <row r="439" spans="1:14" ht="12.75">
      <c r="A439" s="146" t="s">
        <v>39</v>
      </c>
      <c r="B439" s="199" t="s">
        <v>28</v>
      </c>
      <c r="C439" s="200"/>
      <c r="D439" s="199" t="s">
        <v>69</v>
      </c>
      <c r="E439" s="200"/>
      <c r="F439" s="147" t="s">
        <v>25</v>
      </c>
      <c r="G439" s="145"/>
      <c r="H439" s="43"/>
      <c r="I439" s="43"/>
      <c r="J439" s="43"/>
      <c r="K439" s="43"/>
      <c r="L439" s="43"/>
      <c r="M439" s="43"/>
      <c r="N439" s="43"/>
    </row>
    <row r="440" spans="1:14" ht="12.75">
      <c r="A440" s="148">
        <v>1</v>
      </c>
      <c r="B440" s="149">
        <v>2</v>
      </c>
      <c r="C440" s="149">
        <v>3</v>
      </c>
      <c r="D440" s="149">
        <v>4</v>
      </c>
      <c r="E440" s="148">
        <v>5</v>
      </c>
      <c r="F440" s="149">
        <v>6</v>
      </c>
      <c r="G440" s="145"/>
      <c r="H440" s="43"/>
      <c r="I440" s="43"/>
      <c r="J440" s="43"/>
      <c r="K440" s="43"/>
      <c r="L440" s="43"/>
      <c r="M440" s="43"/>
      <c r="N440" s="43"/>
    </row>
    <row r="441" spans="1:14" ht="12.75">
      <c r="A441" s="150"/>
      <c r="B441" s="149" t="s">
        <v>90</v>
      </c>
      <c r="C441" s="149" t="s">
        <v>42</v>
      </c>
      <c r="D441" s="149" t="s">
        <v>90</v>
      </c>
      <c r="E441" s="149" t="s">
        <v>42</v>
      </c>
      <c r="F441" s="148" t="s">
        <v>42</v>
      </c>
      <c r="G441" s="145"/>
      <c r="H441" s="43"/>
      <c r="I441" s="43"/>
      <c r="J441" s="43"/>
      <c r="K441" s="43"/>
      <c r="L441" s="43"/>
      <c r="M441" s="43"/>
      <c r="N441" s="43"/>
    </row>
    <row r="442" spans="1:14" ht="12.75">
      <c r="A442" s="152"/>
      <c r="B442" s="146">
        <v>2022</v>
      </c>
      <c r="C442" s="146">
        <v>2023</v>
      </c>
      <c r="D442" s="146" t="s">
        <v>130</v>
      </c>
      <c r="E442" s="146" t="s">
        <v>151</v>
      </c>
      <c r="F442" s="153"/>
      <c r="G442" s="145"/>
      <c r="H442" s="43"/>
      <c r="I442" s="43"/>
      <c r="J442" s="43"/>
      <c r="K442" s="43"/>
      <c r="L442" s="43"/>
      <c r="M442" s="43"/>
      <c r="N442" s="43"/>
    </row>
    <row r="443" spans="1:14" ht="12.75">
      <c r="A443" s="154" t="s">
        <v>45</v>
      </c>
      <c r="B443" s="155">
        <f ca="1">IFERROR(B286+B367,"")</f>
        <v>0.21999988075965715</v>
      </c>
      <c r="C443" s="155">
        <f ca="1">IFERROR(C286+C367,"")</f>
        <v>0.29150388766830743</v>
      </c>
      <c r="D443" s="155">
        <f>IFERROR(D286+D367,"")</f>
        <v>-0.37165209175239039</v>
      </c>
      <c r="E443" s="155">
        <f>IFERROR(E286+E367,"")</f>
        <v>-0.37266008433574022</v>
      </c>
      <c r="F443" s="155">
        <f ca="1">IFERROR(C443-E443,"")</f>
        <v>0.66416397200404764</v>
      </c>
      <c r="G443" s="145"/>
      <c r="H443" s="43"/>
      <c r="I443" s="43"/>
      <c r="J443" s="43"/>
      <c r="K443" s="43"/>
      <c r="L443" s="43"/>
      <c r="M443" s="43"/>
      <c r="N443" s="43"/>
    </row>
    <row r="444" spans="1:14" ht="12.75">
      <c r="A444" s="154" t="s">
        <v>46</v>
      </c>
      <c r="B444" s="155">
        <f t="shared" ref="B444:E454" ca="1" si="41">IFERROR(B287+B368,"")</f>
        <v>-1.4001825400766776E-2</v>
      </c>
      <c r="C444" s="155">
        <f t="shared" ca="1" si="41"/>
        <v>6.0515269137681009E-3</v>
      </c>
      <c r="D444" s="155">
        <f t="shared" si="41"/>
        <v>-0.74330418350478078</v>
      </c>
      <c r="E444" s="155">
        <f t="shared" si="41"/>
        <v>-0.74532016867148043</v>
      </c>
      <c r="F444" s="155">
        <f t="shared" ref="F444:F454" ca="1" si="42">IFERROR(C444-E444,"")</f>
        <v>0.75137169558524852</v>
      </c>
      <c r="G444" s="145"/>
      <c r="H444" s="43"/>
      <c r="I444" s="43"/>
      <c r="J444" s="43"/>
      <c r="K444" s="43"/>
      <c r="L444" s="43"/>
      <c r="M444" s="43"/>
      <c r="N444" s="43"/>
    </row>
    <row r="445" spans="1:14" ht="12.75">
      <c r="A445" s="154" t="s">
        <v>22</v>
      </c>
      <c r="B445" s="155">
        <f t="shared" ca="1" si="41"/>
        <v>-0.82700168392440321</v>
      </c>
      <c r="C445" s="155">
        <f t="shared" ca="1" si="41"/>
        <v>-0.78498535895625121</v>
      </c>
      <c r="D445" s="155">
        <f t="shared" si="41"/>
        <v>-1.1149562752571711</v>
      </c>
      <c r="E445" s="155">
        <f t="shared" si="41"/>
        <v>-1.1179802530072207</v>
      </c>
      <c r="F445" s="155">
        <f t="shared" ca="1" si="42"/>
        <v>0.33299489405096949</v>
      </c>
      <c r="G445" s="145"/>
      <c r="H445" s="43"/>
      <c r="I445" s="43"/>
      <c r="J445" s="43"/>
      <c r="K445" s="43"/>
      <c r="L445" s="43"/>
      <c r="M445" s="43"/>
      <c r="N445" s="43"/>
    </row>
    <row r="446" spans="1:14" ht="12.75">
      <c r="A446" s="154" t="s">
        <v>47</v>
      </c>
      <c r="B446" s="155">
        <f t="shared" ca="1" si="41"/>
        <v>-0.81558378651700236</v>
      </c>
      <c r="C446" s="155" t="str">
        <f t="shared" ca="1" si="41"/>
        <v/>
      </c>
      <c r="D446" s="155">
        <f t="shared" si="41"/>
        <v>-1.4866083670095616</v>
      </c>
      <c r="E446" s="155">
        <f t="shared" si="41"/>
        <v>-1.4906403373429609</v>
      </c>
      <c r="F446" s="155" t="str">
        <f t="shared" ca="1" si="42"/>
        <v/>
      </c>
      <c r="G446" s="145"/>
      <c r="H446" s="43"/>
      <c r="I446" s="43"/>
      <c r="J446" s="43"/>
      <c r="K446" s="43"/>
      <c r="L446" s="43"/>
      <c r="M446" s="43"/>
      <c r="N446" s="43"/>
    </row>
    <row r="447" spans="1:14" ht="12.75">
      <c r="A447" s="154" t="s">
        <v>23</v>
      </c>
      <c r="B447" s="155">
        <f t="shared" ca="1" si="41"/>
        <v>-1.2213971933433285</v>
      </c>
      <c r="C447" s="155" t="str">
        <f t="shared" ca="1" si="41"/>
        <v/>
      </c>
      <c r="D447" s="155">
        <f t="shared" si="41"/>
        <v>-1.8582604587619516</v>
      </c>
      <c r="E447" s="155">
        <f t="shared" si="41"/>
        <v>-1.8633004216787015</v>
      </c>
      <c r="F447" s="155" t="str">
        <f t="shared" ca="1" si="42"/>
        <v/>
      </c>
      <c r="G447" s="145"/>
      <c r="H447" s="43"/>
      <c r="I447" s="43"/>
      <c r="J447" s="43"/>
      <c r="K447" s="43"/>
      <c r="L447" s="43"/>
      <c r="M447" s="43"/>
      <c r="N447" s="43"/>
    </row>
    <row r="448" spans="1:14" ht="12.75">
      <c r="A448" s="154" t="s">
        <v>48</v>
      </c>
      <c r="B448" s="155">
        <f t="shared" ca="1" si="41"/>
        <v>-1.0622408361685549</v>
      </c>
      <c r="C448" s="155" t="str">
        <f t="shared" ca="1" si="41"/>
        <v/>
      </c>
      <c r="D448" s="155">
        <f t="shared" si="41"/>
        <v>-2.2299125505143422</v>
      </c>
      <c r="E448" s="155">
        <f t="shared" si="41"/>
        <v>-2.2359605060144414</v>
      </c>
      <c r="F448" s="155" t="str">
        <f t="shared" ca="1" si="42"/>
        <v/>
      </c>
      <c r="G448" s="145"/>
      <c r="H448" s="43"/>
      <c r="I448" s="43"/>
      <c r="J448" s="43"/>
      <c r="K448" s="43"/>
      <c r="L448" s="43"/>
      <c r="M448" s="43"/>
      <c r="N448" s="43"/>
    </row>
    <row r="449" spans="1:14" ht="12.75">
      <c r="A449" s="154" t="s">
        <v>49</v>
      </c>
      <c r="B449" s="155">
        <f t="shared" ca="1" si="41"/>
        <v>-0.83226850683685993</v>
      </c>
      <c r="C449" s="155" t="str">
        <f t="shared" ca="1" si="41"/>
        <v/>
      </c>
      <c r="D449" s="155">
        <f t="shared" si="41"/>
        <v>-2.6015646422667329</v>
      </c>
      <c r="E449" s="155">
        <f t="shared" si="41"/>
        <v>-2.6086205903501822</v>
      </c>
      <c r="F449" s="155" t="str">
        <f t="shared" ca="1" si="42"/>
        <v/>
      </c>
      <c r="G449" s="145"/>
      <c r="H449" s="43"/>
      <c r="I449" s="43"/>
      <c r="J449" s="43"/>
      <c r="K449" s="43"/>
      <c r="L449" s="43"/>
      <c r="M449" s="43"/>
      <c r="N449" s="43"/>
    </row>
    <row r="450" spans="1:14" ht="12.75">
      <c r="A450" s="154" t="s">
        <v>50</v>
      </c>
      <c r="B450" s="155">
        <f t="shared" ca="1" si="41"/>
        <v>-0.62862841902171984</v>
      </c>
      <c r="C450" s="155" t="str">
        <f t="shared" ca="1" si="41"/>
        <v/>
      </c>
      <c r="D450" s="155">
        <f t="shared" si="41"/>
        <v>-2.9732167340191231</v>
      </c>
      <c r="E450" s="155">
        <f t="shared" si="41"/>
        <v>-2.9812806746859217</v>
      </c>
      <c r="F450" s="155" t="str">
        <f t="shared" ca="1" si="42"/>
        <v/>
      </c>
      <c r="G450" s="145"/>
      <c r="H450" s="43"/>
      <c r="I450" s="43"/>
      <c r="J450" s="43"/>
      <c r="K450" s="43"/>
      <c r="L450" s="43"/>
      <c r="M450" s="43"/>
      <c r="N450" s="43"/>
    </row>
    <row r="451" spans="1:14" ht="12.75">
      <c r="A451" s="154" t="s">
        <v>51</v>
      </c>
      <c r="B451" s="155">
        <f t="shared" ca="1" si="41"/>
        <v>-1.5327704549451542</v>
      </c>
      <c r="C451" s="155" t="str">
        <f t="shared" ca="1" si="41"/>
        <v/>
      </c>
      <c r="D451" s="155">
        <f t="shared" si="41"/>
        <v>-3.3448688257715133</v>
      </c>
      <c r="E451" s="155">
        <f t="shared" si="41"/>
        <v>-3.3539407590216626</v>
      </c>
      <c r="F451" s="155" t="str">
        <f t="shared" ca="1" si="42"/>
        <v/>
      </c>
      <c r="G451" s="145"/>
      <c r="H451" s="43"/>
      <c r="I451" s="43"/>
      <c r="J451" s="43"/>
      <c r="K451" s="43"/>
      <c r="L451" s="43"/>
      <c r="M451" s="43"/>
      <c r="N451" s="43"/>
    </row>
    <row r="452" spans="1:14" ht="12.75">
      <c r="A452" s="154" t="s">
        <v>52</v>
      </c>
      <c r="B452" s="155">
        <f t="shared" ca="1" si="41"/>
        <v>-2.2272840046270357</v>
      </c>
      <c r="C452" s="155" t="str">
        <f t="shared" ca="1" si="41"/>
        <v/>
      </c>
      <c r="D452" s="155">
        <f t="shared" si="41"/>
        <v>-3.7165209175239031</v>
      </c>
      <c r="E452" s="155">
        <f t="shared" si="41"/>
        <v>-3.7266008433574029</v>
      </c>
      <c r="F452" s="155" t="str">
        <f t="shared" ca="1" si="42"/>
        <v/>
      </c>
      <c r="G452" s="145"/>
      <c r="H452" s="43"/>
      <c r="I452" s="43"/>
      <c r="J452" s="43"/>
      <c r="K452" s="43"/>
      <c r="L452" s="43"/>
      <c r="M452" s="43"/>
      <c r="N452" s="43"/>
    </row>
    <row r="453" spans="1:14" ht="12.75">
      <c r="A453" s="154" t="s">
        <v>53</v>
      </c>
      <c r="B453" s="155">
        <f t="shared" ca="1" si="41"/>
        <v>-2.278498371563296</v>
      </c>
      <c r="C453" s="155" t="str">
        <f t="shared" ca="1" si="41"/>
        <v/>
      </c>
      <c r="D453" s="155">
        <f t="shared" si="41"/>
        <v>-4.0881730092762929</v>
      </c>
      <c r="E453" s="155">
        <f t="shared" si="41"/>
        <v>-4.0992609276931429</v>
      </c>
      <c r="F453" s="155" t="str">
        <f t="shared" ca="1" si="42"/>
        <v/>
      </c>
      <c r="G453" s="145"/>
      <c r="H453" s="43"/>
      <c r="I453" s="43"/>
      <c r="J453" s="43"/>
      <c r="K453" s="43"/>
      <c r="L453" s="43"/>
      <c r="M453" s="43"/>
      <c r="N453" s="43"/>
    </row>
    <row r="454" spans="1:14" ht="12.75">
      <c r="A454" s="154" t="s">
        <v>54</v>
      </c>
      <c r="B454" s="155">
        <f t="shared" ca="1" si="41"/>
        <v>-3.9552017895877221</v>
      </c>
      <c r="C454" s="155" t="str">
        <f t="shared" ca="1" si="41"/>
        <v/>
      </c>
      <c r="D454" s="155">
        <f t="shared" si="41"/>
        <v>-4.4598251010286845</v>
      </c>
      <c r="E454" s="155">
        <f t="shared" si="41"/>
        <v>-4.4719210120288828</v>
      </c>
      <c r="F454" s="155" t="str">
        <f t="shared" ca="1" si="42"/>
        <v/>
      </c>
      <c r="G454" s="145"/>
      <c r="H454" s="43"/>
      <c r="I454" s="43"/>
      <c r="J454" s="43"/>
      <c r="K454" s="43"/>
      <c r="L454" s="43"/>
      <c r="M454" s="43"/>
      <c r="N454" s="43"/>
    </row>
    <row r="455" spans="1:14" ht="12.75">
      <c r="A455" s="145"/>
      <c r="B455" s="145"/>
      <c r="C455" s="145"/>
      <c r="D455" s="145"/>
      <c r="E455" s="145"/>
      <c r="F455" s="145"/>
      <c r="G455" s="145"/>
      <c r="H455" s="43"/>
      <c r="I455" s="43"/>
      <c r="J455" s="43"/>
      <c r="K455" s="43"/>
      <c r="L455" s="43"/>
      <c r="M455" s="43"/>
      <c r="N455" s="43"/>
    </row>
    <row r="456" spans="1:14" ht="12.75">
      <c r="A456" s="145"/>
      <c r="B456" s="145"/>
      <c r="C456" s="145"/>
      <c r="D456" s="145"/>
      <c r="E456" s="145"/>
      <c r="F456" s="145"/>
      <c r="G456" s="145"/>
      <c r="H456" s="43"/>
      <c r="I456" s="43"/>
      <c r="J456" s="43"/>
      <c r="K456" s="43"/>
      <c r="L456" s="43"/>
      <c r="M456" s="43"/>
      <c r="N456" s="43"/>
    </row>
    <row r="457" spans="1:14" ht="12.75">
      <c r="A457" s="145"/>
      <c r="B457" s="145"/>
      <c r="C457" s="145"/>
      <c r="D457" s="145"/>
      <c r="E457" s="145"/>
      <c r="F457" s="145"/>
      <c r="G457" s="145"/>
      <c r="H457" s="43"/>
      <c r="I457" s="43"/>
      <c r="J457" s="43"/>
      <c r="K457" s="43"/>
      <c r="L457" s="43"/>
      <c r="M457" s="43"/>
      <c r="N457" s="43"/>
    </row>
    <row r="458" spans="1:14" ht="12.75">
      <c r="A458" s="145"/>
      <c r="B458" s="145"/>
      <c r="C458" s="145"/>
      <c r="D458" s="145"/>
      <c r="E458" s="145"/>
      <c r="F458" s="145"/>
      <c r="G458" s="145"/>
      <c r="H458" s="43"/>
      <c r="I458" s="43"/>
      <c r="J458" s="43"/>
      <c r="K458" s="43"/>
      <c r="L458" s="43"/>
      <c r="M458" s="43"/>
      <c r="N458" s="43"/>
    </row>
    <row r="459" spans="1:14" ht="12.75">
      <c r="A459" s="145"/>
      <c r="B459" s="145"/>
      <c r="C459" s="145"/>
      <c r="D459" s="145"/>
      <c r="E459" s="145"/>
      <c r="F459" s="145"/>
      <c r="G459" s="145"/>
      <c r="H459" s="43"/>
      <c r="I459" s="43"/>
      <c r="J459" s="43"/>
      <c r="K459" s="43"/>
      <c r="L459" s="43"/>
      <c r="M459" s="43"/>
      <c r="N459" s="43"/>
    </row>
    <row r="460" spans="1:14" ht="12.75">
      <c r="A460" s="145"/>
      <c r="B460" s="145"/>
      <c r="C460" s="145"/>
      <c r="D460" s="145"/>
      <c r="E460" s="145"/>
      <c r="F460" s="145"/>
      <c r="G460" s="145"/>
      <c r="H460" s="43"/>
      <c r="I460" s="43"/>
      <c r="J460" s="43"/>
      <c r="K460" s="43"/>
      <c r="L460" s="43"/>
      <c r="M460" s="43"/>
      <c r="N460" s="43"/>
    </row>
    <row r="461" spans="1:14" ht="12.75">
      <c r="A461" s="145"/>
      <c r="B461" s="145"/>
      <c r="C461" s="145"/>
      <c r="D461" s="145"/>
      <c r="E461" s="145"/>
      <c r="F461" s="145"/>
      <c r="G461" s="145"/>
      <c r="H461" s="43"/>
      <c r="I461" s="43"/>
      <c r="J461" s="43"/>
      <c r="K461" s="43"/>
      <c r="L461" s="43"/>
      <c r="M461" s="43"/>
      <c r="N461" s="43"/>
    </row>
    <row r="462" spans="1:14" ht="12.75">
      <c r="A462" s="145"/>
      <c r="B462" s="145"/>
      <c r="C462" s="145"/>
      <c r="D462" s="145"/>
      <c r="E462" s="145"/>
      <c r="F462" s="145"/>
      <c r="G462" s="145"/>
      <c r="H462" s="43"/>
      <c r="I462" s="43"/>
      <c r="J462" s="43"/>
      <c r="K462" s="43"/>
      <c r="L462" s="43"/>
      <c r="M462" s="43"/>
      <c r="N462" s="43"/>
    </row>
    <row r="463" spans="1:14" ht="12.75">
      <c r="A463" s="145"/>
      <c r="B463" s="145"/>
      <c r="C463" s="145"/>
      <c r="D463" s="145"/>
      <c r="E463" s="145"/>
      <c r="F463" s="145"/>
      <c r="G463" s="145"/>
      <c r="H463" s="43"/>
      <c r="I463" s="43"/>
      <c r="J463" s="43"/>
      <c r="K463" s="43"/>
      <c r="L463" s="43"/>
      <c r="M463" s="43"/>
      <c r="N463" s="43"/>
    </row>
    <row r="464" spans="1:14" ht="12.75">
      <c r="A464" s="145"/>
      <c r="B464" s="145"/>
      <c r="C464" s="145"/>
      <c r="D464" s="145"/>
      <c r="E464" s="145"/>
      <c r="F464" s="145"/>
      <c r="G464" s="145"/>
      <c r="H464" s="43"/>
      <c r="I464" s="43"/>
      <c r="J464" s="43"/>
      <c r="K464" s="43"/>
      <c r="L464" s="43"/>
      <c r="M464" s="43"/>
      <c r="N464" s="43"/>
    </row>
    <row r="465" spans="1:14" ht="12.75">
      <c r="A465" s="145"/>
      <c r="B465" s="145"/>
      <c r="C465" s="145"/>
      <c r="D465" s="145"/>
      <c r="E465" s="145"/>
      <c r="F465" s="145"/>
      <c r="G465" s="145"/>
      <c r="H465" s="43"/>
      <c r="I465" s="43"/>
      <c r="J465" s="43"/>
      <c r="K465" s="43"/>
      <c r="L465" s="43"/>
      <c r="M465" s="43"/>
      <c r="N465" s="43"/>
    </row>
    <row r="466" spans="1:14" ht="12.75">
      <c r="A466" s="145"/>
      <c r="B466" s="145"/>
      <c r="C466" s="145"/>
      <c r="D466" s="145"/>
      <c r="E466" s="145"/>
      <c r="F466" s="145"/>
      <c r="G466" s="145"/>
      <c r="H466" s="43"/>
      <c r="I466" s="43"/>
      <c r="J466" s="43"/>
      <c r="K466" s="43"/>
      <c r="L466" s="43"/>
      <c r="M466" s="43"/>
      <c r="N466" s="43"/>
    </row>
    <row r="467" spans="1:14" ht="12.75">
      <c r="A467" s="145"/>
      <c r="B467" s="145"/>
      <c r="C467" s="145"/>
      <c r="D467" s="145"/>
      <c r="E467" s="145"/>
      <c r="F467" s="145"/>
      <c r="G467" s="145"/>
      <c r="H467" s="43"/>
      <c r="I467" s="43"/>
      <c r="J467" s="43"/>
      <c r="K467" s="43"/>
      <c r="L467" s="43"/>
      <c r="M467" s="43"/>
      <c r="N467" s="43"/>
    </row>
    <row r="468" spans="1:14" ht="12.75">
      <c r="A468" s="145"/>
      <c r="B468" s="145"/>
      <c r="C468" s="145"/>
      <c r="D468" s="145"/>
      <c r="E468" s="145"/>
      <c r="F468" s="145"/>
      <c r="G468" s="145"/>
      <c r="H468" s="43"/>
      <c r="I468" s="43"/>
      <c r="J468" s="43"/>
      <c r="K468" s="43"/>
      <c r="L468" s="43"/>
      <c r="M468" s="43"/>
      <c r="N468" s="43"/>
    </row>
    <row r="469" spans="1:14" ht="12.75">
      <c r="A469" s="145"/>
      <c r="B469" s="145"/>
      <c r="C469" s="145"/>
      <c r="D469" s="145"/>
      <c r="E469" s="145"/>
      <c r="F469" s="145"/>
      <c r="G469" s="145"/>
      <c r="H469" s="43"/>
      <c r="I469" s="43"/>
      <c r="J469" s="43"/>
      <c r="K469" s="43"/>
      <c r="L469" s="43"/>
      <c r="M469" s="43"/>
      <c r="N469" s="43"/>
    </row>
    <row r="470" spans="1:14" ht="12.75">
      <c r="A470" s="145"/>
      <c r="B470" s="145"/>
      <c r="C470" s="145"/>
      <c r="D470" s="145"/>
      <c r="E470" s="145"/>
      <c r="F470" s="145"/>
      <c r="G470" s="145"/>
      <c r="H470" s="43"/>
      <c r="I470" s="43"/>
      <c r="J470" s="43"/>
      <c r="K470" s="43"/>
      <c r="L470" s="43"/>
      <c r="M470" s="43"/>
      <c r="N470" s="43"/>
    </row>
    <row r="471" spans="1:14" ht="12.75">
      <c r="A471" s="145"/>
      <c r="B471" s="145"/>
      <c r="C471" s="145"/>
      <c r="D471" s="145"/>
      <c r="E471" s="145"/>
      <c r="F471" s="145"/>
      <c r="G471" s="145"/>
      <c r="H471" s="43"/>
      <c r="I471" s="43"/>
      <c r="J471" s="43"/>
      <c r="K471" s="43"/>
      <c r="L471" s="43"/>
      <c r="M471" s="43"/>
      <c r="N471" s="43"/>
    </row>
    <row r="472" spans="1:14" ht="12.75">
      <c r="A472" s="145"/>
      <c r="B472" s="145"/>
      <c r="C472" s="145"/>
      <c r="D472" s="145"/>
      <c r="E472" s="145"/>
      <c r="F472" s="145"/>
      <c r="G472" s="145"/>
      <c r="H472" s="43"/>
      <c r="I472" s="43"/>
      <c r="J472" s="43"/>
      <c r="K472" s="43"/>
      <c r="L472" s="43"/>
      <c r="M472" s="43"/>
      <c r="N472" s="43"/>
    </row>
    <row r="473" spans="1:14" ht="12.75">
      <c r="A473" s="145"/>
      <c r="B473" s="145"/>
      <c r="C473" s="145"/>
      <c r="D473" s="145"/>
      <c r="E473" s="145"/>
      <c r="F473" s="145"/>
      <c r="G473" s="145"/>
      <c r="H473" s="43"/>
      <c r="I473" s="43"/>
      <c r="J473" s="43"/>
      <c r="K473" s="43"/>
      <c r="L473" s="43"/>
      <c r="M473" s="43"/>
      <c r="N473" s="43"/>
    </row>
    <row r="474" spans="1:14" ht="12.75">
      <c r="A474" s="145"/>
      <c r="B474" s="145"/>
      <c r="C474" s="145"/>
      <c r="D474" s="145"/>
      <c r="E474" s="145"/>
      <c r="F474" s="145"/>
      <c r="G474" s="145"/>
      <c r="H474" s="43"/>
      <c r="I474" s="43"/>
      <c r="J474" s="43"/>
      <c r="K474" s="43"/>
      <c r="L474" s="43"/>
      <c r="M474" s="43"/>
      <c r="N474" s="43"/>
    </row>
    <row r="475" spans="1:14" ht="12.75">
      <c r="A475" s="145"/>
      <c r="B475" s="145"/>
      <c r="C475" s="145"/>
      <c r="D475" s="145"/>
      <c r="E475" s="145"/>
      <c r="F475" s="145"/>
      <c r="G475" s="145"/>
      <c r="H475" s="43"/>
      <c r="I475" s="43"/>
      <c r="J475" s="43"/>
      <c r="K475" s="43"/>
      <c r="L475" s="43"/>
      <c r="M475" s="43"/>
      <c r="N475" s="43"/>
    </row>
    <row r="476" spans="1:14" ht="12.75">
      <c r="A476" s="201" t="s">
        <v>116</v>
      </c>
      <c r="B476" s="202"/>
      <c r="C476" s="202"/>
      <c r="D476" s="202"/>
      <c r="E476" s="202"/>
      <c r="F476" s="203"/>
      <c r="G476" s="145"/>
      <c r="H476" s="43"/>
      <c r="I476" s="43"/>
      <c r="J476" s="43"/>
      <c r="K476" s="43"/>
      <c r="L476" s="43"/>
      <c r="M476" s="43"/>
      <c r="N476" s="43"/>
    </row>
    <row r="477" spans="1:14" ht="12.75">
      <c r="A477" s="146" t="s">
        <v>39</v>
      </c>
      <c r="B477" s="199" t="s">
        <v>28</v>
      </c>
      <c r="C477" s="200"/>
      <c r="D477" s="199" t="s">
        <v>69</v>
      </c>
      <c r="E477" s="200"/>
      <c r="F477" s="147" t="s">
        <v>25</v>
      </c>
      <c r="G477" s="145"/>
      <c r="H477" s="43"/>
      <c r="I477" s="43"/>
      <c r="J477" s="43"/>
      <c r="K477" s="43"/>
      <c r="L477" s="43"/>
      <c r="M477" s="43"/>
      <c r="N477" s="43"/>
    </row>
    <row r="478" spans="1:14" ht="12.75">
      <c r="A478" s="148">
        <v>1</v>
      </c>
      <c r="B478" s="149">
        <v>2</v>
      </c>
      <c r="C478" s="149">
        <v>3</v>
      </c>
      <c r="D478" s="149">
        <v>4</v>
      </c>
      <c r="E478" s="148">
        <v>5</v>
      </c>
      <c r="F478" s="149">
        <v>6</v>
      </c>
      <c r="G478" s="145"/>
      <c r="H478" s="43"/>
      <c r="I478" s="43"/>
      <c r="J478" s="43"/>
      <c r="K478" s="43"/>
      <c r="L478" s="43"/>
      <c r="M478" s="43"/>
      <c r="N478" s="43"/>
    </row>
    <row r="479" spans="1:14" ht="12.75">
      <c r="A479" s="150"/>
      <c r="B479" s="149" t="s">
        <v>90</v>
      </c>
      <c r="C479" s="149" t="s">
        <v>42</v>
      </c>
      <c r="D479" s="149" t="s">
        <v>90</v>
      </c>
      <c r="E479" s="149" t="s">
        <v>42</v>
      </c>
      <c r="F479" s="148" t="s">
        <v>42</v>
      </c>
      <c r="G479" s="145"/>
      <c r="H479" s="43"/>
      <c r="I479" s="43"/>
      <c r="J479" s="43"/>
      <c r="K479" s="43"/>
      <c r="L479" s="43"/>
      <c r="M479" s="43"/>
      <c r="N479" s="43"/>
    </row>
    <row r="480" spans="1:14" ht="12.75">
      <c r="A480" s="152"/>
      <c r="B480" s="146">
        <v>2022</v>
      </c>
      <c r="C480" s="146">
        <v>2023</v>
      </c>
      <c r="D480" s="146" t="s">
        <v>130</v>
      </c>
      <c r="E480" s="146" t="s">
        <v>151</v>
      </c>
      <c r="F480" s="153"/>
      <c r="G480" s="145"/>
      <c r="H480" s="43"/>
      <c r="I480" s="43"/>
      <c r="J480" s="43"/>
      <c r="K480" s="43"/>
      <c r="L480" s="43"/>
      <c r="M480" s="43"/>
      <c r="N480" s="43"/>
    </row>
    <row r="481" spans="1:14" ht="12.75">
      <c r="A481" s="154" t="s">
        <v>45</v>
      </c>
      <c r="B481" s="155">
        <f ca="1">IF(INDIRECT(ADDRESS(ROW('1'!AK$38),COLUMN('1'!AA10)+ROW(A2)+26,1,1,"1"))="","",INDIRECT(ADDRESS(ROW('1'!AK$38),COLUMN('1'!AA10)+ROW(A1)+26,1,1,"1")))</f>
        <v>16703.922999999981</v>
      </c>
      <c r="C481" s="158">
        <f ca="1">IF(INDIRECT(ADDRESS(ROW('1'!AK$38),COLUMN('1'!AA10)+ROW(A2)+39,1,1,"1"))="","",INDIRECT(ADDRESS(ROW('1'!AK$38),COLUMN('1'!AA10)+ROW(A1)+39,1,1,"1")))</f>
        <v>84479.097999999998</v>
      </c>
      <c r="D481" s="155">
        <f>'1'!$BN$38*ROW(A1)/12</f>
        <v>-16336.028256909185</v>
      </c>
      <c r="E481" s="155">
        <f>'1'!$BR$38*ROW(A1)/12</f>
        <v>-3471.4901936729052</v>
      </c>
      <c r="F481" s="155">
        <f ca="1">IFERROR(C481-E481,"")</f>
        <v>87950.588193672898</v>
      </c>
      <c r="G481" s="145"/>
      <c r="H481" s="43"/>
      <c r="I481" s="43"/>
      <c r="J481" s="43"/>
      <c r="K481" s="43"/>
      <c r="L481" s="43"/>
      <c r="M481" s="43"/>
      <c r="N481" s="43"/>
    </row>
    <row r="482" spans="1:14" ht="12.75">
      <c r="A482" s="154" t="s">
        <v>46</v>
      </c>
      <c r="B482" s="155">
        <f ca="1">IF(INDIRECT(ADDRESS(ROW('1'!AK$38),COLUMN('1'!AA11)+ROW(A3)+26,1,1,"1"))="","",INDIRECT(ADDRESS(ROW('1'!AK$38),COLUMN('1'!AA11)+ROW(A2)+26,1,1,"1")))</f>
        <v>164205.67099999997</v>
      </c>
      <c r="C482" s="158">
        <f ca="1">IF(INDIRECT(ADDRESS(ROW('1'!AK$38),COLUMN('1'!AA11)+ROW(A3)+39,1,1,"1"))="","",INDIRECT(ADDRESS(ROW('1'!AK$38),COLUMN('1'!AA11)+ROW(A2)+39,1,1,"1")))</f>
        <v>119462.89199999999</v>
      </c>
      <c r="D482" s="155">
        <f>'1'!$BN$38*ROW(A2)/12</f>
        <v>-32672.05651381837</v>
      </c>
      <c r="E482" s="155">
        <f>'1'!$BR$38*ROW(A2)/12</f>
        <v>-6942.9803873458104</v>
      </c>
      <c r="F482" s="155">
        <f t="shared" ref="F482:F492" ca="1" si="43">IFERROR(C482-E482,"")</f>
        <v>126405.87238734581</v>
      </c>
      <c r="G482" s="145"/>
      <c r="H482" s="43"/>
      <c r="I482" s="43"/>
      <c r="J482" s="43"/>
      <c r="K482" s="43"/>
      <c r="L482" s="43"/>
      <c r="M482" s="43"/>
      <c r="N482" s="43"/>
    </row>
    <row r="483" spans="1:14" ht="12.75">
      <c r="A483" s="154" t="s">
        <v>22</v>
      </c>
      <c r="B483" s="155">
        <f ca="1">IF(INDIRECT(ADDRESS(ROW('1'!AK$38),COLUMN('1'!AA12)+ROW(A4)+26,1,1,"1"))="","",INDIRECT(ADDRESS(ROW('1'!AK$38),COLUMN('1'!AA12)+ROW(A3)+26,1,1,"1")))</f>
        <v>145513.56299999997</v>
      </c>
      <c r="C483" s="158">
        <f ca="1">IF(INDIRECT(ADDRESS(ROW('1'!AK$38),COLUMN('1'!AA12)+ROW(A4)+39,1,1,"1"))="","",INDIRECT(ADDRESS(ROW('1'!AK$38),COLUMN('1'!AA12)+ROW(A3)+39,1,1,"1")))</f>
        <v>63449.123999999953</v>
      </c>
      <c r="D483" s="155">
        <f>'1'!$BN$38*ROW(A3)/12</f>
        <v>-49008.084770727553</v>
      </c>
      <c r="E483" s="155">
        <f>'1'!$BR$38*ROW(A3)/12</f>
        <v>-10414.470581018715</v>
      </c>
      <c r="F483" s="155">
        <f t="shared" ca="1" si="43"/>
        <v>73863.594581018668</v>
      </c>
      <c r="G483" s="145"/>
      <c r="H483" s="43"/>
      <c r="I483" s="43"/>
      <c r="J483" s="43"/>
      <c r="K483" s="43"/>
      <c r="L483" s="43"/>
      <c r="M483" s="43"/>
      <c r="N483" s="43"/>
    </row>
    <row r="484" spans="1:14" ht="12.75">
      <c r="A484" s="154" t="s">
        <v>47</v>
      </c>
      <c r="B484" s="155">
        <f ca="1">IF(INDIRECT(ADDRESS(ROW('1'!AK$38),COLUMN('1'!AA13)+ROW(A5)+26,1,1,"1"))="","",INDIRECT(ADDRESS(ROW('1'!AK$38),COLUMN('1'!AA13)+ROW(A4)+26,1,1,"1")))</f>
        <v>164636.58299999998</v>
      </c>
      <c r="C484" s="158" t="str">
        <f ca="1">IF(INDIRECT(ADDRESS(ROW('1'!AK$38),COLUMN('1'!AA13)+ROW(A5)+39,1,1,"1"))="","",INDIRECT(ADDRESS(ROW('1'!AK$38),COLUMN('1'!AA13)+ROW(A4)+39,1,1,"1")))</f>
        <v/>
      </c>
      <c r="D484" s="155">
        <f>'1'!$BN$38*ROW(A4)/12</f>
        <v>-65344.11302763674</v>
      </c>
      <c r="E484" s="155">
        <f>'1'!$BR$38*ROW(A4)/12</f>
        <v>-13885.960774691621</v>
      </c>
      <c r="F484" s="155" t="str">
        <f t="shared" ca="1" si="43"/>
        <v/>
      </c>
      <c r="G484" s="145"/>
      <c r="H484" s="43"/>
      <c r="I484" s="43"/>
      <c r="J484" s="43"/>
      <c r="K484" s="43"/>
      <c r="L484" s="43"/>
      <c r="M484" s="43"/>
      <c r="N484" s="43"/>
    </row>
    <row r="485" spans="1:14" ht="12.75">
      <c r="A485" s="154" t="s">
        <v>23</v>
      </c>
      <c r="B485" s="155">
        <f ca="1">IF(INDIRECT(ADDRESS(ROW('1'!AK$38),COLUMN('1'!AA14)+ROW(A6)+26,1,1,"1"))="","",INDIRECT(ADDRESS(ROW('1'!AK$38),COLUMN('1'!AA14)+ROW(A5)+26,1,1,"1")))</f>
        <v>153483.09400000004</v>
      </c>
      <c r="C485" s="158" t="str">
        <f ca="1">IF(INDIRECT(ADDRESS(ROW('1'!AK$38),COLUMN('1'!AA14)+ROW(A6)+39,1,1,"1"))="","",INDIRECT(ADDRESS(ROW('1'!AK$38),COLUMN('1'!AA14)+ROW(A5)+39,1,1,"1")))</f>
        <v/>
      </c>
      <c r="D485" s="155">
        <f>'1'!$BN$38*ROW(A5)/12</f>
        <v>-81680.141284545927</v>
      </c>
      <c r="E485" s="155">
        <f>'1'!$BR$38*ROW(A5)/12</f>
        <v>-17357.450968364526</v>
      </c>
      <c r="F485" s="155" t="str">
        <f t="shared" ca="1" si="43"/>
        <v/>
      </c>
      <c r="G485" s="145"/>
      <c r="H485" s="43"/>
      <c r="I485" s="43"/>
      <c r="J485" s="43"/>
      <c r="K485" s="43"/>
      <c r="L485" s="43"/>
      <c r="M485" s="43"/>
      <c r="N485" s="43"/>
    </row>
    <row r="486" spans="1:14" ht="12.75">
      <c r="A486" s="154" t="s">
        <v>48</v>
      </c>
      <c r="B486" s="155">
        <f ca="1">IF(INDIRECT(ADDRESS(ROW('1'!AK$38),COLUMN('1'!AA15)+ROW(A7)+26,1,1,"1"))="","",INDIRECT(ADDRESS(ROW('1'!AK$38),COLUMN('1'!AA15)+ROW(A6)+26,1,1,"1")))</f>
        <v>152800.46600000001</v>
      </c>
      <c r="C486" s="158" t="str">
        <f ca="1">IF(INDIRECT(ADDRESS(ROW('1'!AK$38),COLUMN('1'!AA15)+ROW(A7)+39,1,1,"1"))="","",INDIRECT(ADDRESS(ROW('1'!AK$38),COLUMN('1'!AA15)+ROW(A6)+39,1,1,"1")))</f>
        <v/>
      </c>
      <c r="D486" s="155">
        <f>'1'!$BN$38*ROW(A6)/12</f>
        <v>-98016.169541455107</v>
      </c>
      <c r="E486" s="155">
        <f>'1'!$BR$38*ROW(A6)/12</f>
        <v>-20828.94116203743</v>
      </c>
      <c r="F486" s="155" t="str">
        <f t="shared" ca="1" si="43"/>
        <v/>
      </c>
      <c r="G486" s="145"/>
      <c r="H486" s="43"/>
      <c r="I486" s="43"/>
      <c r="J486" s="43"/>
      <c r="K486" s="43"/>
      <c r="L486" s="43"/>
      <c r="M486" s="43"/>
      <c r="N486" s="43"/>
    </row>
    <row r="487" spans="1:14" ht="12.75">
      <c r="A487" s="154" t="s">
        <v>49</v>
      </c>
      <c r="B487" s="155">
        <f ca="1">IF(INDIRECT(ADDRESS(ROW('1'!AK$38),COLUMN('1'!AA16)+ROW(A8)+26,1,1,"1"))="","",INDIRECT(ADDRESS(ROW('1'!AK$38),COLUMN('1'!AA16)+ROW(A7)+26,1,1,"1")))</f>
        <v>179788.75600000005</v>
      </c>
      <c r="C487" s="158" t="str">
        <f ca="1">IF(INDIRECT(ADDRESS(ROW('1'!AK$38),COLUMN('1'!AA16)+ROW(A8)+39,1,1,"1"))="","",INDIRECT(ADDRESS(ROW('1'!AK$38),COLUMN('1'!AA16)+ROW(A7)+39,1,1,"1")))</f>
        <v/>
      </c>
      <c r="D487" s="155">
        <f>'1'!$BN$38*ROW(A7)/12</f>
        <v>-114352.19779836429</v>
      </c>
      <c r="E487" s="155">
        <f>'1'!$BR$38*ROW(A7)/12</f>
        <v>-24300.431355710334</v>
      </c>
      <c r="F487" s="155" t="str">
        <f t="shared" ca="1" si="43"/>
        <v/>
      </c>
      <c r="G487" s="145"/>
      <c r="H487" s="43"/>
      <c r="I487" s="43"/>
      <c r="J487" s="43"/>
      <c r="K487" s="43"/>
      <c r="L487" s="43"/>
      <c r="M487" s="43"/>
      <c r="N487" s="43"/>
    </row>
    <row r="488" spans="1:14" ht="12.75">
      <c r="A488" s="154" t="s">
        <v>50</v>
      </c>
      <c r="B488" s="155">
        <f ca="1">IF(INDIRECT(ADDRESS(ROW('1'!AK$38),COLUMN('1'!AA17)+ROW(A9)+26,1,1,"1"))="","",INDIRECT(ADDRESS(ROW('1'!AK$38),COLUMN('1'!AA17)+ROW(A8)+26,1,1,"1")))</f>
        <v>213558.67400000012</v>
      </c>
      <c r="C488" s="158" t="str">
        <f ca="1">IF(INDIRECT(ADDRESS(ROW('1'!AK$38),COLUMN('1'!AA17)+ROW(A9)+39,1,1,"1"))="","",INDIRECT(ADDRESS(ROW('1'!AK$38),COLUMN('1'!AA17)+ROW(A8)+39,1,1,"1")))</f>
        <v/>
      </c>
      <c r="D488" s="155">
        <f>'1'!$BN$38*ROW(A8)/12</f>
        <v>-130688.22605527348</v>
      </c>
      <c r="E488" s="155">
        <f>'1'!$BR$38*ROW(A8)/12</f>
        <v>-27771.921549383242</v>
      </c>
      <c r="F488" s="155" t="str">
        <f t="shared" ca="1" si="43"/>
        <v/>
      </c>
      <c r="G488" s="145"/>
      <c r="H488" s="43"/>
      <c r="I488" s="43"/>
      <c r="J488" s="43"/>
      <c r="K488" s="43"/>
      <c r="L488" s="43"/>
      <c r="M488" s="43"/>
      <c r="N488" s="43"/>
    </row>
    <row r="489" spans="1:14" ht="12.75">
      <c r="A489" s="154" t="s">
        <v>51</v>
      </c>
      <c r="B489" s="155">
        <f ca="1">IF(INDIRECT(ADDRESS(ROW('1'!AK$38),COLUMN('1'!AA18)+ROW(A10)+26,1,1,"1"))="","",INDIRECT(ADDRESS(ROW('1'!AK$38),COLUMN('1'!AA18)+ROW(A9)+26,1,1,"1")))</f>
        <v>236659.66800000006</v>
      </c>
      <c r="C489" s="158" t="str">
        <f ca="1">IF(INDIRECT(ADDRESS(ROW('1'!AK$38),COLUMN('1'!AA18)+ROW(A10)+39,1,1,"1"))="","",INDIRECT(ADDRESS(ROW('1'!AK$38),COLUMN('1'!AA18)+ROW(A9)+39,1,1,"1")))</f>
        <v/>
      </c>
      <c r="D489" s="155">
        <f>'1'!$BN$38*ROW(A9)/12</f>
        <v>-147024.25431218266</v>
      </c>
      <c r="E489" s="155">
        <f>'1'!$BR$38*ROW(A9)/12</f>
        <v>-31243.411743056145</v>
      </c>
      <c r="F489" s="155" t="str">
        <f t="shared" ca="1" si="43"/>
        <v/>
      </c>
      <c r="G489" s="145"/>
      <c r="H489" s="43"/>
      <c r="I489" s="43"/>
      <c r="J489" s="43"/>
      <c r="K489" s="43"/>
      <c r="L489" s="43"/>
      <c r="M489" s="43"/>
      <c r="N489" s="43"/>
    </row>
    <row r="490" spans="1:14" ht="12.75">
      <c r="A490" s="154" t="s">
        <v>52</v>
      </c>
      <c r="B490" s="155">
        <f ca="1">IF(INDIRECT(ADDRESS(ROW('1'!AK$38),COLUMN('1'!AA19)+ROW(A11)+26,1,1,"1"))="","",INDIRECT(ADDRESS(ROW('1'!AK$38),COLUMN('1'!AA19)+ROW(A10)+26,1,1,"1")))</f>
        <v>266405.75499999989</v>
      </c>
      <c r="C490" s="158" t="str">
        <f ca="1">IF(INDIRECT(ADDRESS(ROW('1'!AK$38),COLUMN('1'!AA19)+ROW(A11)+39,1,1,"1"))="","",INDIRECT(ADDRESS(ROW('1'!AK$38),COLUMN('1'!AA19)+ROW(A10)+39,1,1,"1")))</f>
        <v/>
      </c>
      <c r="D490" s="155">
        <f>'1'!$BN$38*ROW(A10)/12</f>
        <v>-163360.28256909185</v>
      </c>
      <c r="E490" s="155">
        <f>'1'!$BR$38*ROW(A10)/12</f>
        <v>-34714.901936729053</v>
      </c>
      <c r="F490" s="155" t="str">
        <f t="shared" ca="1" si="43"/>
        <v/>
      </c>
      <c r="G490" s="145"/>
      <c r="H490" s="43"/>
      <c r="I490" s="43"/>
      <c r="J490" s="43"/>
      <c r="K490" s="43"/>
      <c r="L490" s="43"/>
      <c r="M490" s="43"/>
      <c r="N490" s="43"/>
    </row>
    <row r="491" spans="1:14" ht="12.75">
      <c r="A491" s="154" t="s">
        <v>53</v>
      </c>
      <c r="B491" s="155">
        <f ca="1">IF(INDIRECT(ADDRESS(ROW('1'!AK$38),COLUMN('1'!AA20)+ROW(A12)+26,1,1,"1"))="","",INDIRECT(ADDRESS(ROW('1'!AK$38),COLUMN('1'!AA20)+ROW(A11)+26,1,1,"1")))</f>
        <v>235826.10300000012</v>
      </c>
      <c r="C491" s="158" t="str">
        <f ca="1">IF(INDIRECT(ADDRESS(ROW('1'!AK$38),COLUMN('1'!AA20)+ROW(A12)+39,1,1,"1"))="","",INDIRECT(ADDRESS(ROW('1'!AK$38),COLUMN('1'!AA20)+ROW(A11)+39,1,1,"1")))</f>
        <v/>
      </c>
      <c r="D491" s="155">
        <f>'1'!$BN$38*ROW(A11)/12</f>
        <v>-179696.31082600102</v>
      </c>
      <c r="E491" s="155">
        <f>'1'!$BR$38*ROW(A11)/12</f>
        <v>-38186.392130401953</v>
      </c>
      <c r="F491" s="155" t="str">
        <f t="shared" ca="1" si="43"/>
        <v/>
      </c>
      <c r="G491" s="145"/>
      <c r="H491" s="43"/>
      <c r="I491" s="43"/>
      <c r="J491" s="43"/>
      <c r="K491" s="43"/>
      <c r="L491" s="43"/>
      <c r="M491" s="43"/>
      <c r="N491" s="43"/>
    </row>
    <row r="492" spans="1:14" ht="12.75">
      <c r="A492" s="154" t="s">
        <v>54</v>
      </c>
      <c r="B492" s="155">
        <f ca="1">IF(INDIRECT(ADDRESS(ROW('1'!AK$38),COLUMN('1'!AA21)+ROW(A13)+26,1,1,"1"))="","",INDIRECT(ADDRESS(ROW('1'!AK$38),COLUMN('1'!AA21)+ROW(A12)+26,1,1,"1")))</f>
        <v>62884.158999999985</v>
      </c>
      <c r="C492" s="158" t="str">
        <f ca="1">IF(INDIRECT(ADDRESS(ROW('1'!AK$38),COLUMN('1'!AA21)+ROW(A13)+39,1,1,"1"))="","",INDIRECT(ADDRESS(ROW('1'!AK$38),COLUMN('1'!AA21)+ROW(A12)+39,1,1,"1")))</f>
        <v/>
      </c>
      <c r="D492" s="155">
        <f>'1'!$BN$38*ROW(A12)/12</f>
        <v>-196032.33908291021</v>
      </c>
      <c r="E492" s="155">
        <f>'1'!$BR$38*ROW(A12)/12</f>
        <v>-41657.882324074861</v>
      </c>
      <c r="F492" s="155" t="str">
        <f t="shared" ca="1" si="43"/>
        <v/>
      </c>
      <c r="G492" s="145"/>
      <c r="H492" s="43"/>
      <c r="I492" s="43"/>
      <c r="J492" s="43"/>
      <c r="K492" s="43"/>
      <c r="L492" s="43"/>
      <c r="M492" s="43"/>
      <c r="N492" s="43"/>
    </row>
    <row r="493" spans="1:14" ht="12.75">
      <c r="A493" s="145"/>
      <c r="B493" s="145"/>
      <c r="C493" s="145"/>
      <c r="D493" s="145"/>
      <c r="E493" s="145"/>
      <c r="F493" s="145"/>
      <c r="G493" s="145"/>
      <c r="H493" s="43"/>
      <c r="I493" s="43"/>
      <c r="J493" s="43"/>
      <c r="K493" s="43"/>
      <c r="L493" s="43"/>
      <c r="M493" s="43"/>
      <c r="N493" s="43"/>
    </row>
    <row r="494" spans="1:14" ht="12.75">
      <c r="A494" s="145"/>
      <c r="B494" s="145"/>
      <c r="C494" s="145"/>
      <c r="D494" s="145"/>
      <c r="E494" s="145"/>
      <c r="F494" s="145"/>
      <c r="G494" s="145"/>
      <c r="H494" s="43"/>
      <c r="I494" s="43"/>
      <c r="J494" s="43"/>
      <c r="K494" s="43"/>
      <c r="L494" s="43"/>
      <c r="M494" s="43"/>
      <c r="N494" s="43"/>
    </row>
    <row r="495" spans="1:14" ht="12.75">
      <c r="A495" s="145"/>
      <c r="B495" s="145"/>
      <c r="C495" s="145"/>
      <c r="D495" s="145"/>
      <c r="E495" s="145"/>
      <c r="F495" s="145"/>
      <c r="G495" s="145"/>
      <c r="H495" s="43"/>
      <c r="I495" s="43"/>
      <c r="J495" s="43"/>
      <c r="K495" s="43"/>
      <c r="L495" s="43"/>
      <c r="M495" s="43"/>
      <c r="N495" s="43"/>
    </row>
    <row r="496" spans="1:14" ht="12.75">
      <c r="A496" s="145"/>
      <c r="B496" s="145"/>
      <c r="C496" s="145"/>
      <c r="D496" s="145"/>
      <c r="E496" s="145"/>
      <c r="F496" s="145"/>
      <c r="G496" s="145"/>
      <c r="H496" s="43"/>
      <c r="I496" s="43"/>
      <c r="J496" s="43"/>
      <c r="K496" s="43"/>
      <c r="L496" s="43"/>
      <c r="M496" s="43"/>
      <c r="N496" s="43"/>
    </row>
    <row r="497" spans="1:14" ht="12.75">
      <c r="A497" s="145"/>
      <c r="B497" s="145"/>
      <c r="C497" s="145"/>
      <c r="D497" s="145"/>
      <c r="E497" s="145"/>
      <c r="F497" s="145"/>
      <c r="G497" s="145"/>
      <c r="H497" s="43"/>
      <c r="I497" s="43"/>
      <c r="J497" s="43"/>
      <c r="K497" s="43"/>
      <c r="L497" s="43"/>
      <c r="M497" s="43"/>
      <c r="N497" s="43"/>
    </row>
    <row r="498" spans="1:14" ht="12.75">
      <c r="A498" s="145"/>
      <c r="B498" s="145"/>
      <c r="C498" s="145"/>
      <c r="D498" s="145"/>
      <c r="E498" s="145"/>
      <c r="F498" s="145"/>
      <c r="G498" s="145"/>
      <c r="H498" s="43"/>
      <c r="I498" s="43"/>
      <c r="J498" s="43"/>
      <c r="K498" s="43"/>
      <c r="L498" s="43"/>
      <c r="M498" s="43"/>
      <c r="N498" s="43"/>
    </row>
    <row r="499" spans="1:14" ht="12.75">
      <c r="A499" s="145"/>
      <c r="B499" s="145"/>
      <c r="C499" s="145"/>
      <c r="D499" s="145"/>
      <c r="E499" s="145"/>
      <c r="F499" s="145"/>
      <c r="G499" s="145"/>
      <c r="H499" s="43"/>
      <c r="I499" s="43"/>
      <c r="J499" s="43"/>
      <c r="K499" s="43"/>
      <c r="L499" s="43"/>
      <c r="M499" s="43"/>
      <c r="N499" s="43"/>
    </row>
    <row r="500" spans="1:14" ht="12.75">
      <c r="A500" s="145"/>
      <c r="B500" s="145"/>
      <c r="C500" s="145"/>
      <c r="D500" s="145"/>
      <c r="E500" s="145"/>
      <c r="F500" s="145"/>
      <c r="G500" s="145"/>
      <c r="H500" s="43"/>
      <c r="I500" s="43"/>
      <c r="J500" s="43"/>
      <c r="K500" s="43"/>
      <c r="L500" s="43"/>
      <c r="M500" s="43"/>
      <c r="N500" s="43"/>
    </row>
    <row r="501" spans="1:14" ht="12.75">
      <c r="A501" s="145"/>
      <c r="B501" s="145"/>
      <c r="C501" s="145"/>
      <c r="D501" s="145"/>
      <c r="E501" s="145"/>
      <c r="F501" s="145"/>
      <c r="G501" s="145"/>
      <c r="H501" s="43"/>
      <c r="I501" s="43"/>
      <c r="J501" s="43"/>
      <c r="K501" s="43"/>
      <c r="L501" s="43"/>
      <c r="M501" s="43"/>
      <c r="N501" s="43"/>
    </row>
    <row r="502" spans="1:14" ht="12.75">
      <c r="A502" s="145"/>
      <c r="B502" s="145"/>
      <c r="C502" s="145"/>
      <c r="D502" s="145"/>
      <c r="E502" s="145"/>
      <c r="F502" s="145"/>
      <c r="G502" s="145"/>
      <c r="H502" s="43"/>
      <c r="I502" s="43"/>
      <c r="J502" s="43"/>
      <c r="K502" s="43"/>
      <c r="L502" s="43"/>
      <c r="M502" s="43"/>
      <c r="N502" s="43"/>
    </row>
    <row r="503" spans="1:14" ht="12.75">
      <c r="A503" s="145"/>
      <c r="B503" s="145"/>
      <c r="C503" s="145"/>
      <c r="D503" s="145"/>
      <c r="E503" s="145"/>
      <c r="F503" s="145"/>
      <c r="G503" s="145"/>
      <c r="H503" s="43"/>
      <c r="I503" s="43"/>
      <c r="J503" s="43"/>
      <c r="K503" s="43"/>
      <c r="L503" s="43"/>
      <c r="M503" s="43"/>
      <c r="N503" s="43"/>
    </row>
    <row r="504" spans="1:14" ht="12.75">
      <c r="A504" s="145"/>
      <c r="B504" s="145"/>
      <c r="C504" s="145"/>
      <c r="D504" s="145"/>
      <c r="E504" s="145"/>
      <c r="F504" s="145"/>
      <c r="G504" s="145"/>
      <c r="H504" s="43"/>
      <c r="I504" s="43"/>
      <c r="J504" s="43"/>
      <c r="K504" s="43"/>
      <c r="L504" s="43"/>
      <c r="M504" s="43"/>
      <c r="N504" s="43"/>
    </row>
    <row r="505" spans="1:14" ht="12.75">
      <c r="A505" s="145"/>
      <c r="B505" s="145"/>
      <c r="C505" s="145"/>
      <c r="D505" s="145"/>
      <c r="E505" s="145"/>
      <c r="F505" s="145"/>
      <c r="G505" s="145"/>
      <c r="H505" s="43"/>
      <c r="I505" s="43"/>
      <c r="J505" s="43"/>
      <c r="K505" s="43"/>
      <c r="L505" s="43"/>
      <c r="M505" s="43"/>
      <c r="N505" s="43"/>
    </row>
    <row r="506" spans="1:14" ht="12.75">
      <c r="A506" s="145"/>
      <c r="B506" s="145"/>
      <c r="C506" s="145"/>
      <c r="D506" s="145"/>
      <c r="E506" s="145"/>
      <c r="F506" s="145"/>
      <c r="G506" s="145"/>
      <c r="H506" s="43"/>
      <c r="I506" s="43"/>
      <c r="J506" s="43"/>
      <c r="K506" s="43"/>
      <c r="L506" s="43"/>
      <c r="M506" s="43"/>
      <c r="N506" s="43"/>
    </row>
    <row r="507" spans="1:14" ht="12.75">
      <c r="A507" s="145"/>
      <c r="B507" s="145"/>
      <c r="C507" s="145"/>
      <c r="D507" s="145"/>
      <c r="E507" s="145"/>
      <c r="F507" s="145"/>
      <c r="G507" s="145"/>
      <c r="H507" s="43"/>
      <c r="I507" s="43"/>
      <c r="J507" s="43"/>
      <c r="K507" s="43"/>
      <c r="L507" s="43"/>
      <c r="M507" s="43"/>
      <c r="N507" s="43"/>
    </row>
    <row r="508" spans="1:14" ht="12.75">
      <c r="A508" s="145"/>
      <c r="B508" s="145"/>
      <c r="C508" s="145"/>
      <c r="D508" s="145"/>
      <c r="E508" s="145"/>
      <c r="F508" s="145"/>
      <c r="G508" s="145"/>
      <c r="H508" s="43"/>
      <c r="I508" s="43"/>
      <c r="J508" s="43"/>
      <c r="K508" s="43"/>
      <c r="L508" s="43"/>
      <c r="M508" s="43"/>
      <c r="N508" s="43"/>
    </row>
    <row r="509" spans="1:14" ht="12.75">
      <c r="A509" s="145"/>
      <c r="B509" s="145"/>
      <c r="C509" s="145"/>
      <c r="D509" s="145"/>
      <c r="E509" s="145"/>
      <c r="F509" s="145"/>
      <c r="G509" s="145"/>
      <c r="H509" s="43"/>
      <c r="I509" s="43"/>
      <c r="J509" s="43"/>
      <c r="K509" s="43"/>
      <c r="L509" s="43"/>
      <c r="M509" s="43"/>
      <c r="N509" s="43"/>
    </row>
    <row r="510" spans="1:14" ht="12.75">
      <c r="A510" s="145"/>
      <c r="B510" s="145"/>
      <c r="C510" s="145"/>
      <c r="D510" s="145"/>
      <c r="E510" s="145"/>
      <c r="F510" s="145"/>
      <c r="G510" s="145"/>
      <c r="H510" s="43"/>
      <c r="I510" s="43"/>
      <c r="J510" s="43"/>
      <c r="K510" s="43"/>
      <c r="L510" s="43"/>
      <c r="M510" s="43"/>
      <c r="N510" s="43"/>
    </row>
    <row r="511" spans="1:14" ht="12.75">
      <c r="A511" s="145"/>
      <c r="B511" s="145"/>
      <c r="C511" s="145"/>
      <c r="D511" s="145"/>
      <c r="E511" s="145"/>
      <c r="F511" s="145"/>
      <c r="G511" s="145"/>
      <c r="H511" s="43"/>
      <c r="I511" s="43"/>
      <c r="J511" s="43"/>
      <c r="K511" s="43"/>
      <c r="L511" s="43"/>
      <c r="M511" s="43"/>
      <c r="N511" s="43"/>
    </row>
    <row r="512" spans="1:14" ht="12.75">
      <c r="A512" s="145"/>
      <c r="B512" s="145"/>
      <c r="C512" s="145"/>
      <c r="D512" s="145"/>
      <c r="E512" s="145"/>
      <c r="F512" s="145"/>
      <c r="G512" s="145"/>
      <c r="H512" s="43"/>
      <c r="I512" s="43"/>
      <c r="J512" s="43"/>
      <c r="K512" s="43"/>
      <c r="L512" s="43"/>
      <c r="M512" s="43"/>
      <c r="N512" s="43"/>
    </row>
    <row r="513" spans="1:14" ht="12.75">
      <c r="A513" s="145"/>
      <c r="B513" s="145"/>
      <c r="C513" s="145"/>
      <c r="D513" s="145"/>
      <c r="E513" s="145"/>
      <c r="F513" s="145"/>
      <c r="G513" s="145"/>
      <c r="H513" s="43"/>
      <c r="I513" s="43"/>
      <c r="J513" s="43"/>
      <c r="K513" s="43"/>
      <c r="L513" s="43"/>
      <c r="M513" s="43"/>
      <c r="N513" s="43"/>
    </row>
    <row r="514" spans="1:14" ht="12.75">
      <c r="A514" s="145"/>
      <c r="B514" s="145"/>
      <c r="C514" s="145"/>
      <c r="D514" s="145"/>
      <c r="E514" s="145"/>
      <c r="F514" s="145"/>
      <c r="G514" s="145"/>
      <c r="H514" s="43"/>
      <c r="I514" s="43"/>
      <c r="J514" s="43"/>
      <c r="K514" s="43"/>
      <c r="L514" s="43"/>
      <c r="M514" s="43"/>
      <c r="N514" s="43"/>
    </row>
    <row r="515" spans="1:14" ht="12.75">
      <c r="A515" s="145"/>
      <c r="B515" s="145"/>
      <c r="C515" s="145"/>
      <c r="D515" s="145"/>
      <c r="E515" s="145"/>
      <c r="F515" s="145"/>
      <c r="G515" s="145"/>
      <c r="H515" s="43"/>
      <c r="I515" s="43"/>
      <c r="J515" s="43"/>
      <c r="K515" s="43"/>
      <c r="L515" s="43"/>
      <c r="M515" s="43"/>
      <c r="N515" s="43"/>
    </row>
    <row r="516" spans="1:14" ht="12.75">
      <c r="A516" s="145"/>
      <c r="B516" s="145"/>
      <c r="C516" s="145"/>
      <c r="D516" s="145"/>
      <c r="E516" s="145"/>
      <c r="F516" s="145"/>
      <c r="G516" s="145"/>
      <c r="H516" s="43"/>
      <c r="I516" s="43"/>
      <c r="J516" s="43"/>
      <c r="K516" s="43"/>
      <c r="L516" s="43"/>
      <c r="M516" s="43"/>
      <c r="N516" s="43"/>
    </row>
    <row r="517" spans="1:14" ht="12.75">
      <c r="A517" s="201" t="s">
        <v>117</v>
      </c>
      <c r="B517" s="202"/>
      <c r="C517" s="202"/>
      <c r="D517" s="202"/>
      <c r="E517" s="202"/>
      <c r="F517" s="203"/>
      <c r="G517" s="145"/>
      <c r="H517" s="43"/>
      <c r="I517" s="43"/>
      <c r="J517" s="43"/>
      <c r="K517" s="43"/>
      <c r="L517" s="43"/>
      <c r="M517" s="43"/>
      <c r="N517" s="43"/>
    </row>
    <row r="518" spans="1:14" ht="12.75">
      <c r="A518" s="146" t="s">
        <v>39</v>
      </c>
      <c r="B518" s="199" t="s">
        <v>28</v>
      </c>
      <c r="C518" s="200"/>
      <c r="D518" s="199" t="s">
        <v>69</v>
      </c>
      <c r="E518" s="200"/>
      <c r="F518" s="147" t="s">
        <v>25</v>
      </c>
      <c r="G518" s="145"/>
      <c r="H518" s="43"/>
      <c r="I518" s="43"/>
      <c r="J518" s="43"/>
      <c r="K518" s="43"/>
      <c r="L518" s="43"/>
      <c r="M518" s="43"/>
      <c r="N518" s="43"/>
    </row>
    <row r="519" spans="1:14" ht="12.75">
      <c r="A519" s="148">
        <v>1</v>
      </c>
      <c r="B519" s="149">
        <v>2</v>
      </c>
      <c r="C519" s="149">
        <v>3</v>
      </c>
      <c r="D519" s="149">
        <v>4</v>
      </c>
      <c r="E519" s="148">
        <v>5</v>
      </c>
      <c r="F519" s="149">
        <v>6</v>
      </c>
      <c r="G519" s="145"/>
      <c r="H519" s="43"/>
      <c r="I519" s="43"/>
      <c r="J519" s="43"/>
      <c r="K519" s="43"/>
      <c r="L519" s="43"/>
      <c r="M519" s="43"/>
      <c r="N519" s="43"/>
    </row>
    <row r="520" spans="1:14" ht="12.75">
      <c r="A520" s="150"/>
      <c r="B520" s="149" t="s">
        <v>90</v>
      </c>
      <c r="C520" s="149" t="s">
        <v>42</v>
      </c>
      <c r="D520" s="149" t="s">
        <v>90</v>
      </c>
      <c r="E520" s="149" t="s">
        <v>42</v>
      </c>
      <c r="F520" s="148" t="s">
        <v>42</v>
      </c>
      <c r="G520" s="145"/>
      <c r="H520" s="43"/>
      <c r="I520" s="43"/>
      <c r="J520" s="43"/>
      <c r="K520" s="43"/>
      <c r="L520" s="43"/>
      <c r="M520" s="43"/>
      <c r="N520" s="43"/>
    </row>
    <row r="521" spans="1:14" ht="12.75">
      <c r="A521" s="152"/>
      <c r="B521" s="146">
        <v>2022</v>
      </c>
      <c r="C521" s="146">
        <v>2023</v>
      </c>
      <c r="D521" s="146" t="s">
        <v>130</v>
      </c>
      <c r="E521" s="146" t="s">
        <v>151</v>
      </c>
      <c r="F521" s="153"/>
      <c r="G521" s="145"/>
      <c r="H521" s="121" t="str">
        <f t="shared" ref="H521:N533" si="44">C560</f>
        <v>2020 plāns</v>
      </c>
      <c r="I521" s="121" t="str">
        <f t="shared" si="44"/>
        <v>2020 fakts</v>
      </c>
      <c r="J521" s="121" t="str">
        <f t="shared" si="44"/>
        <v>2021 plāns</v>
      </c>
      <c r="K521" s="121" t="str">
        <f t="shared" si="44"/>
        <v>2021 fakts</v>
      </c>
      <c r="L521" s="121" t="str">
        <f t="shared" si="44"/>
        <v>2022 plāns</v>
      </c>
      <c r="M521" s="121" t="str">
        <f t="shared" si="44"/>
        <v>2022 prognoze</v>
      </c>
      <c r="N521" s="121" t="str">
        <f t="shared" si="44"/>
        <v>2023 prognoze</v>
      </c>
    </row>
    <row r="522" spans="1:14" ht="12.75">
      <c r="A522" s="154" t="s">
        <v>45</v>
      </c>
      <c r="B522" s="155">
        <f ca="1">IFERROR(B481/M522*100,"")</f>
        <v>4.2742092375800574E-2</v>
      </c>
      <c r="C522" s="155">
        <f ca="1">IFERROR(C481/N522*100,"")</f>
        <v>0.19359428851790569</v>
      </c>
      <c r="D522" s="155">
        <f>IFERROR(D481/M522*100,"")</f>
        <v>-4.1800721232401611E-2</v>
      </c>
      <c r="E522" s="155">
        <f>IFERROR(E481/N522*100,"")</f>
        <v>-7.9553486016267928E-3</v>
      </c>
      <c r="F522" s="155">
        <f ca="1">IFERROR(C522-E522,"")</f>
        <v>0.2015496371195325</v>
      </c>
      <c r="G522" s="145"/>
      <c r="H522" s="121">
        <f t="shared" ref="H522:H533" si="45">C561</f>
        <v>30294045</v>
      </c>
      <c r="I522" s="121">
        <f>D561</f>
        <v>30294045</v>
      </c>
      <c r="J522" s="121">
        <f>E561</f>
        <v>33587579</v>
      </c>
      <c r="K522" s="121">
        <f>F561</f>
        <v>33587579</v>
      </c>
      <c r="L522" s="121">
        <f>G561</f>
        <v>39080733</v>
      </c>
      <c r="M522" s="121">
        <f>H561</f>
        <v>39080733</v>
      </c>
      <c r="N522" s="121">
        <f t="shared" si="44"/>
        <v>43637185.087816499</v>
      </c>
    </row>
    <row r="523" spans="1:14" ht="12.75">
      <c r="A523" s="154" t="s">
        <v>46</v>
      </c>
      <c r="B523" s="155">
        <f t="shared" ref="B523:B533" ca="1" si="46">IFERROR(B482/M523*100,"")</f>
        <v>0.42017039700867431</v>
      </c>
      <c r="C523" s="155">
        <f t="shared" ref="C523:C533" ca="1" si="47">IFERROR(C482/N523*100,"")</f>
        <v>0.27376397391259322</v>
      </c>
      <c r="D523" s="155">
        <f t="shared" ref="D523:D533" si="48">IFERROR(D482/M523*100,"")</f>
        <v>-8.3601442464803222E-2</v>
      </c>
      <c r="E523" s="155">
        <f t="shared" ref="E523:E533" si="49">IFERROR(E482/N523*100,"")</f>
        <v>-1.5910697203253586E-2</v>
      </c>
      <c r="F523" s="155">
        <f t="shared" ref="F523:F533" ca="1" si="50">IFERROR(C523-E523,"")</f>
        <v>0.28967467111584683</v>
      </c>
      <c r="G523" s="145"/>
      <c r="H523" s="121">
        <f t="shared" si="45"/>
        <v>30294045</v>
      </c>
      <c r="I523" s="121">
        <f t="shared" ref="I523:I533" si="51">D562</f>
        <v>30294045</v>
      </c>
      <c r="J523" s="121">
        <f t="shared" ref="J523:J533" si="52">E562</f>
        <v>33587579</v>
      </c>
      <c r="K523" s="121">
        <f t="shared" ref="K523:K533" si="53">F562</f>
        <v>33587579</v>
      </c>
      <c r="L523" s="121">
        <f t="shared" ref="L523:L533" si="54">G562</f>
        <v>39080733</v>
      </c>
      <c r="M523" s="121">
        <f t="shared" ref="M523:M533" si="55">H562</f>
        <v>39080733</v>
      </c>
      <c r="N523" s="121">
        <f t="shared" si="44"/>
        <v>43637185.087816499</v>
      </c>
    </row>
    <row r="524" spans="1:14" ht="12.75">
      <c r="A524" s="154" t="s">
        <v>22</v>
      </c>
      <c r="B524" s="155">
        <f t="shared" ca="1" si="46"/>
        <v>0.37234092564231069</v>
      </c>
      <c r="C524" s="155">
        <f t="shared" ca="1" si="47"/>
        <v>0.145401505326967</v>
      </c>
      <c r="D524" s="155">
        <f t="shared" si="48"/>
        <v>-0.12540216369720483</v>
      </c>
      <c r="E524" s="155">
        <f t="shared" si="49"/>
        <v>-2.3866045804880377E-2</v>
      </c>
      <c r="F524" s="155">
        <f t="shared" ca="1" si="50"/>
        <v>0.16926755113184738</v>
      </c>
      <c r="G524" s="145"/>
      <c r="H524" s="121">
        <f t="shared" si="45"/>
        <v>30294045</v>
      </c>
      <c r="I524" s="121">
        <f t="shared" si="51"/>
        <v>30294045</v>
      </c>
      <c r="J524" s="121">
        <f t="shared" si="52"/>
        <v>33587579</v>
      </c>
      <c r="K524" s="121">
        <f t="shared" si="53"/>
        <v>33587579</v>
      </c>
      <c r="L524" s="121">
        <f t="shared" si="54"/>
        <v>39080733</v>
      </c>
      <c r="M524" s="121">
        <f t="shared" si="55"/>
        <v>39080733</v>
      </c>
      <c r="N524" s="121">
        <f t="shared" si="44"/>
        <v>43637185.087816499</v>
      </c>
    </row>
    <row r="525" spans="1:14" ht="12.75">
      <c r="A525" s="154" t="s">
        <v>47</v>
      </c>
      <c r="B525" s="155">
        <f t="shared" ca="1" si="46"/>
        <v>0.42127301706444442</v>
      </c>
      <c r="C525" s="155" t="str">
        <f t="shared" ca="1" si="47"/>
        <v/>
      </c>
      <c r="D525" s="155">
        <f t="shared" si="48"/>
        <v>-0.16720288492960644</v>
      </c>
      <c r="E525" s="155">
        <f t="shared" si="49"/>
        <v>-3.1821394406507171E-2</v>
      </c>
      <c r="F525" s="155" t="str">
        <f t="shared" ca="1" si="50"/>
        <v/>
      </c>
      <c r="G525" s="145"/>
      <c r="H525" s="121">
        <f t="shared" si="45"/>
        <v>30294045</v>
      </c>
      <c r="I525" s="121">
        <f t="shared" si="51"/>
        <v>30294045</v>
      </c>
      <c r="J525" s="121">
        <f t="shared" si="52"/>
        <v>33587579</v>
      </c>
      <c r="K525" s="121">
        <f t="shared" si="53"/>
        <v>33587579</v>
      </c>
      <c r="L525" s="121">
        <f t="shared" si="54"/>
        <v>39080733</v>
      </c>
      <c r="M525" s="121">
        <f t="shared" si="55"/>
        <v>39080733</v>
      </c>
      <c r="N525" s="121">
        <f t="shared" si="44"/>
        <v>43637185.087816499</v>
      </c>
    </row>
    <row r="526" spans="1:14" ht="12.75">
      <c r="A526" s="154" t="s">
        <v>23</v>
      </c>
      <c r="B526" s="155">
        <f t="shared" ca="1" si="46"/>
        <v>0.39273340651005711</v>
      </c>
      <c r="C526" s="155" t="str">
        <f t="shared" ca="1" si="47"/>
        <v/>
      </c>
      <c r="D526" s="155">
        <f t="shared" si="48"/>
        <v>-0.20900360616200811</v>
      </c>
      <c r="E526" s="155">
        <f t="shared" si="49"/>
        <v>-3.9776743008133969E-2</v>
      </c>
      <c r="F526" s="155" t="str">
        <f t="shared" ca="1" si="50"/>
        <v/>
      </c>
      <c r="G526" s="145"/>
      <c r="H526" s="121">
        <f t="shared" si="45"/>
        <v>30294045</v>
      </c>
      <c r="I526" s="121">
        <f t="shared" si="51"/>
        <v>30294045</v>
      </c>
      <c r="J526" s="121">
        <f t="shared" si="52"/>
        <v>33587579</v>
      </c>
      <c r="K526" s="121">
        <f t="shared" si="53"/>
        <v>33587579</v>
      </c>
      <c r="L526" s="121">
        <f t="shared" si="54"/>
        <v>39080733</v>
      </c>
      <c r="M526" s="121">
        <f t="shared" si="55"/>
        <v>39080733</v>
      </c>
      <c r="N526" s="121">
        <f t="shared" si="44"/>
        <v>43637185.087816499</v>
      </c>
    </row>
    <row r="527" spans="1:14" ht="12.75">
      <c r="A527" s="154" t="s">
        <v>48</v>
      </c>
      <c r="B527" s="155">
        <f t="shared" ca="1" si="46"/>
        <v>0.39098669413390991</v>
      </c>
      <c r="C527" s="155" t="str">
        <f t="shared" ca="1" si="47"/>
        <v/>
      </c>
      <c r="D527" s="155">
        <f t="shared" si="48"/>
        <v>-0.25080432739440967</v>
      </c>
      <c r="E527" s="155">
        <f t="shared" si="49"/>
        <v>-4.7732091609760753E-2</v>
      </c>
      <c r="F527" s="155" t="str">
        <f t="shared" ca="1" si="50"/>
        <v/>
      </c>
      <c r="G527" s="145"/>
      <c r="H527" s="121">
        <f t="shared" si="45"/>
        <v>30294045</v>
      </c>
      <c r="I527" s="121">
        <f t="shared" si="51"/>
        <v>30294045</v>
      </c>
      <c r="J527" s="121">
        <f t="shared" si="52"/>
        <v>33587579</v>
      </c>
      <c r="K527" s="121">
        <f t="shared" si="53"/>
        <v>33587579</v>
      </c>
      <c r="L527" s="121">
        <f t="shared" si="54"/>
        <v>39080733</v>
      </c>
      <c r="M527" s="121">
        <f t="shared" si="55"/>
        <v>39080733</v>
      </c>
      <c r="N527" s="121">
        <f t="shared" si="44"/>
        <v>43637185.087816499</v>
      </c>
    </row>
    <row r="528" spans="1:14" ht="12.75">
      <c r="A528" s="154" t="s">
        <v>49</v>
      </c>
      <c r="B528" s="155">
        <f t="shared" ca="1" si="46"/>
        <v>0.46004448278900001</v>
      </c>
      <c r="C528" s="155" t="str">
        <f t="shared" ca="1" si="47"/>
        <v/>
      </c>
      <c r="D528" s="155">
        <f t="shared" si="48"/>
        <v>-0.2926050486268113</v>
      </c>
      <c r="E528" s="155">
        <f t="shared" si="49"/>
        <v>-5.5687440211387544E-2</v>
      </c>
      <c r="F528" s="155" t="str">
        <f t="shared" ca="1" si="50"/>
        <v/>
      </c>
      <c r="G528" s="145"/>
      <c r="H528" s="121">
        <f t="shared" si="45"/>
        <v>30294045</v>
      </c>
      <c r="I528" s="121">
        <f t="shared" si="51"/>
        <v>30294045</v>
      </c>
      <c r="J528" s="121">
        <f t="shared" si="52"/>
        <v>33587579</v>
      </c>
      <c r="K528" s="121">
        <f t="shared" si="53"/>
        <v>33587579</v>
      </c>
      <c r="L528" s="121">
        <f t="shared" si="54"/>
        <v>39080733</v>
      </c>
      <c r="M528" s="121">
        <f t="shared" si="55"/>
        <v>39080733</v>
      </c>
      <c r="N528" s="121">
        <f t="shared" si="44"/>
        <v>43637185.087816499</v>
      </c>
    </row>
    <row r="529" spans="1:14" ht="12.75">
      <c r="A529" s="154" t="s">
        <v>50</v>
      </c>
      <c r="B529" s="155">
        <f t="shared" ca="1" si="46"/>
        <v>0.54645513941614177</v>
      </c>
      <c r="C529" s="155" t="str">
        <f t="shared" ca="1" si="47"/>
        <v/>
      </c>
      <c r="D529" s="155">
        <f t="shared" si="48"/>
        <v>-0.33440576985921289</v>
      </c>
      <c r="E529" s="155">
        <f t="shared" si="49"/>
        <v>-6.3642788813014342E-2</v>
      </c>
      <c r="F529" s="155" t="str">
        <f t="shared" ca="1" si="50"/>
        <v/>
      </c>
      <c r="G529" s="145"/>
      <c r="H529" s="121">
        <f t="shared" si="45"/>
        <v>30294045</v>
      </c>
      <c r="I529" s="121">
        <f t="shared" si="51"/>
        <v>30294045</v>
      </c>
      <c r="J529" s="121">
        <f t="shared" si="52"/>
        <v>33587579</v>
      </c>
      <c r="K529" s="121">
        <f t="shared" si="53"/>
        <v>33587579</v>
      </c>
      <c r="L529" s="121">
        <f t="shared" si="54"/>
        <v>39080733</v>
      </c>
      <c r="M529" s="121">
        <f t="shared" si="55"/>
        <v>39080733</v>
      </c>
      <c r="N529" s="121">
        <f t="shared" si="44"/>
        <v>43637185.087816499</v>
      </c>
    </row>
    <row r="530" spans="1:14" ht="12.75">
      <c r="A530" s="154" t="s">
        <v>51</v>
      </c>
      <c r="B530" s="155">
        <f t="shared" ca="1" si="46"/>
        <v>0.60556609314364718</v>
      </c>
      <c r="C530" s="155" t="str">
        <f t="shared" ca="1" si="47"/>
        <v/>
      </c>
      <c r="D530" s="155">
        <f t="shared" si="48"/>
        <v>-0.37620649109161453</v>
      </c>
      <c r="E530" s="155">
        <f t="shared" si="49"/>
        <v>-7.1598137414641133E-2</v>
      </c>
      <c r="F530" s="155" t="str">
        <f t="shared" ca="1" si="50"/>
        <v/>
      </c>
      <c r="G530" s="145"/>
      <c r="H530" s="121">
        <f t="shared" si="45"/>
        <v>30294045</v>
      </c>
      <c r="I530" s="121">
        <f t="shared" si="51"/>
        <v>30294045</v>
      </c>
      <c r="J530" s="121">
        <f t="shared" si="52"/>
        <v>33587579</v>
      </c>
      <c r="K530" s="121">
        <f t="shared" si="53"/>
        <v>33587579</v>
      </c>
      <c r="L530" s="121">
        <f t="shared" si="54"/>
        <v>39080733</v>
      </c>
      <c r="M530" s="121">
        <f t="shared" si="55"/>
        <v>39080733</v>
      </c>
      <c r="N530" s="121">
        <f t="shared" si="44"/>
        <v>43637185.087816499</v>
      </c>
    </row>
    <row r="531" spans="1:14" ht="12.75">
      <c r="A531" s="154" t="s">
        <v>52</v>
      </c>
      <c r="B531" s="155">
        <f t="shared" ca="1" si="46"/>
        <v>0.68168054831520142</v>
      </c>
      <c r="C531" s="155" t="str">
        <f t="shared" ca="1" si="47"/>
        <v/>
      </c>
      <c r="D531" s="155">
        <f t="shared" si="48"/>
        <v>-0.41800721232401622</v>
      </c>
      <c r="E531" s="155">
        <f t="shared" si="49"/>
        <v>-7.9553486016267938E-2</v>
      </c>
      <c r="F531" s="155" t="str">
        <f t="shared" ca="1" si="50"/>
        <v/>
      </c>
      <c r="G531" s="145"/>
      <c r="H531" s="121">
        <f t="shared" si="45"/>
        <v>30294045</v>
      </c>
      <c r="I531" s="121">
        <f t="shared" si="51"/>
        <v>30294045</v>
      </c>
      <c r="J531" s="121">
        <f t="shared" si="52"/>
        <v>33587579</v>
      </c>
      <c r="K531" s="121">
        <f t="shared" si="53"/>
        <v>33587579</v>
      </c>
      <c r="L531" s="121">
        <f t="shared" si="54"/>
        <v>39080733</v>
      </c>
      <c r="M531" s="121">
        <f t="shared" si="55"/>
        <v>39080733</v>
      </c>
      <c r="N531" s="121">
        <f t="shared" si="44"/>
        <v>43637185.087816499</v>
      </c>
    </row>
    <row r="532" spans="1:14" ht="12.75">
      <c r="A532" s="154" t="s">
        <v>53</v>
      </c>
      <c r="B532" s="155">
        <f t="shared" ca="1" si="46"/>
        <v>0.60343316232067634</v>
      </c>
      <c r="C532" s="155" t="str">
        <f t="shared" ca="1" si="47"/>
        <v/>
      </c>
      <c r="D532" s="155">
        <f t="shared" si="48"/>
        <v>-0.45980793355641775</v>
      </c>
      <c r="E532" s="155">
        <f t="shared" si="49"/>
        <v>-8.7508834617894715E-2</v>
      </c>
      <c r="F532" s="155" t="str">
        <f t="shared" ca="1" si="50"/>
        <v/>
      </c>
      <c r="G532" s="145"/>
      <c r="H532" s="121">
        <f t="shared" si="45"/>
        <v>30294045</v>
      </c>
      <c r="I532" s="121">
        <f t="shared" si="51"/>
        <v>30294045</v>
      </c>
      <c r="J532" s="121">
        <f t="shared" si="52"/>
        <v>33587579</v>
      </c>
      <c r="K532" s="121">
        <f t="shared" si="53"/>
        <v>33587579</v>
      </c>
      <c r="L532" s="121">
        <f t="shared" si="54"/>
        <v>39080733</v>
      </c>
      <c r="M532" s="121">
        <f t="shared" si="55"/>
        <v>39080733</v>
      </c>
      <c r="N532" s="121">
        <f t="shared" si="44"/>
        <v>43637185.087816499</v>
      </c>
    </row>
    <row r="533" spans="1:14" ht="12.75">
      <c r="A533" s="154" t="s">
        <v>54</v>
      </c>
      <c r="B533" s="155">
        <f t="shared" ca="1" si="46"/>
        <v>0.16090834069053922</v>
      </c>
      <c r="C533" s="155" t="str">
        <f t="shared" ca="1" si="47"/>
        <v/>
      </c>
      <c r="D533" s="155">
        <f t="shared" si="48"/>
        <v>-0.50160865478881933</v>
      </c>
      <c r="E533" s="155">
        <f t="shared" si="49"/>
        <v>-9.5464183219521506E-2</v>
      </c>
      <c r="F533" s="155" t="str">
        <f t="shared" ca="1" si="50"/>
        <v/>
      </c>
      <c r="G533" s="145"/>
      <c r="H533" s="121">
        <f t="shared" si="45"/>
        <v>30294045</v>
      </c>
      <c r="I533" s="121">
        <f t="shared" si="51"/>
        <v>30294045</v>
      </c>
      <c r="J533" s="121">
        <f t="shared" si="52"/>
        <v>33587579</v>
      </c>
      <c r="K533" s="121">
        <f t="shared" si="53"/>
        <v>33587579</v>
      </c>
      <c r="L533" s="121">
        <f t="shared" si="54"/>
        <v>39080733</v>
      </c>
      <c r="M533" s="121">
        <f t="shared" si="55"/>
        <v>39080733</v>
      </c>
      <c r="N533" s="121">
        <f t="shared" si="44"/>
        <v>43637185.087816499</v>
      </c>
    </row>
    <row r="534" spans="1:14" ht="12.75">
      <c r="A534" s="145"/>
      <c r="B534" s="145"/>
      <c r="C534" s="145"/>
      <c r="D534" s="145"/>
      <c r="E534" s="145"/>
      <c r="F534" s="145"/>
      <c r="G534" s="145"/>
      <c r="H534" s="43"/>
      <c r="I534" s="43"/>
      <c r="J534" s="43"/>
      <c r="K534" s="43"/>
      <c r="L534" s="43"/>
      <c r="M534" s="43"/>
      <c r="N534" s="43"/>
    </row>
    <row r="535" spans="1:14" ht="12.75">
      <c r="A535" s="145"/>
      <c r="B535" s="145"/>
      <c r="C535" s="145"/>
      <c r="D535" s="145"/>
      <c r="E535" s="145"/>
      <c r="F535" s="145"/>
      <c r="G535" s="145"/>
      <c r="H535" s="43"/>
      <c r="I535" s="43"/>
      <c r="J535" s="43"/>
      <c r="K535" s="43"/>
      <c r="L535" s="43"/>
      <c r="M535" s="43"/>
      <c r="N535" s="43"/>
    </row>
    <row r="536" spans="1:14" ht="12.75">
      <c r="A536" s="145"/>
      <c r="B536" s="145"/>
      <c r="C536" s="145"/>
      <c r="D536" s="145"/>
      <c r="E536" s="145"/>
      <c r="F536" s="145"/>
      <c r="G536" s="145"/>
      <c r="H536" s="43"/>
      <c r="I536" s="43"/>
      <c r="J536" s="43"/>
      <c r="K536" s="43"/>
      <c r="L536" s="43"/>
      <c r="M536" s="43"/>
      <c r="N536" s="43"/>
    </row>
    <row r="537" spans="1:14" ht="12.75">
      <c r="A537" s="145"/>
      <c r="B537" s="145"/>
      <c r="C537" s="145"/>
      <c r="D537" s="145"/>
      <c r="E537" s="145"/>
      <c r="F537" s="145"/>
      <c r="G537" s="145"/>
      <c r="H537" s="43"/>
      <c r="I537" s="43"/>
      <c r="J537" s="43"/>
      <c r="K537" s="43"/>
      <c r="L537" s="43"/>
      <c r="M537" s="43"/>
      <c r="N537" s="43"/>
    </row>
    <row r="538" spans="1:14" ht="12.75">
      <c r="A538" s="145"/>
      <c r="B538" s="145"/>
      <c r="C538" s="145"/>
      <c r="D538" s="145"/>
      <c r="E538" s="145"/>
      <c r="F538" s="145"/>
      <c r="G538" s="145"/>
      <c r="H538" s="43"/>
      <c r="I538" s="43"/>
      <c r="J538" s="43"/>
      <c r="K538" s="43"/>
      <c r="L538" s="43"/>
      <c r="M538" s="43"/>
      <c r="N538" s="43"/>
    </row>
    <row r="539" spans="1:14" ht="12.75">
      <c r="A539" s="145"/>
      <c r="B539" s="145"/>
      <c r="C539" s="145"/>
      <c r="D539" s="145"/>
      <c r="E539" s="145"/>
      <c r="F539" s="145"/>
      <c r="G539" s="145"/>
      <c r="H539" s="43"/>
      <c r="I539" s="43"/>
      <c r="J539" s="43"/>
      <c r="K539" s="43"/>
      <c r="L539" s="43"/>
      <c r="M539" s="43"/>
      <c r="N539" s="43"/>
    </row>
    <row r="540" spans="1:14" ht="12.75">
      <c r="A540" s="145"/>
      <c r="B540" s="145"/>
      <c r="C540" s="145"/>
      <c r="D540" s="145"/>
      <c r="E540" s="145"/>
      <c r="F540" s="145"/>
      <c r="G540" s="145"/>
      <c r="H540" s="43"/>
      <c r="I540" s="43"/>
      <c r="J540" s="43"/>
      <c r="K540" s="43"/>
      <c r="L540" s="43"/>
      <c r="M540" s="43"/>
      <c r="N540" s="43"/>
    </row>
    <row r="541" spans="1:14" ht="12.75">
      <c r="A541" s="145"/>
      <c r="B541" s="145"/>
      <c r="C541" s="145"/>
      <c r="D541" s="145"/>
      <c r="E541" s="145"/>
      <c r="F541" s="145"/>
      <c r="G541" s="145"/>
      <c r="H541" s="43"/>
      <c r="I541" s="43"/>
      <c r="J541" s="43"/>
      <c r="K541" s="43"/>
      <c r="L541" s="43"/>
      <c r="M541" s="43"/>
      <c r="N541" s="43"/>
    </row>
    <row r="542" spans="1:14" ht="12.75">
      <c r="A542" s="145"/>
      <c r="B542" s="145"/>
      <c r="C542" s="145"/>
      <c r="D542" s="145"/>
      <c r="E542" s="145"/>
      <c r="F542" s="145"/>
      <c r="G542" s="145"/>
      <c r="H542" s="43"/>
      <c r="I542" s="43"/>
      <c r="J542" s="43"/>
      <c r="K542" s="43"/>
      <c r="L542" s="43"/>
      <c r="M542" s="43"/>
      <c r="N542" s="43"/>
    </row>
    <row r="543" spans="1:14" ht="12.75">
      <c r="A543" s="145"/>
      <c r="B543" s="145"/>
      <c r="C543" s="145"/>
      <c r="D543" s="145"/>
      <c r="E543" s="145"/>
      <c r="F543" s="145"/>
      <c r="G543" s="145"/>
      <c r="H543" s="43"/>
      <c r="I543" s="43"/>
      <c r="J543" s="43"/>
      <c r="K543" s="43"/>
      <c r="L543" s="43"/>
      <c r="M543" s="43"/>
      <c r="N543" s="43"/>
    </row>
    <row r="544" spans="1:14" ht="12.75">
      <c r="A544" s="145"/>
      <c r="B544" s="145"/>
      <c r="C544" s="145"/>
      <c r="D544" s="145"/>
      <c r="E544" s="145"/>
      <c r="F544" s="145"/>
      <c r="G544" s="145"/>
      <c r="H544" s="43"/>
      <c r="I544" s="43"/>
      <c r="J544" s="43"/>
      <c r="K544" s="43"/>
      <c r="L544" s="43"/>
      <c r="M544" s="43"/>
      <c r="N544" s="43"/>
    </row>
    <row r="545" spans="1:14" ht="12.75">
      <c r="A545" s="145"/>
      <c r="B545" s="145"/>
      <c r="C545" s="145"/>
      <c r="D545" s="145"/>
      <c r="E545" s="145"/>
      <c r="F545" s="145"/>
      <c r="G545" s="145"/>
      <c r="H545" s="43"/>
      <c r="I545" s="43"/>
      <c r="J545" s="43"/>
      <c r="K545" s="43"/>
      <c r="L545" s="43"/>
      <c r="M545" s="43"/>
      <c r="N545" s="43"/>
    </row>
    <row r="546" spans="1:14" ht="12.75">
      <c r="A546" s="145"/>
      <c r="B546" s="145"/>
      <c r="C546" s="145"/>
      <c r="D546" s="145"/>
      <c r="E546" s="145"/>
      <c r="F546" s="145"/>
      <c r="G546" s="145"/>
      <c r="H546" s="43"/>
      <c r="I546" s="43"/>
      <c r="J546" s="43"/>
      <c r="K546" s="43"/>
      <c r="L546" s="43"/>
      <c r="M546" s="43"/>
      <c r="N546" s="43"/>
    </row>
    <row r="547" spans="1:14" ht="12.75">
      <c r="A547" s="145"/>
      <c r="B547" s="145"/>
      <c r="C547" s="145"/>
      <c r="D547" s="145"/>
      <c r="E547" s="145"/>
      <c r="F547" s="145"/>
      <c r="G547" s="145"/>
      <c r="H547" s="43"/>
      <c r="I547" s="43"/>
      <c r="J547" s="43"/>
      <c r="K547" s="43"/>
      <c r="L547" s="43"/>
      <c r="M547" s="43"/>
      <c r="N547" s="43"/>
    </row>
    <row r="548" spans="1:14" ht="12.75">
      <c r="A548" s="145"/>
      <c r="B548" s="145"/>
      <c r="C548" s="145"/>
      <c r="D548" s="145"/>
      <c r="E548" s="145"/>
      <c r="F548" s="145"/>
      <c r="G548" s="145"/>
      <c r="H548" s="43"/>
      <c r="I548" s="43"/>
      <c r="J548" s="43"/>
      <c r="K548" s="43"/>
      <c r="L548" s="43"/>
      <c r="M548" s="43"/>
      <c r="N548" s="43"/>
    </row>
    <row r="549" spans="1:14" ht="12.75">
      <c r="A549" s="145"/>
      <c r="B549" s="145"/>
      <c r="C549" s="145"/>
      <c r="D549" s="145"/>
      <c r="E549" s="145"/>
      <c r="F549" s="145"/>
      <c r="G549" s="145"/>
      <c r="H549" s="43"/>
      <c r="I549" s="43"/>
      <c r="J549" s="43"/>
      <c r="K549" s="43"/>
      <c r="L549" s="43"/>
      <c r="M549" s="43"/>
      <c r="N549" s="43"/>
    </row>
    <row r="550" spans="1:14" ht="12.75">
      <c r="A550" s="145"/>
      <c r="B550" s="145"/>
      <c r="C550" s="145"/>
      <c r="D550" s="145"/>
      <c r="E550" s="145"/>
      <c r="F550" s="145"/>
      <c r="G550" s="145"/>
      <c r="H550" s="43"/>
      <c r="I550" s="43"/>
      <c r="J550" s="43"/>
      <c r="K550" s="43"/>
      <c r="L550" s="43"/>
      <c r="M550" s="43"/>
      <c r="N550" s="43"/>
    </row>
    <row r="551" spans="1:14" ht="12.75">
      <c r="A551" s="145"/>
      <c r="B551" s="145"/>
      <c r="C551" s="145"/>
      <c r="D551" s="145"/>
      <c r="E551" s="145"/>
      <c r="F551" s="145"/>
      <c r="G551" s="145"/>
      <c r="H551" s="43"/>
      <c r="I551" s="43"/>
      <c r="J551" s="43"/>
      <c r="K551" s="43"/>
      <c r="L551" s="43"/>
      <c r="M551" s="43"/>
      <c r="N551" s="43"/>
    </row>
    <row r="552" spans="1:14" ht="12.75">
      <c r="A552" s="145"/>
      <c r="B552" s="145"/>
      <c r="C552" s="145"/>
      <c r="D552" s="145"/>
      <c r="E552" s="145"/>
      <c r="F552" s="145"/>
      <c r="G552" s="145"/>
      <c r="H552" s="43"/>
      <c r="I552" s="43"/>
      <c r="J552" s="43"/>
      <c r="K552" s="43"/>
      <c r="L552" s="43"/>
      <c r="M552" s="43"/>
      <c r="N552" s="43"/>
    </row>
    <row r="553" spans="1:14" ht="12.75">
      <c r="A553" s="145"/>
      <c r="B553" s="145"/>
      <c r="C553" s="145"/>
      <c r="D553" s="145"/>
      <c r="E553" s="145"/>
      <c r="F553" s="145"/>
      <c r="G553" s="145"/>
      <c r="H553" s="43"/>
      <c r="I553" s="43"/>
      <c r="J553" s="43"/>
      <c r="K553" s="43"/>
      <c r="L553" s="43"/>
      <c r="M553" s="43"/>
      <c r="N553" s="43"/>
    </row>
    <row r="554" spans="1:14">
      <c r="A554" s="145"/>
      <c r="B554" s="145"/>
      <c r="C554" s="145"/>
      <c r="D554" s="145"/>
      <c r="E554" s="145"/>
      <c r="F554" s="145"/>
      <c r="G554" s="145"/>
    </row>
    <row r="555" spans="1:14">
      <c r="A555" s="145"/>
      <c r="B555" s="145"/>
      <c r="C555" s="145"/>
      <c r="D555" s="145"/>
      <c r="E555" s="145"/>
      <c r="F555" s="145"/>
      <c r="G555" s="145"/>
    </row>
    <row r="556" spans="1:14">
      <c r="A556" s="145"/>
      <c r="B556" s="145"/>
      <c r="C556" s="145"/>
      <c r="D556" s="145"/>
      <c r="E556" s="145"/>
      <c r="F556" s="145"/>
      <c r="G556" s="145"/>
    </row>
    <row r="557" spans="1:14" ht="13.5" customHeight="1">
      <c r="A557" s="145"/>
      <c r="B557" s="145"/>
      <c r="C557" s="145"/>
      <c r="D557" s="145"/>
      <c r="E557" s="145"/>
      <c r="G557" s="145"/>
    </row>
    <row r="558" spans="1:14" hidden="1"/>
    <row r="559" spans="1:14" hidden="1">
      <c r="C559" s="140" t="s">
        <v>129</v>
      </c>
    </row>
    <row r="560" spans="1:14" hidden="1">
      <c r="A560" s="140"/>
      <c r="B560" s="140" t="s">
        <v>125</v>
      </c>
      <c r="C560" s="140" t="s">
        <v>128</v>
      </c>
      <c r="D560" s="140" t="s">
        <v>126</v>
      </c>
      <c r="E560" s="140" t="s">
        <v>127</v>
      </c>
      <c r="F560" s="140" t="s">
        <v>131</v>
      </c>
      <c r="G560" s="140" t="s">
        <v>132</v>
      </c>
      <c r="H560" t="s">
        <v>133</v>
      </c>
      <c r="I560" t="s">
        <v>152</v>
      </c>
    </row>
    <row r="561" spans="1:9" hidden="1">
      <c r="A561" s="140" t="s">
        <v>45</v>
      </c>
      <c r="B561" s="142">
        <v>30678645</v>
      </c>
      <c r="C561" s="172">
        <v>30294045</v>
      </c>
      <c r="D561" s="172">
        <v>30294045</v>
      </c>
      <c r="E561" s="172">
        <v>33587579</v>
      </c>
      <c r="F561" s="172">
        <v>33587579</v>
      </c>
      <c r="G561" s="173">
        <v>39080733</v>
      </c>
      <c r="H561" s="173">
        <v>39080733</v>
      </c>
      <c r="I561" s="174">
        <v>43637185.087816499</v>
      </c>
    </row>
    <row r="562" spans="1:9" hidden="1">
      <c r="A562" s="140" t="s">
        <v>46</v>
      </c>
      <c r="B562" s="142">
        <v>30678645</v>
      </c>
      <c r="C562" s="172">
        <v>30294045</v>
      </c>
      <c r="D562" s="172">
        <v>30294045</v>
      </c>
      <c r="E562" s="172">
        <v>33587579</v>
      </c>
      <c r="F562" s="172">
        <v>33587579</v>
      </c>
      <c r="G562" s="173">
        <v>39080733</v>
      </c>
      <c r="H562" s="173">
        <v>39080733</v>
      </c>
      <c r="I562" s="174">
        <v>43637185.087816499</v>
      </c>
    </row>
    <row r="563" spans="1:9" hidden="1">
      <c r="A563" s="140" t="s">
        <v>22</v>
      </c>
      <c r="B563" s="142">
        <v>30678645</v>
      </c>
      <c r="C563" s="172">
        <v>30294045</v>
      </c>
      <c r="D563" s="172">
        <v>30294045</v>
      </c>
      <c r="E563" s="172">
        <v>33587579</v>
      </c>
      <c r="F563" s="172">
        <v>33587579</v>
      </c>
      <c r="G563" s="173">
        <v>39080733</v>
      </c>
      <c r="H563" s="173">
        <v>39080733</v>
      </c>
      <c r="I563" s="174">
        <v>43637185.087816499</v>
      </c>
    </row>
    <row r="564" spans="1:9" hidden="1">
      <c r="A564" s="140" t="s">
        <v>47</v>
      </c>
      <c r="B564" s="142">
        <v>30678645</v>
      </c>
      <c r="C564" s="172">
        <v>30294045</v>
      </c>
      <c r="D564" s="172">
        <v>30294045</v>
      </c>
      <c r="E564" s="172">
        <v>33587579</v>
      </c>
      <c r="F564" s="172">
        <v>33587579</v>
      </c>
      <c r="G564" s="173">
        <v>39080733</v>
      </c>
      <c r="H564" s="173">
        <v>39080733</v>
      </c>
      <c r="I564" s="174">
        <v>43637185.087816499</v>
      </c>
    </row>
    <row r="565" spans="1:9" hidden="1">
      <c r="A565" s="140" t="s">
        <v>23</v>
      </c>
      <c r="B565" s="142">
        <v>30678645</v>
      </c>
      <c r="C565" s="172">
        <v>30294045</v>
      </c>
      <c r="D565" s="172">
        <v>30294045</v>
      </c>
      <c r="E565" s="172">
        <v>33587579</v>
      </c>
      <c r="F565" s="172">
        <v>33587579</v>
      </c>
      <c r="G565" s="173">
        <v>39080733</v>
      </c>
      <c r="H565" s="173">
        <v>39080733</v>
      </c>
      <c r="I565" s="174">
        <v>43637185.087816499</v>
      </c>
    </row>
    <row r="566" spans="1:9" hidden="1">
      <c r="A566" s="140" t="s">
        <v>48</v>
      </c>
      <c r="B566" s="142">
        <v>30678645</v>
      </c>
      <c r="C566" s="172">
        <v>30294045</v>
      </c>
      <c r="D566" s="172">
        <v>30294045</v>
      </c>
      <c r="E566" s="172">
        <v>33587579</v>
      </c>
      <c r="F566" s="172">
        <v>33587579</v>
      </c>
      <c r="G566" s="173">
        <v>39080733</v>
      </c>
      <c r="H566" s="173">
        <v>39080733</v>
      </c>
      <c r="I566" s="174">
        <v>43637185.087816499</v>
      </c>
    </row>
    <row r="567" spans="1:9" hidden="1">
      <c r="A567" s="140" t="s">
        <v>49</v>
      </c>
      <c r="B567" s="142">
        <v>30678645</v>
      </c>
      <c r="C567" s="172">
        <v>30294045</v>
      </c>
      <c r="D567" s="172">
        <v>30294045</v>
      </c>
      <c r="E567" s="172">
        <v>33587579</v>
      </c>
      <c r="F567" s="172">
        <v>33587579</v>
      </c>
      <c r="G567" s="173">
        <v>39080733</v>
      </c>
      <c r="H567" s="173">
        <v>39080733</v>
      </c>
      <c r="I567" s="174">
        <v>43637185.087816499</v>
      </c>
    </row>
    <row r="568" spans="1:9" hidden="1">
      <c r="A568" s="140" t="s">
        <v>50</v>
      </c>
      <c r="B568" s="142">
        <v>30678645</v>
      </c>
      <c r="C568" s="172">
        <v>30294045</v>
      </c>
      <c r="D568" s="172">
        <v>30294045</v>
      </c>
      <c r="E568" s="172">
        <v>33587579</v>
      </c>
      <c r="F568" s="172">
        <v>33587579</v>
      </c>
      <c r="G568" s="173">
        <v>39080733</v>
      </c>
      <c r="H568" s="173">
        <v>39080733</v>
      </c>
      <c r="I568" s="174">
        <v>43637185.087816499</v>
      </c>
    </row>
    <row r="569" spans="1:9" hidden="1">
      <c r="A569" s="140" t="s">
        <v>51</v>
      </c>
      <c r="B569" s="142">
        <v>30678645</v>
      </c>
      <c r="C569" s="172">
        <v>30294045</v>
      </c>
      <c r="D569" s="172">
        <v>30294045</v>
      </c>
      <c r="E569" s="172">
        <v>33587579</v>
      </c>
      <c r="F569" s="172">
        <v>33587579</v>
      </c>
      <c r="G569" s="173">
        <v>39080733</v>
      </c>
      <c r="H569" s="173">
        <v>39080733</v>
      </c>
      <c r="I569" s="174">
        <v>43637185.087816499</v>
      </c>
    </row>
    <row r="570" spans="1:9" hidden="1">
      <c r="A570" s="140" t="s">
        <v>52</v>
      </c>
      <c r="B570" s="142">
        <v>30678645</v>
      </c>
      <c r="C570" s="172">
        <v>30294045</v>
      </c>
      <c r="D570" s="172">
        <v>30294045</v>
      </c>
      <c r="E570" s="172">
        <v>33587579</v>
      </c>
      <c r="F570" s="172">
        <v>33587579</v>
      </c>
      <c r="G570" s="173">
        <v>39080733</v>
      </c>
      <c r="H570" s="173">
        <v>39080733</v>
      </c>
      <c r="I570" s="174">
        <v>43637185.087816499</v>
      </c>
    </row>
    <row r="571" spans="1:9" hidden="1">
      <c r="A571" s="140" t="s">
        <v>53</v>
      </c>
      <c r="B571" s="142">
        <v>30678645</v>
      </c>
      <c r="C571" s="172">
        <v>30294045</v>
      </c>
      <c r="D571" s="172">
        <v>30294045</v>
      </c>
      <c r="E571" s="172">
        <v>33587579</v>
      </c>
      <c r="F571" s="172">
        <v>33587579</v>
      </c>
      <c r="G571" s="173">
        <v>39080733</v>
      </c>
      <c r="H571" s="173">
        <v>39080733</v>
      </c>
      <c r="I571" s="174">
        <v>43637185.087816499</v>
      </c>
    </row>
    <row r="572" spans="1:9" hidden="1">
      <c r="A572" s="140" t="s">
        <v>54</v>
      </c>
      <c r="B572" s="142">
        <v>30678645</v>
      </c>
      <c r="C572" s="172">
        <v>30294045</v>
      </c>
      <c r="D572" s="172">
        <v>30294045</v>
      </c>
      <c r="E572" s="172">
        <v>33587579</v>
      </c>
      <c r="F572" s="172">
        <v>33587579</v>
      </c>
      <c r="G572" s="173">
        <v>39080733</v>
      </c>
      <c r="H572" s="173">
        <v>39080733</v>
      </c>
      <c r="I572" s="174">
        <v>43637185.087816499</v>
      </c>
    </row>
    <row r="574" spans="1:9">
      <c r="A574" s="145"/>
      <c r="B574" s="145"/>
      <c r="C574" s="145"/>
      <c r="D574" s="145"/>
      <c r="E574" s="145"/>
      <c r="F574" s="145"/>
      <c r="G574" s="145"/>
    </row>
    <row r="575" spans="1:9">
      <c r="I575" s="175" t="s">
        <v>153</v>
      </c>
    </row>
  </sheetData>
  <mergeCells count="42"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321:F321"/>
    <mergeCell ref="B322:C322"/>
    <mergeCell ref="D322:E322"/>
    <mergeCell ref="A362:F362"/>
    <mergeCell ref="B363:C363"/>
    <mergeCell ref="D363:E363"/>
    <mergeCell ref="A476:F476"/>
    <mergeCell ref="B477:C477"/>
    <mergeCell ref="D477:E477"/>
    <mergeCell ref="A517:F517"/>
    <mergeCell ref="B518:C518"/>
    <mergeCell ref="D518:E518"/>
    <mergeCell ref="B439:C439"/>
    <mergeCell ref="D439:E439"/>
    <mergeCell ref="A401:F401"/>
    <mergeCell ref="B402:C402"/>
    <mergeCell ref="D402:E402"/>
    <mergeCell ref="A438:F438"/>
  </mergeCells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O35"/>
  <sheetViews>
    <sheetView zoomScale="90" zoomScaleNormal="90" workbookViewId="0">
      <pane xSplit="1" topLeftCell="CL1" activePane="topRight" state="frozen"/>
      <selection pane="topRight"/>
    </sheetView>
  </sheetViews>
  <sheetFormatPr defaultColWidth="9.140625" defaultRowHeight="15" zeroHeight="1"/>
  <cols>
    <col min="1" max="1" width="32.28515625" style="32" customWidth="1"/>
    <col min="2" max="65" width="9.140625" style="2" customWidth="1"/>
    <col min="66" max="67" width="10.28515625" style="59" customWidth="1"/>
    <col min="68" max="69" width="9.7109375" style="59" customWidth="1"/>
    <col min="70" max="74" width="9.140625" style="59"/>
    <col min="75" max="75" width="10.28515625" style="59" customWidth="1"/>
    <col min="76" max="76" width="9.140625" style="59"/>
    <col min="77" max="77" width="10.28515625" style="59" customWidth="1"/>
    <col min="78" max="107" width="10.5703125" style="59" customWidth="1"/>
    <col min="108" max="110" width="12.85546875" style="59" customWidth="1"/>
    <col min="111" max="112" width="12.85546875" style="180" customWidth="1"/>
    <col min="113" max="113" width="10.5703125" style="59" customWidth="1"/>
    <col min="114" max="145" width="9.140625" style="103"/>
    <col min="146" max="16384" width="9.140625" style="59"/>
  </cols>
  <sheetData>
    <row r="1" spans="1:145" s="53" customFormat="1">
      <c r="A1" s="47" t="s">
        <v>0</v>
      </c>
      <c r="D1" s="54"/>
      <c r="Z1" s="48"/>
      <c r="AA1" s="48"/>
      <c r="AB1" s="48"/>
      <c r="AC1" s="48"/>
      <c r="DG1" s="176"/>
      <c r="DH1" s="176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</row>
    <row r="2" spans="1:145" s="48" customFormat="1" ht="15" customHeight="1">
      <c r="A2" s="55" t="s">
        <v>150</v>
      </c>
      <c r="B2" s="56"/>
      <c r="D2" s="57"/>
      <c r="DG2" s="177"/>
      <c r="DH2" s="177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</row>
    <row r="3" spans="1:145" s="48" customFormat="1" ht="3.75" customHeight="1">
      <c r="A3" s="58"/>
      <c r="B3" s="56"/>
      <c r="D3" s="57"/>
      <c r="Z3" s="50"/>
      <c r="AA3" s="50"/>
      <c r="AB3" s="50"/>
      <c r="AC3" s="50"/>
      <c r="DG3" s="177"/>
      <c r="DH3" s="177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</row>
    <row r="4" spans="1:145" ht="15" customHeight="1">
      <c r="A4" s="18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9">
        <v>42370</v>
      </c>
      <c r="AA4" s="19">
        <v>42401</v>
      </c>
      <c r="AB4" s="19">
        <v>42430</v>
      </c>
      <c r="AC4" s="19">
        <v>42461</v>
      </c>
      <c r="AD4" s="19">
        <v>42491</v>
      </c>
      <c r="AE4" s="19">
        <v>42522</v>
      </c>
      <c r="AF4" s="19">
        <v>42552</v>
      </c>
      <c r="AG4" s="19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52">
        <v>43466</v>
      </c>
      <c r="BK4" s="52">
        <v>43497</v>
      </c>
      <c r="BL4" s="52">
        <v>43525</v>
      </c>
      <c r="BM4" s="52">
        <v>43556</v>
      </c>
      <c r="BN4" s="52">
        <v>43586</v>
      </c>
      <c r="BO4" s="52">
        <v>43617</v>
      </c>
      <c r="BP4" s="52">
        <v>43647</v>
      </c>
      <c r="BQ4" s="52">
        <v>43678</v>
      </c>
      <c r="BR4" s="52">
        <v>43709</v>
      </c>
      <c r="BS4" s="52">
        <v>43739</v>
      </c>
      <c r="BT4" s="52">
        <v>43770</v>
      </c>
      <c r="BU4" s="52">
        <v>43800</v>
      </c>
      <c r="BV4" s="52">
        <v>43831</v>
      </c>
      <c r="BW4" s="52">
        <v>43862</v>
      </c>
      <c r="BX4" s="52">
        <v>43891</v>
      </c>
      <c r="BY4" s="52">
        <v>43922</v>
      </c>
      <c r="BZ4" s="52">
        <v>43952</v>
      </c>
      <c r="CA4" s="52">
        <v>43983</v>
      </c>
      <c r="CB4" s="52">
        <v>44013</v>
      </c>
      <c r="CC4" s="52">
        <v>44044</v>
      </c>
      <c r="CD4" s="52">
        <v>44075</v>
      </c>
      <c r="CE4" s="52">
        <v>44105</v>
      </c>
      <c r="CF4" s="52">
        <v>44136</v>
      </c>
      <c r="CG4" s="52">
        <v>44166</v>
      </c>
      <c r="CH4" s="52">
        <v>44197</v>
      </c>
      <c r="CI4" s="52">
        <v>44228</v>
      </c>
      <c r="CJ4" s="52">
        <v>44256</v>
      </c>
      <c r="CK4" s="52">
        <v>44287</v>
      </c>
      <c r="CL4" s="52">
        <v>44317</v>
      </c>
      <c r="CM4" s="52">
        <v>44348</v>
      </c>
      <c r="CN4" s="52">
        <v>44378</v>
      </c>
      <c r="CO4" s="52">
        <v>44409</v>
      </c>
      <c r="CP4" s="52">
        <v>44440</v>
      </c>
      <c r="CQ4" s="52">
        <v>44470</v>
      </c>
      <c r="CR4" s="52">
        <v>44501</v>
      </c>
      <c r="CS4" s="52">
        <v>44531</v>
      </c>
      <c r="CT4" s="52">
        <v>44562</v>
      </c>
      <c r="CU4" s="52">
        <v>44593</v>
      </c>
      <c r="CV4" s="52">
        <v>44621</v>
      </c>
      <c r="CW4" s="52">
        <v>44652</v>
      </c>
      <c r="CX4" s="52">
        <v>44682</v>
      </c>
      <c r="CY4" s="52">
        <v>44713</v>
      </c>
      <c r="CZ4" s="52">
        <v>44743</v>
      </c>
      <c r="DA4" s="52">
        <v>44774</v>
      </c>
      <c r="DB4" s="52">
        <v>44805</v>
      </c>
      <c r="DC4" s="52">
        <v>44835</v>
      </c>
      <c r="DD4" s="52">
        <v>44866</v>
      </c>
      <c r="DE4" s="52">
        <v>44896</v>
      </c>
      <c r="DF4" s="52">
        <v>44927</v>
      </c>
      <c r="DG4" s="52">
        <v>44958</v>
      </c>
      <c r="DH4" s="52">
        <v>44986</v>
      </c>
      <c r="DI4" s="52"/>
    </row>
    <row r="5" spans="1:145" s="76" customFormat="1" ht="15" customHeight="1">
      <c r="A5" s="20" t="s">
        <v>1</v>
      </c>
      <c r="B5" s="6">
        <f t="shared" ref="B5:M5" si="0">B6-B12</f>
        <v>91313.421440000064</v>
      </c>
      <c r="C5" s="6">
        <f t="shared" si="0"/>
        <v>-21475.559770000051</v>
      </c>
      <c r="D5" s="6">
        <f t="shared" si="0"/>
        <v>-42874.525509999949</v>
      </c>
      <c r="E5" s="6">
        <f t="shared" si="0"/>
        <v>-37659.059680000064</v>
      </c>
      <c r="F5" s="6">
        <f t="shared" si="0"/>
        <v>90700.442779999692</v>
      </c>
      <c r="G5" s="6">
        <f t="shared" si="0"/>
        <v>195862.86088999989</v>
      </c>
      <c r="H5" s="6">
        <f t="shared" si="0"/>
        <v>-10838.734800000093</v>
      </c>
      <c r="I5" s="6">
        <f t="shared" si="0"/>
        <v>47350.854039999889</v>
      </c>
      <c r="J5" s="6">
        <f t="shared" si="0"/>
        <v>2228.4301999997115</v>
      </c>
      <c r="K5" s="6">
        <f t="shared" si="0"/>
        <v>-74172.763260000036</v>
      </c>
      <c r="L5" s="6">
        <f t="shared" si="0"/>
        <v>-172193.92486999964</v>
      </c>
      <c r="M5" s="6">
        <f t="shared" si="0"/>
        <v>-467238.2485799999</v>
      </c>
      <c r="N5" s="6">
        <f t="shared" ref="N5:W5" si="1">N6-N12</f>
        <v>89082.567129999981</v>
      </c>
      <c r="O5" s="6">
        <f t="shared" si="1"/>
        <v>-78843.736859999946</v>
      </c>
      <c r="P5" s="6">
        <f t="shared" si="1"/>
        <v>24262.518720000284</v>
      </c>
      <c r="Q5" s="6">
        <f t="shared" si="1"/>
        <v>120476.01403000031</v>
      </c>
      <c r="R5" s="6">
        <f t="shared" si="1"/>
        <v>102568.1783100001</v>
      </c>
      <c r="S5" s="6">
        <f t="shared" si="1"/>
        <v>-40085.145519999904</v>
      </c>
      <c r="T5" s="6">
        <f t="shared" si="1"/>
        <v>-85893.91519000032</v>
      </c>
      <c r="U5" s="6">
        <f t="shared" si="1"/>
        <v>117584.40234000003</v>
      </c>
      <c r="V5" s="6">
        <f t="shared" si="1"/>
        <v>-73129.009970000247</v>
      </c>
      <c r="W5" s="6">
        <f t="shared" si="1"/>
        <v>25688.213430000003</v>
      </c>
      <c r="X5" s="6">
        <v>-100319.17140000034</v>
      </c>
      <c r="Y5" s="6">
        <v>-473650.71200000029</v>
      </c>
      <c r="Z5" s="21">
        <f>Z6-Z12</f>
        <v>107110.02049999998</v>
      </c>
      <c r="AA5" s="21">
        <v>41780.300839999923</v>
      </c>
      <c r="AB5" s="21">
        <v>-100445.23820999986</v>
      </c>
      <c r="AC5" s="21">
        <v>-9189.4910300002666</v>
      </c>
      <c r="AD5" s="21">
        <v>149320.42417000001</v>
      </c>
      <c r="AE5" s="21">
        <v>-2422.9900599998473</v>
      </c>
      <c r="AF5" s="21">
        <v>21439.677369999932</v>
      </c>
      <c r="AG5" s="21">
        <v>42001.75285000023</v>
      </c>
      <c r="AH5" s="6">
        <v>53994.776410000784</v>
      </c>
      <c r="AI5" s="6">
        <v>-67527.171389999246</v>
      </c>
      <c r="AJ5" s="6">
        <v>-95804.261959999843</v>
      </c>
      <c r="AK5" s="6">
        <v>-242000.74536</v>
      </c>
      <c r="AL5" s="6">
        <v>121819.73393999976</v>
      </c>
      <c r="AM5" s="6">
        <v>10955.501089999983</v>
      </c>
      <c r="AN5" s="6">
        <v>-33008.380109999962</v>
      </c>
      <c r="AO5" s="6">
        <v>70972.531249999854</v>
      </c>
      <c r="AP5" s="6">
        <v>79319.083959999902</v>
      </c>
      <c r="AQ5" s="6">
        <v>-19329.924680000091</v>
      </c>
      <c r="AR5" s="6">
        <v>62888.680860000022</v>
      </c>
      <c r="AS5" s="6">
        <v>74188.635260000417</v>
      </c>
      <c r="AT5" s="6">
        <v>-7050.3847399997994</v>
      </c>
      <c r="AU5" s="6">
        <v>-98934.521639999963</v>
      </c>
      <c r="AV5" s="6">
        <v>-145226.56945999974</v>
      </c>
      <c r="AW5" s="6">
        <v>-338266.90960999997</v>
      </c>
      <c r="AX5" s="6">
        <v>172805.51350000093</v>
      </c>
      <c r="AY5" s="6">
        <v>127079.64875999792</v>
      </c>
      <c r="AZ5" s="6">
        <v>-71990.673390000011</v>
      </c>
      <c r="BA5" s="6">
        <v>12038.085170000908</v>
      </c>
      <c r="BB5" s="6">
        <v>267105.45551</v>
      </c>
      <c r="BC5" s="6">
        <v>-29338.694490000024</v>
      </c>
      <c r="BD5" s="6">
        <v>200431.68035999907</v>
      </c>
      <c r="BE5" s="6">
        <v>45774.284680000157</v>
      </c>
      <c r="BF5" s="6">
        <v>-32555.487709999434</v>
      </c>
      <c r="BG5" s="6">
        <v>-176690.29688999988</v>
      </c>
      <c r="BH5" s="6">
        <v>-156813.17988999793</v>
      </c>
      <c r="BI5" s="6">
        <v>-572971.32260999957</v>
      </c>
      <c r="BJ5" s="6">
        <f t="shared" ref="BJ5:BP5" si="2">BJ6-BJ12</f>
        <v>173648.37699999998</v>
      </c>
      <c r="BK5" s="6">
        <f t="shared" si="2"/>
        <v>108815.14299999981</v>
      </c>
      <c r="BL5" s="6">
        <f t="shared" si="2"/>
        <v>-81808.612000000081</v>
      </c>
      <c r="BM5" s="6">
        <f t="shared" si="2"/>
        <v>72372.558999999892</v>
      </c>
      <c r="BN5" s="6">
        <f t="shared" si="2"/>
        <v>241386.39999999944</v>
      </c>
      <c r="BO5" s="6">
        <f t="shared" si="2"/>
        <v>164797.13300000038</v>
      </c>
      <c r="BP5" s="6">
        <f t="shared" si="2"/>
        <v>-82053.674999999464</v>
      </c>
      <c r="BQ5" s="6">
        <f>BQ6-BQ12</f>
        <v>-309.79000000027008</v>
      </c>
      <c r="BR5" s="6">
        <f>BR6-BR12</f>
        <v>-75248.021000000648</v>
      </c>
      <c r="BS5" s="6">
        <f>BS6-BS12</f>
        <v>-77614.278000000049</v>
      </c>
      <c r="BT5" s="6">
        <f>BT6-BT12</f>
        <v>-139161.2080000015</v>
      </c>
      <c r="BU5" s="6">
        <f>BU6-BU12</f>
        <v>-422440.00499999686</v>
      </c>
      <c r="BV5" s="6">
        <v>111895.87100000004</v>
      </c>
      <c r="BW5" s="6">
        <f t="shared" ref="BW5:CG5" si="3">BW6-BW12</f>
        <v>103710.66299999983</v>
      </c>
      <c r="BX5" s="6">
        <f t="shared" si="3"/>
        <v>-144293.05600000033</v>
      </c>
      <c r="BY5" s="6">
        <f t="shared" si="3"/>
        <v>-82622.752999999793</v>
      </c>
      <c r="BZ5" s="6">
        <f t="shared" si="3"/>
        <v>70036.276000000304</v>
      </c>
      <c r="CA5" s="6">
        <f t="shared" si="3"/>
        <v>-190113.00100000028</v>
      </c>
      <c r="CB5" s="6">
        <f t="shared" si="3"/>
        <v>137554.96499999939</v>
      </c>
      <c r="CC5" s="6">
        <f t="shared" si="3"/>
        <v>-46323.773999999859</v>
      </c>
      <c r="CD5" s="6">
        <f t="shared" si="3"/>
        <v>-129953.41500000015</v>
      </c>
      <c r="CE5" s="6">
        <f t="shared" si="3"/>
        <v>-239787.45300000021</v>
      </c>
      <c r="CF5" s="6">
        <f t="shared" si="3"/>
        <v>-131403.44099999964</v>
      </c>
      <c r="CG5" s="6">
        <f t="shared" si="3"/>
        <v>-607594.71699999878</v>
      </c>
      <c r="CH5" s="6">
        <v>107812.63700000022</v>
      </c>
      <c r="CI5" s="6">
        <f t="shared" ref="CI5:CS5" si="4">CI6-CI12</f>
        <v>-70037.902000000235</v>
      </c>
      <c r="CJ5" s="6">
        <f t="shared" si="4"/>
        <v>-626307.76600000041</v>
      </c>
      <c r="CK5" s="6">
        <f t="shared" si="4"/>
        <v>-147810.3049999997</v>
      </c>
      <c r="CL5" s="6">
        <f t="shared" si="4"/>
        <v>43702.035999999382</v>
      </c>
      <c r="CM5" s="6">
        <f t="shared" si="4"/>
        <v>-323251.43699999957</v>
      </c>
      <c r="CN5" s="6">
        <f t="shared" si="4"/>
        <v>80650.705999999773</v>
      </c>
      <c r="CO5" s="6">
        <f t="shared" si="4"/>
        <v>8217.9289999990724</v>
      </c>
      <c r="CP5" s="6">
        <f t="shared" si="4"/>
        <v>120460.06200000062</v>
      </c>
      <c r="CQ5" s="6">
        <f t="shared" si="4"/>
        <v>-180467.44300000055</v>
      </c>
      <c r="CR5" s="6">
        <f t="shared" si="4"/>
        <v>-107114.45500000007</v>
      </c>
      <c r="CS5" s="6">
        <f t="shared" si="4"/>
        <v>-796518.82799999998</v>
      </c>
      <c r="CT5" s="6">
        <v>218389.09100000025</v>
      </c>
      <c r="CU5" s="6">
        <f t="shared" ref="CU5:CV5" si="5">CU6-CU12</f>
        <v>-8203.9499999999534</v>
      </c>
      <c r="CV5" s="6">
        <f t="shared" si="5"/>
        <v>-345869.73700000008</v>
      </c>
      <c r="CW5" s="6">
        <f t="shared" ref="CW5:CX5" si="6">CW6-CW12</f>
        <v>53138.836999999825</v>
      </c>
      <c r="CX5" s="6">
        <f t="shared" si="6"/>
        <v>-82553.767999998527</v>
      </c>
      <c r="CY5" s="6">
        <f t="shared" ref="CY5:DB5" si="7">CY6-CY12</f>
        <v>-61976.694000000134</v>
      </c>
      <c r="CZ5" s="6">
        <f t="shared" si="7"/>
        <v>128860.01499999734</v>
      </c>
      <c r="DA5" s="6">
        <f t="shared" si="7"/>
        <v>117341.16100000148</v>
      </c>
      <c r="DB5" s="6">
        <f t="shared" si="7"/>
        <v>-334219.50900000078</v>
      </c>
      <c r="DC5" s="6">
        <f>DC6-DC12</f>
        <v>-214870.46600000025</v>
      </c>
      <c r="DD5" s="6">
        <f>DD6-DD12</f>
        <v>-69420.276999999536</v>
      </c>
      <c r="DE5" s="6">
        <f t="shared" ref="DE5:DG5" si="8">DE6-DE12</f>
        <v>-851302.9449999982</v>
      </c>
      <c r="DF5" s="6">
        <v>223039.36800000002</v>
      </c>
      <c r="DG5" s="85">
        <f t="shared" si="8"/>
        <v>-75727.524999999674</v>
      </c>
      <c r="DH5" s="85">
        <f t="shared" ref="DH5" si="9">DH6-DH12</f>
        <v>-411380.46900000051</v>
      </c>
      <c r="DI5" s="6"/>
      <c r="DJ5" s="104"/>
      <c r="DK5" s="104"/>
      <c r="DL5" s="104"/>
      <c r="DM5" s="104"/>
      <c r="DN5" s="104"/>
      <c r="DO5" s="104"/>
      <c r="DP5" s="104"/>
      <c r="DQ5" s="104"/>
      <c r="DR5" s="104"/>
      <c r="DS5" s="104"/>
      <c r="DT5" s="104"/>
      <c r="DU5" s="104"/>
      <c r="DV5" s="104"/>
      <c r="DW5" s="104"/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4"/>
      <c r="EL5" s="104"/>
      <c r="EM5" s="104"/>
      <c r="EN5" s="104"/>
      <c r="EO5" s="104"/>
    </row>
    <row r="6" spans="1:145" s="77" customFormat="1" ht="15" customHeight="1">
      <c r="A6" s="22" t="s">
        <v>2</v>
      </c>
      <c r="B6" s="23">
        <v>669150.36543999997</v>
      </c>
      <c r="C6" s="23">
        <v>702336.51727999991</v>
      </c>
      <c r="D6" s="23">
        <v>634464.90998999996</v>
      </c>
      <c r="E6" s="23">
        <v>729478.28368999995</v>
      </c>
      <c r="F6" s="23">
        <v>697768.86613999994</v>
      </c>
      <c r="G6" s="23">
        <v>930301.22159999993</v>
      </c>
      <c r="H6" s="23">
        <v>717431.2548</v>
      </c>
      <c r="I6" s="23">
        <v>705630.82687999995</v>
      </c>
      <c r="J6" s="23">
        <v>664101.56457999977</v>
      </c>
      <c r="K6" s="23">
        <v>698900.34092999983</v>
      </c>
      <c r="L6" s="23">
        <v>633553.95424000011</v>
      </c>
      <c r="M6" s="23">
        <v>752790.41567000002</v>
      </c>
      <c r="N6" s="23">
        <v>739901.46539000003</v>
      </c>
      <c r="O6" s="23">
        <v>673295.03503999987</v>
      </c>
      <c r="P6" s="23">
        <v>783832.47659000021</v>
      </c>
      <c r="Q6" s="23">
        <v>877359.58700000029</v>
      </c>
      <c r="R6" s="23">
        <v>738221.47658000013</v>
      </c>
      <c r="S6" s="23">
        <v>773494.45748999983</v>
      </c>
      <c r="T6" s="23">
        <v>677593.43219999969</v>
      </c>
      <c r="U6" s="23">
        <v>809255.96308999998</v>
      </c>
      <c r="V6" s="23">
        <v>621655.15809999965</v>
      </c>
      <c r="W6" s="23">
        <v>734458.93104000005</v>
      </c>
      <c r="X6" s="23">
        <v>663909.64456999965</v>
      </c>
      <c r="Y6" s="23">
        <v>729584.73817999964</v>
      </c>
      <c r="Z6" s="24">
        <v>728283.55531000008</v>
      </c>
      <c r="AA6" s="24">
        <v>812494.54261</v>
      </c>
      <c r="AB6" s="24">
        <v>673808.96195000014</v>
      </c>
      <c r="AC6" s="24">
        <v>771643.91665999964</v>
      </c>
      <c r="AD6" s="24">
        <v>834341.27364999999</v>
      </c>
      <c r="AE6" s="24">
        <v>734566.16660999996</v>
      </c>
      <c r="AF6" s="24">
        <v>742543.24895999988</v>
      </c>
      <c r="AG6" s="24">
        <v>738284.42366000032</v>
      </c>
      <c r="AH6" s="7">
        <v>721850.15873000061</v>
      </c>
      <c r="AI6" s="7">
        <v>743074.16115000052</v>
      </c>
      <c r="AJ6" s="7">
        <v>725551.77905000024</v>
      </c>
      <c r="AK6" s="7">
        <v>843416.72667999985</v>
      </c>
      <c r="AL6" s="7">
        <v>796686.08243000007</v>
      </c>
      <c r="AM6" s="7">
        <v>788039.42313999997</v>
      </c>
      <c r="AN6" s="7">
        <v>711497.08975999989</v>
      </c>
      <c r="AO6" s="7">
        <v>837391.14862999995</v>
      </c>
      <c r="AP6" s="7">
        <v>829812.36539000005</v>
      </c>
      <c r="AQ6" s="7">
        <v>858614.70745999983</v>
      </c>
      <c r="AR6" s="7">
        <v>793875.89476000005</v>
      </c>
      <c r="AS6" s="7">
        <v>812128.50832000037</v>
      </c>
      <c r="AT6" s="7">
        <v>724058.72840000002</v>
      </c>
      <c r="AU6" s="7">
        <v>814400.63669999992</v>
      </c>
      <c r="AV6" s="7">
        <v>757016.09750000027</v>
      </c>
      <c r="AW6" s="7">
        <v>900967.75630000001</v>
      </c>
      <c r="AX6" s="7">
        <v>879758.22274999996</v>
      </c>
      <c r="AY6" s="7">
        <v>914569.24210999894</v>
      </c>
      <c r="AZ6" s="7">
        <v>740060.61522000004</v>
      </c>
      <c r="BA6" s="7">
        <v>928535.87488000095</v>
      </c>
      <c r="BB6" s="7">
        <v>1055559.9995500001</v>
      </c>
      <c r="BC6" s="7">
        <v>892335.02151000011</v>
      </c>
      <c r="BD6" s="7">
        <v>1087361.14708</v>
      </c>
      <c r="BE6" s="7">
        <v>901412.71518000006</v>
      </c>
      <c r="BF6" s="7">
        <v>783892.94155000057</v>
      </c>
      <c r="BG6" s="7">
        <v>891427.71253000014</v>
      </c>
      <c r="BH6" s="7">
        <v>890659.00799000205</v>
      </c>
      <c r="BI6" s="7">
        <v>917330.79664999805</v>
      </c>
      <c r="BJ6" s="7">
        <f t="shared" ref="BJ6:BP6" si="10">BJ7+BJ8+BJ9+BJ10+BJ11</f>
        <v>975697.728</v>
      </c>
      <c r="BK6" s="7">
        <f t="shared" si="10"/>
        <v>1006430.34</v>
      </c>
      <c r="BL6" s="7">
        <f t="shared" si="10"/>
        <v>735133.08499999996</v>
      </c>
      <c r="BM6" s="7">
        <f t="shared" si="10"/>
        <v>1000972.7179999999</v>
      </c>
      <c r="BN6" s="7">
        <f t="shared" si="10"/>
        <v>1108859.1290000002</v>
      </c>
      <c r="BO6" s="7">
        <f t="shared" si="10"/>
        <v>1079866</v>
      </c>
      <c r="BP6" s="7">
        <f t="shared" si="10"/>
        <v>890279.0060000004</v>
      </c>
      <c r="BQ6" s="7">
        <f>BQ7+BQ8+BQ9+BQ10+BQ11</f>
        <v>854624.61299999966</v>
      </c>
      <c r="BR6" s="7">
        <f>BR7+BR8+BR9+BR10+BR11</f>
        <v>789328.57299999986</v>
      </c>
      <c r="BS6" s="7">
        <f>BS7+BS8+BS9+BS10+BS11</f>
        <v>1001284.2609999998</v>
      </c>
      <c r="BT6" s="7">
        <f>BT7+BT8+BT9+BT10+BT11</f>
        <v>855826.99700000044</v>
      </c>
      <c r="BU6" s="7">
        <f>BU7+BU8+BU9+BU10+BU11</f>
        <v>1116052.8970000001</v>
      </c>
      <c r="BV6" s="7">
        <v>990255.96600000001</v>
      </c>
      <c r="BW6" s="7">
        <f t="shared" ref="BW6:CG6" si="11">BW7+BW8+BW9+BW10+BW11</f>
        <v>1003986.803</v>
      </c>
      <c r="BX6" s="7">
        <f t="shared" si="11"/>
        <v>790973.85899999994</v>
      </c>
      <c r="BY6" s="7">
        <f t="shared" si="11"/>
        <v>1008343.1729999997</v>
      </c>
      <c r="BZ6" s="7">
        <f t="shared" si="11"/>
        <v>915661.34800000046</v>
      </c>
      <c r="CA6" s="7">
        <f t="shared" si="11"/>
        <v>817524.85099999967</v>
      </c>
      <c r="CB6" s="7">
        <f t="shared" si="11"/>
        <v>1137278.0649999999</v>
      </c>
      <c r="CC6" s="7">
        <f t="shared" si="11"/>
        <v>905597.44700000004</v>
      </c>
      <c r="CD6" s="7">
        <f t="shared" si="11"/>
        <v>848822.40500000014</v>
      </c>
      <c r="CE6" s="7">
        <f t="shared" si="11"/>
        <v>906227.44399999967</v>
      </c>
      <c r="CF6" s="7">
        <f t="shared" si="11"/>
        <v>896995.39900000021</v>
      </c>
      <c r="CG6" s="7">
        <f t="shared" si="11"/>
        <v>1098839.1779999989</v>
      </c>
      <c r="CH6" s="7">
        <v>1025729.2190000002</v>
      </c>
      <c r="CI6" s="181">
        <f t="shared" ref="CI6:CS6" si="12">CI7+CI8+CI9+CI10+CI11</f>
        <v>1050032.9479999999</v>
      </c>
      <c r="CJ6" s="7">
        <f t="shared" si="12"/>
        <v>729450.3539999997</v>
      </c>
      <c r="CK6" s="7">
        <f t="shared" si="12"/>
        <v>1125852.8420000002</v>
      </c>
      <c r="CL6" s="7">
        <f t="shared" si="12"/>
        <v>1104155.3219999997</v>
      </c>
      <c r="CM6" s="7">
        <f t="shared" si="12"/>
        <v>976600.62799999991</v>
      </c>
      <c r="CN6" s="7">
        <f t="shared" si="12"/>
        <v>1162632.0019999999</v>
      </c>
      <c r="CO6" s="7">
        <f t="shared" si="12"/>
        <v>1025720.0220000003</v>
      </c>
      <c r="CP6" s="7">
        <f t="shared" si="12"/>
        <v>1184851.081</v>
      </c>
      <c r="CQ6" s="7">
        <f t="shared" si="12"/>
        <v>993429.18299999961</v>
      </c>
      <c r="CR6" s="7">
        <f t="shared" si="12"/>
        <v>1074941.0989999995</v>
      </c>
      <c r="CS6" s="7">
        <f t="shared" si="12"/>
        <v>1118858.0209999995</v>
      </c>
      <c r="CT6" s="7">
        <v>1230170.0470000003</v>
      </c>
      <c r="CU6" s="178">
        <f t="shared" ref="CU6:CV6" si="13">CU7+CU8+CU9+CU10+CU11</f>
        <v>1166379.9070000001</v>
      </c>
      <c r="CV6" s="7">
        <f t="shared" si="13"/>
        <v>896198.79599999974</v>
      </c>
      <c r="CW6" s="7">
        <f t="shared" ref="CW6:CX6" si="14">CW7+CW8+CW9+CW10+CW11</f>
        <v>1240480.2940000002</v>
      </c>
      <c r="CX6" s="7">
        <f t="shared" si="14"/>
        <v>1141583.5550000004</v>
      </c>
      <c r="CY6" s="7">
        <f t="shared" ref="CY6:DD6" si="15">CY7+CY8+CY9+CY10+CY11</f>
        <v>1110073.8809999991</v>
      </c>
      <c r="CZ6" s="7">
        <f t="shared" si="15"/>
        <v>1217508.6170000001</v>
      </c>
      <c r="DA6" s="7">
        <f t="shared" si="15"/>
        <v>1222030.584</v>
      </c>
      <c r="DB6" s="7">
        <f t="shared" si="15"/>
        <v>1079167.6949999991</v>
      </c>
      <c r="DC6" s="7">
        <f t="shared" si="15"/>
        <v>1328712.6070000005</v>
      </c>
      <c r="DD6" s="7">
        <f t="shared" si="15"/>
        <v>1261934.4380000003</v>
      </c>
      <c r="DE6" s="7">
        <f t="shared" ref="DE6:DG6" si="16">DE7+DE8+DE9+DE10+DE11</f>
        <v>1379607.6580000001</v>
      </c>
      <c r="DF6" s="7">
        <v>1307495.6850000001</v>
      </c>
      <c r="DG6" s="178">
        <f t="shared" si="16"/>
        <v>1335076.73</v>
      </c>
      <c r="DH6" s="178">
        <f t="shared" ref="DH6" si="17">DH7+DH8+DH9+DH10+DH11</f>
        <v>941933.14500000002</v>
      </c>
      <c r="DI6" s="7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</row>
    <row r="7" spans="1:145" s="77" customFormat="1" ht="15" customHeight="1">
      <c r="A7" s="25" t="s">
        <v>122</v>
      </c>
      <c r="B7" s="26">
        <v>563342.33500000008</v>
      </c>
      <c r="C7" s="26">
        <v>484018.44699999999</v>
      </c>
      <c r="D7" s="26">
        <v>522459.97200000001</v>
      </c>
      <c r="E7" s="26">
        <v>577311.68200000003</v>
      </c>
      <c r="F7" s="26">
        <v>543408.39699999988</v>
      </c>
      <c r="G7" s="26">
        <v>561049.38299999991</v>
      </c>
      <c r="H7" s="26">
        <v>588721.99199999997</v>
      </c>
      <c r="I7" s="26">
        <v>592501.03700000013</v>
      </c>
      <c r="J7" s="26">
        <v>544269.77168000001</v>
      </c>
      <c r="K7" s="26">
        <v>552728.12165999995</v>
      </c>
      <c r="L7" s="26">
        <v>562036.71759000013</v>
      </c>
      <c r="M7" s="26">
        <v>584081.29408999998</v>
      </c>
      <c r="N7" s="26">
        <v>596497.70616000006</v>
      </c>
      <c r="O7" s="26">
        <v>506940.67818000005</v>
      </c>
      <c r="P7" s="26">
        <v>558522.39622000011</v>
      </c>
      <c r="Q7" s="26">
        <v>590483.38904000015</v>
      </c>
      <c r="R7" s="26">
        <v>601644.75202999997</v>
      </c>
      <c r="S7" s="26">
        <v>558187.25926999992</v>
      </c>
      <c r="T7" s="26">
        <v>603846.94405000005</v>
      </c>
      <c r="U7" s="26">
        <v>615705.18461000011</v>
      </c>
      <c r="V7" s="26">
        <v>564092.8196599998</v>
      </c>
      <c r="W7" s="26">
        <v>599742.80671000003</v>
      </c>
      <c r="X7" s="26">
        <v>602621.26305999991</v>
      </c>
      <c r="Y7" s="26">
        <v>604380.80405000004</v>
      </c>
      <c r="Z7" s="27">
        <v>595571.64918000007</v>
      </c>
      <c r="AA7" s="27">
        <v>546144.7011500001</v>
      </c>
      <c r="AB7" s="27">
        <v>583706.50466000021</v>
      </c>
      <c r="AC7" s="27">
        <v>627295.03941999981</v>
      </c>
      <c r="AD7" s="27">
        <v>630385.37828999991</v>
      </c>
      <c r="AE7" s="27">
        <v>612432.40067999996</v>
      </c>
      <c r="AF7" s="27">
        <v>639154.92059999995</v>
      </c>
      <c r="AG7" s="27">
        <v>635624.53900999995</v>
      </c>
      <c r="AH7" s="9">
        <v>611713.5027099998</v>
      </c>
      <c r="AI7" s="9">
        <v>638055.60171000008</v>
      </c>
      <c r="AJ7" s="9">
        <v>630150.45281000005</v>
      </c>
      <c r="AK7" s="9">
        <v>669314.18356000015</v>
      </c>
      <c r="AL7" s="9">
        <v>651349.39648999996</v>
      </c>
      <c r="AM7" s="9">
        <v>560254.40677</v>
      </c>
      <c r="AN7" s="9">
        <v>616608.94964000001</v>
      </c>
      <c r="AO7" s="9">
        <v>662004.89991999988</v>
      </c>
      <c r="AP7" s="9">
        <v>671384.66902999999</v>
      </c>
      <c r="AQ7" s="9">
        <v>678990.23840999999</v>
      </c>
      <c r="AR7" s="9">
        <v>692791.26168</v>
      </c>
      <c r="AS7" s="9">
        <v>701755.27677</v>
      </c>
      <c r="AT7" s="9">
        <v>665346.05047999986</v>
      </c>
      <c r="AU7" s="9">
        <v>685337.81932999985</v>
      </c>
      <c r="AV7" s="9">
        <v>684107.0076400002</v>
      </c>
      <c r="AW7" s="9">
        <v>745354.20979999995</v>
      </c>
      <c r="AX7" s="9">
        <v>696349.59452000004</v>
      </c>
      <c r="AY7" s="9">
        <v>638892.92934999999</v>
      </c>
      <c r="AZ7" s="9">
        <v>646751.61216999998</v>
      </c>
      <c r="BA7" s="9">
        <v>724765.62719000003</v>
      </c>
      <c r="BB7" s="9">
        <v>746072.12133999995</v>
      </c>
      <c r="BC7" s="9">
        <v>759254.72499999998</v>
      </c>
      <c r="BD7" s="9">
        <v>764729.86123000004</v>
      </c>
      <c r="BE7" s="9">
        <v>748828.64396999998</v>
      </c>
      <c r="BF7" s="9">
        <v>690852.33174000005</v>
      </c>
      <c r="BG7" s="9">
        <v>717180.73311999999</v>
      </c>
      <c r="BH7" s="9">
        <v>740371.87453000003</v>
      </c>
      <c r="BI7" s="9">
        <v>783686.70684000012</v>
      </c>
      <c r="BJ7" s="9">
        <v>717665.07200000004</v>
      </c>
      <c r="BK7" s="9">
        <v>677510.103</v>
      </c>
      <c r="BL7" s="9">
        <v>650253.13499999989</v>
      </c>
      <c r="BM7" s="9">
        <v>726487.16899999976</v>
      </c>
      <c r="BN7" s="9">
        <f>'1'!S13-'1'!R13</f>
        <v>766741.52100000018</v>
      </c>
      <c r="BO7" s="9">
        <f>'1'!T13-'1'!S13</f>
        <v>731242</v>
      </c>
      <c r="BP7" s="9">
        <f>'1'!U13-'1'!T13</f>
        <v>786636.32600000035</v>
      </c>
      <c r="BQ7" s="9">
        <f>'1'!V13-'1'!U13</f>
        <v>780536.67399999965</v>
      </c>
      <c r="BR7" s="9">
        <f>'1'!W13-'1'!V13</f>
        <v>784169.12399999984</v>
      </c>
      <c r="BS7" s="9">
        <f>'1'!X13-'1'!W13</f>
        <v>785502.08499999996</v>
      </c>
      <c r="BT7" s="9">
        <f>'1'!Y13-'1'!X13</f>
        <v>784818.30900000036</v>
      </c>
      <c r="BU7" s="9">
        <f>'1'!Z13-'1'!Y13</f>
        <v>865773.71200000029</v>
      </c>
      <c r="BV7" s="9">
        <v>809688.72100000002</v>
      </c>
      <c r="BW7" s="9">
        <f>'1'!AC13-'1'!AB13</f>
        <v>729172.13300000003</v>
      </c>
      <c r="BX7" s="9">
        <f>'1'!AD13-'1'!AC13</f>
        <v>622803.57999999984</v>
      </c>
      <c r="BY7" s="9">
        <f>'1'!AE13-'1'!AD13</f>
        <v>689512.18699999992</v>
      </c>
      <c r="BZ7" s="9">
        <f>'1'!AF13-'1'!AE13</f>
        <v>629295.89700000035</v>
      </c>
      <c r="CA7" s="9">
        <f>'1'!AG13-'1'!AF13</f>
        <v>690672.48199999984</v>
      </c>
      <c r="CB7" s="9">
        <f>'1'!AH13-'1'!AG13</f>
        <v>796698.85199999996</v>
      </c>
      <c r="CC7" s="9">
        <f>'1'!AI13-'1'!AH13</f>
        <v>803951.55700000003</v>
      </c>
      <c r="CD7" s="9">
        <f>'1'!AJ13-'1'!AI13</f>
        <v>783355.6660000002</v>
      </c>
      <c r="CE7" s="9">
        <f>'1'!AK13-'1'!AJ13</f>
        <v>827797.90699999966</v>
      </c>
      <c r="CF7" s="9">
        <f>'1'!AL13-'1'!AK13</f>
        <v>797101.46100000013</v>
      </c>
      <c r="CG7" s="9">
        <f>'1'!AM13-'1'!AL13</f>
        <v>826496.36999999918</v>
      </c>
      <c r="CH7" s="9">
        <v>782986.00100000005</v>
      </c>
      <c r="CI7" s="9">
        <f>'1'!AP13-'1'!AO13</f>
        <v>734852.06500000006</v>
      </c>
      <c r="CJ7" s="9">
        <f>'1'!AQ13-'1'!AP13</f>
        <v>637891.50999999978</v>
      </c>
      <c r="CK7" s="9">
        <f>'1'!AR13-'1'!AQ13</f>
        <v>864350.42400000012</v>
      </c>
      <c r="CL7" s="9">
        <f>'1'!AS13-'1'!AR13</f>
        <v>850252.99099999992</v>
      </c>
      <c r="CM7" s="9">
        <f>'1'!AT13-'1'!AS13</f>
        <v>768738.3879999998</v>
      </c>
      <c r="CN7" s="9">
        <f>'1'!AU13-'1'!AT13</f>
        <v>922262.25600000005</v>
      </c>
      <c r="CO7" s="9">
        <f>'1'!AV13-'1'!AU13</f>
        <v>901674.18400000036</v>
      </c>
      <c r="CP7" s="9">
        <f>'1'!AW13-'1'!AV13</f>
        <v>852725.58600000013</v>
      </c>
      <c r="CQ7" s="9">
        <f>'1'!AX13-'1'!AW13</f>
        <v>895873.59499999974</v>
      </c>
      <c r="CR7" s="9">
        <f>'1'!AY13-'1'!AX13</f>
        <v>856461.09999999963</v>
      </c>
      <c r="CS7" s="9">
        <f>'1'!AZ13-'1'!AY13</f>
        <v>962936.0429999996</v>
      </c>
      <c r="CT7" s="9">
        <v>941791.93599999999</v>
      </c>
      <c r="CU7" s="9">
        <f>'1'!BC13-'1'!BB13</f>
        <v>870814.98900000006</v>
      </c>
      <c r="CV7" s="9">
        <f>'1'!BD13-'1'!BC13</f>
        <v>769054.68499999982</v>
      </c>
      <c r="CW7" s="9">
        <f>'1'!BE13-'1'!BD13</f>
        <v>957835.15200000023</v>
      </c>
      <c r="CX7" s="9">
        <f>'1'!BF13-'1'!BE13</f>
        <v>978678.55900000036</v>
      </c>
      <c r="CY7" s="9">
        <f>'1'!BG13-'1'!BF13</f>
        <v>888916.23299999908</v>
      </c>
      <c r="CZ7" s="9">
        <f>'1'!BH13-'1'!BG13</f>
        <v>1027456.8880000003</v>
      </c>
      <c r="DA7" s="9">
        <f>'1'!BI13-'1'!BH13</f>
        <v>969994.08100000024</v>
      </c>
      <c r="DB7" s="9">
        <f>'1'!BJ13-'1'!BI13</f>
        <v>985435.90399999917</v>
      </c>
      <c r="DC7" s="9">
        <f>'1'!BK13-'1'!BJ13</f>
        <v>1021662.5140000004</v>
      </c>
      <c r="DD7" s="9">
        <f>'1'!BL13-'1'!BK13</f>
        <v>1038227.6740000006</v>
      </c>
      <c r="DE7" s="9">
        <f>'1'!BM13-'1'!BL13</f>
        <v>1107409.0789999999</v>
      </c>
      <c r="DF7" s="9">
        <v>1077162.7609999999</v>
      </c>
      <c r="DG7" s="179">
        <f>'1'!BP13-'1'!BO13</f>
        <v>983504.24399999995</v>
      </c>
      <c r="DH7" s="179">
        <f>'1'!BQ13-'1'!BP13</f>
        <v>838446.19</v>
      </c>
      <c r="DI7" s="9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</row>
    <row r="8" spans="1:145" s="77" customFormat="1" ht="15" customHeight="1">
      <c r="A8" s="25" t="s">
        <v>4</v>
      </c>
      <c r="B8" s="26">
        <v>22968.249</v>
      </c>
      <c r="C8" s="26">
        <v>30211.894999999997</v>
      </c>
      <c r="D8" s="26">
        <v>21699.113000000001</v>
      </c>
      <c r="E8" s="26">
        <v>63617.536999999997</v>
      </c>
      <c r="F8" s="26">
        <v>120543.329</v>
      </c>
      <c r="G8" s="26">
        <v>33419.572</v>
      </c>
      <c r="H8" s="26">
        <v>38025.993000000002</v>
      </c>
      <c r="I8" s="26">
        <v>34398.251000000004</v>
      </c>
      <c r="J8" s="26">
        <v>24557.922580000013</v>
      </c>
      <c r="K8" s="26">
        <v>26124.748000000007</v>
      </c>
      <c r="L8" s="26">
        <v>29990.13067999998</v>
      </c>
      <c r="M8" s="26">
        <v>36110.589580000022</v>
      </c>
      <c r="N8" s="26">
        <v>34396.315349999968</v>
      </c>
      <c r="O8" s="26">
        <v>30416.84731999999</v>
      </c>
      <c r="P8" s="26">
        <v>20994.764060000001</v>
      </c>
      <c r="Q8" s="26">
        <v>82355.133340000088</v>
      </c>
      <c r="R8" s="26">
        <v>45517.645929999977</v>
      </c>
      <c r="S8" s="26">
        <v>77571.358039999963</v>
      </c>
      <c r="T8" s="26">
        <v>37460.729960000011</v>
      </c>
      <c r="U8" s="26">
        <v>34359.845900000008</v>
      </c>
      <c r="V8" s="26">
        <v>24046.018750000007</v>
      </c>
      <c r="W8" s="26">
        <v>23890.315439999998</v>
      </c>
      <c r="X8" s="26">
        <v>30904.618350000001</v>
      </c>
      <c r="Y8" s="26">
        <v>57153.183859999881</v>
      </c>
      <c r="Z8" s="27">
        <v>20688.101180000016</v>
      </c>
      <c r="AA8" s="27">
        <v>29745.853479999998</v>
      </c>
      <c r="AB8" s="27">
        <v>24588.054409999997</v>
      </c>
      <c r="AC8" s="27">
        <v>63214.668499999825</v>
      </c>
      <c r="AD8" s="27">
        <v>122879.8157700002</v>
      </c>
      <c r="AE8" s="27">
        <v>28682.90768</v>
      </c>
      <c r="AF8" s="27">
        <v>65962.503179999985</v>
      </c>
      <c r="AG8" s="27">
        <v>32630.155959999996</v>
      </c>
      <c r="AH8" s="9">
        <v>75542.618460000012</v>
      </c>
      <c r="AI8" s="9">
        <v>25434.641690000011</v>
      </c>
      <c r="AJ8" s="9">
        <v>32854.938900000234</v>
      </c>
      <c r="AK8" s="9">
        <v>40773.8325199998</v>
      </c>
      <c r="AL8" s="9">
        <v>30851.260470000001</v>
      </c>
      <c r="AM8" s="9">
        <v>33499.464730000007</v>
      </c>
      <c r="AN8" s="9">
        <v>24777.418159999997</v>
      </c>
      <c r="AO8" s="9">
        <v>56242.184300000001</v>
      </c>
      <c r="AP8" s="9">
        <v>122149.31303</v>
      </c>
      <c r="AQ8" s="9">
        <v>68730.91436000001</v>
      </c>
      <c r="AR8" s="9">
        <v>29471.944050000006</v>
      </c>
      <c r="AS8" s="9">
        <v>47914.544930000004</v>
      </c>
      <c r="AT8" s="9">
        <v>22066.306639999988</v>
      </c>
      <c r="AU8" s="9">
        <v>29616.136879999995</v>
      </c>
      <c r="AV8" s="9">
        <v>36376.026419999995</v>
      </c>
      <c r="AW8" s="9">
        <v>32727.24195</v>
      </c>
      <c r="AX8" s="9">
        <v>29737.793310000001</v>
      </c>
      <c r="AY8" s="9">
        <v>26820.414219999999</v>
      </c>
      <c r="AZ8" s="9">
        <v>25545.815719999999</v>
      </c>
      <c r="BA8" s="75">
        <v>67589.412700000001</v>
      </c>
      <c r="BB8" s="75">
        <v>212609.40387000001</v>
      </c>
      <c r="BC8" s="75">
        <v>72412.967000000004</v>
      </c>
      <c r="BD8" s="75">
        <v>36892.646970000002</v>
      </c>
      <c r="BE8" s="75">
        <v>35441.643839999997</v>
      </c>
      <c r="BF8" s="9">
        <v>49769.968769999999</v>
      </c>
      <c r="BG8" s="9">
        <v>37591.96688</v>
      </c>
      <c r="BH8" s="9">
        <v>93128.835399999894</v>
      </c>
      <c r="BI8" s="9">
        <v>30205.994320000173</v>
      </c>
      <c r="BJ8" s="9">
        <v>29018.454000000002</v>
      </c>
      <c r="BK8" s="9">
        <v>28387.863000000001</v>
      </c>
      <c r="BL8" s="9">
        <v>34060.44</v>
      </c>
      <c r="BM8" s="9">
        <v>57645.278000000006</v>
      </c>
      <c r="BN8" s="9">
        <f>'1'!S14-'1'!R14</f>
        <v>242881.965</v>
      </c>
      <c r="BO8" s="9">
        <f>'1'!T14-'1'!S14</f>
        <v>42057</v>
      </c>
      <c r="BP8" s="9">
        <f>'1'!U14-'1'!T14</f>
        <v>38707.978000000003</v>
      </c>
      <c r="BQ8" s="9">
        <f>'1'!V14-'1'!U14</f>
        <v>35941.021999999997</v>
      </c>
      <c r="BR8" s="9">
        <f>'1'!W14-'1'!V14</f>
        <v>29656.731000000029</v>
      </c>
      <c r="BS8" s="9">
        <f>'1'!X14-'1'!W14</f>
        <v>34115.245999999926</v>
      </c>
      <c r="BT8" s="9">
        <f>'1'!Y14-'1'!X14</f>
        <v>35129.197000000044</v>
      </c>
      <c r="BU8" s="9">
        <f>'1'!Z14-'1'!Y14</f>
        <v>33653.214999999967</v>
      </c>
      <c r="BV8" s="9">
        <v>38342.595999999998</v>
      </c>
      <c r="BW8" s="9">
        <f>'1'!AC14-'1'!AB14</f>
        <v>32586.788000000008</v>
      </c>
      <c r="BX8" s="9">
        <f>'1'!AD14-'1'!AC14</f>
        <v>43737.656999999992</v>
      </c>
      <c r="BY8" s="9">
        <f>'1'!AE14-'1'!AD14</f>
        <v>65221.663</v>
      </c>
      <c r="BZ8" s="9">
        <f>'1'!AF14-'1'!AE14</f>
        <v>171934.99799999999</v>
      </c>
      <c r="CA8" s="9">
        <f>'1'!AG14-'1'!AF14</f>
        <v>91922.29800000001</v>
      </c>
      <c r="CB8" s="9">
        <f>'1'!AH14-'1'!AG14</f>
        <v>35600.609999999986</v>
      </c>
      <c r="CC8" s="9">
        <f>'1'!AI14-'1'!AH14</f>
        <v>32930.607000000018</v>
      </c>
      <c r="CD8" s="9">
        <f>'1'!AJ14-'1'!AI14</f>
        <v>32476.190000000002</v>
      </c>
      <c r="CE8" s="9">
        <f>'1'!AK14-'1'!AJ14</f>
        <v>38573.089999999967</v>
      </c>
      <c r="CF8" s="9">
        <f>'1'!AL14-'1'!AK14</f>
        <v>47569.358000000007</v>
      </c>
      <c r="CG8" s="9">
        <f>'1'!AM14-'1'!AL14</f>
        <v>40514.660000000033</v>
      </c>
      <c r="CH8" s="9">
        <v>31370.887999999999</v>
      </c>
      <c r="CI8" s="9">
        <f>'1'!AP14-'1'!AO14</f>
        <v>45121.068000000007</v>
      </c>
      <c r="CJ8" s="9">
        <f>'1'!AQ14-'1'!AP14</f>
        <v>35264.769</v>
      </c>
      <c r="CK8" s="9">
        <f>'1'!AR14-'1'!AQ14</f>
        <v>47331.274999999994</v>
      </c>
      <c r="CL8" s="9">
        <f>'1'!AS14-'1'!AR14</f>
        <v>194130.59999999998</v>
      </c>
      <c r="CM8" s="9">
        <f>'1'!AT14-'1'!AS14</f>
        <v>137903.23600000003</v>
      </c>
      <c r="CN8" s="9">
        <f>'1'!AU14-'1'!AT14</f>
        <v>43569.983000000007</v>
      </c>
      <c r="CO8" s="9">
        <f>'1'!AV14-'1'!AU14</f>
        <v>43156.871999999974</v>
      </c>
      <c r="CP8" s="9">
        <f>'1'!AW14-'1'!AV14</f>
        <v>57070.800000000047</v>
      </c>
      <c r="CQ8" s="9">
        <f>'1'!AX14-'1'!AW14</f>
        <v>48486.508999999962</v>
      </c>
      <c r="CR8" s="9">
        <f>'1'!AY14-'1'!AX14</f>
        <v>40268.400000000023</v>
      </c>
      <c r="CS8" s="9">
        <f>'1'!AZ14-'1'!AY14</f>
        <v>50335.594999999972</v>
      </c>
      <c r="CT8" s="9">
        <v>57283.078999999998</v>
      </c>
      <c r="CU8" s="9">
        <f>'1'!BC14-'1'!BB14</f>
        <v>46204.665000000008</v>
      </c>
      <c r="CV8" s="9">
        <f>'1'!BD14-'1'!BC14</f>
        <v>65464.437999999995</v>
      </c>
      <c r="CW8" s="9">
        <f>'1'!BE14-'1'!BD14</f>
        <v>67048.771000000008</v>
      </c>
      <c r="CX8" s="9">
        <f>'1'!BF14-'1'!BE14</f>
        <v>88414.715999999986</v>
      </c>
      <c r="CY8" s="9">
        <f>'1'!BG14-'1'!BF14</f>
        <v>128249.76299999998</v>
      </c>
      <c r="CZ8" s="9">
        <f>'1'!BH14-'1'!BG14</f>
        <v>133112.35800000007</v>
      </c>
      <c r="DA8" s="9">
        <f>'1'!BI14-'1'!BH14</f>
        <v>59638.621999999974</v>
      </c>
      <c r="DB8" s="9">
        <f>'1'!BJ14-'1'!BI14</f>
        <v>41622.447999999975</v>
      </c>
      <c r="DC8" s="9">
        <f>'1'!BK14-'1'!BJ14</f>
        <v>49702.570000000065</v>
      </c>
      <c r="DD8" s="9">
        <f>'1'!BL14-'1'!BK14</f>
        <v>59671.256999999983</v>
      </c>
      <c r="DE8" s="9">
        <f>'1'!BM14-'1'!BL14</f>
        <v>51171.358999999939</v>
      </c>
      <c r="DF8" s="9">
        <v>46895.817000000003</v>
      </c>
      <c r="DG8" s="179">
        <f>'1'!BP14-'1'!BO14</f>
        <v>55444.927999999993</v>
      </c>
      <c r="DH8" s="179">
        <f>'1'!BQ14-'1'!BP14</f>
        <v>53781.614000000001</v>
      </c>
      <c r="DI8" s="9"/>
      <c r="DJ8" s="105"/>
      <c r="DK8" s="105"/>
      <c r="DL8" s="105"/>
      <c r="DM8" s="105"/>
      <c r="DN8" s="105"/>
      <c r="DO8" s="105"/>
      <c r="DP8" s="105"/>
      <c r="DQ8" s="105"/>
      <c r="DR8" s="105"/>
      <c r="DS8" s="105"/>
      <c r="DT8" s="105"/>
      <c r="DU8" s="105"/>
      <c r="DV8" s="105"/>
      <c r="DW8" s="105"/>
      <c r="DX8" s="105"/>
      <c r="DY8" s="105"/>
      <c r="DZ8" s="105"/>
      <c r="EA8" s="105"/>
      <c r="EB8" s="105"/>
      <c r="EC8" s="105"/>
      <c r="ED8" s="105"/>
      <c r="EE8" s="105"/>
      <c r="EF8" s="105"/>
      <c r="EG8" s="105"/>
      <c r="EH8" s="105"/>
      <c r="EI8" s="105"/>
      <c r="EJ8" s="105"/>
      <c r="EK8" s="105"/>
      <c r="EL8" s="105"/>
      <c r="EM8" s="105"/>
      <c r="EN8" s="105"/>
      <c r="EO8" s="105"/>
    </row>
    <row r="9" spans="1:145" s="77" customFormat="1" ht="15" customHeight="1">
      <c r="A9" s="25" t="s">
        <v>5</v>
      </c>
      <c r="B9" s="26">
        <v>28396.460470000002</v>
      </c>
      <c r="C9" s="26">
        <v>26722.35327</v>
      </c>
      <c r="D9" s="26">
        <v>24066.257989999998</v>
      </c>
      <c r="E9" s="26">
        <v>28073.594439999997</v>
      </c>
      <c r="F9" s="26">
        <v>20843.132890000001</v>
      </c>
      <c r="G9" s="26">
        <v>22436.39071</v>
      </c>
      <c r="H9" s="26">
        <v>23569.04247</v>
      </c>
      <c r="I9" s="26">
        <v>25092.818589999995</v>
      </c>
      <c r="J9" s="26">
        <v>25924.110909999996</v>
      </c>
      <c r="K9" s="26">
        <v>26474.422960000004</v>
      </c>
      <c r="L9" s="26">
        <v>22660.530770000001</v>
      </c>
      <c r="M9" s="26">
        <v>25329.480470000006</v>
      </c>
      <c r="N9" s="26">
        <v>28655.893530000001</v>
      </c>
      <c r="O9" s="26">
        <v>27032.310819999999</v>
      </c>
      <c r="P9" s="26">
        <v>25812.185800000007</v>
      </c>
      <c r="Q9" s="26">
        <v>26956.199570000004</v>
      </c>
      <c r="R9" s="26">
        <v>23035.684970000002</v>
      </c>
      <c r="S9" s="26">
        <v>20988.906599999995</v>
      </c>
      <c r="T9" s="26">
        <v>27730.395590000004</v>
      </c>
      <c r="U9" s="26">
        <v>26094.966349999999</v>
      </c>
      <c r="V9" s="26">
        <v>26699.681480000003</v>
      </c>
      <c r="W9" s="26">
        <v>26205.483980000001</v>
      </c>
      <c r="X9" s="26">
        <v>24703.380479999996</v>
      </c>
      <c r="Y9" s="26">
        <v>25014.842769999996</v>
      </c>
      <c r="Z9" s="27">
        <v>32461.042119999987</v>
      </c>
      <c r="AA9" s="27">
        <v>29291.34261</v>
      </c>
      <c r="AB9" s="27">
        <v>27194.038840000005</v>
      </c>
      <c r="AC9" s="27">
        <v>29177.807939999999</v>
      </c>
      <c r="AD9" s="27">
        <v>24918.78011</v>
      </c>
      <c r="AE9" s="27">
        <v>22311.608509999998</v>
      </c>
      <c r="AF9" s="27">
        <v>28760.673759999998</v>
      </c>
      <c r="AG9" s="27">
        <v>28787.40223</v>
      </c>
      <c r="AH9" s="9">
        <v>27117.982280000026</v>
      </c>
      <c r="AI9" s="9">
        <v>30129.189080000007</v>
      </c>
      <c r="AJ9" s="9">
        <v>24097.397140000001</v>
      </c>
      <c r="AK9" s="9">
        <v>27923.461850000003</v>
      </c>
      <c r="AL9" s="9">
        <v>33089.499980000001</v>
      </c>
      <c r="AM9" s="9">
        <v>31983.549339999998</v>
      </c>
      <c r="AN9" s="9">
        <v>26961.573609999999</v>
      </c>
      <c r="AO9" s="9">
        <v>28069.151389999992</v>
      </c>
      <c r="AP9" s="9">
        <v>26564.06581</v>
      </c>
      <c r="AQ9" s="9">
        <v>23487.994280000003</v>
      </c>
      <c r="AR9" s="9">
        <v>27136.396250000005</v>
      </c>
      <c r="AS9" s="9">
        <v>30696.630889999997</v>
      </c>
      <c r="AT9" s="9">
        <v>22759.447489999995</v>
      </c>
      <c r="AU9" s="9">
        <v>31926.068729999999</v>
      </c>
      <c r="AV9" s="9">
        <v>27482.659990000004</v>
      </c>
      <c r="AW9" s="9">
        <v>28045.05157</v>
      </c>
      <c r="AX9" s="9">
        <v>37493.740619999997</v>
      </c>
      <c r="AY9" s="9">
        <v>28766.114379999999</v>
      </c>
      <c r="AZ9" s="9">
        <v>30123.219430000001</v>
      </c>
      <c r="BA9" s="75">
        <v>30537.088810000001</v>
      </c>
      <c r="BB9" s="75">
        <v>27928.789369999999</v>
      </c>
      <c r="BC9" s="75">
        <v>26237.986000000001</v>
      </c>
      <c r="BD9" s="75">
        <v>31282.262139999999</v>
      </c>
      <c r="BE9" s="75">
        <v>36180.871299999999</v>
      </c>
      <c r="BF9" s="9">
        <v>29506.366170000001</v>
      </c>
      <c r="BG9" s="9">
        <v>31386.747719999999</v>
      </c>
      <c r="BH9" s="9">
        <v>35769.774709999998</v>
      </c>
      <c r="BI9" s="9">
        <v>27047.187349999964</v>
      </c>
      <c r="BJ9" s="9">
        <v>42623.040000000001</v>
      </c>
      <c r="BK9" s="9">
        <v>41127.863000000005</v>
      </c>
      <c r="BL9" s="9">
        <v>26810.748999999989</v>
      </c>
      <c r="BM9" s="9">
        <v>34243.521000000008</v>
      </c>
      <c r="BN9" s="9">
        <f>'1'!S15-'1'!R15</f>
        <v>31150.82699999999</v>
      </c>
      <c r="BO9" s="9">
        <f>'1'!T15-'1'!S15</f>
        <v>24948</v>
      </c>
      <c r="BP9" s="9">
        <f>'1'!U15-'1'!T15</f>
        <v>34095.358000000007</v>
      </c>
      <c r="BQ9" s="9">
        <f>'1'!V15-'1'!U15</f>
        <v>37237.641999999993</v>
      </c>
      <c r="BR9" s="9">
        <f>'1'!W15-'1'!V15</f>
        <v>28508.989000000001</v>
      </c>
      <c r="BS9" s="9">
        <f>'1'!X15-'1'!W15</f>
        <v>30585.309999999998</v>
      </c>
      <c r="BT9" s="9">
        <f>'1'!Y15-'1'!X15</f>
        <v>27268.661000000022</v>
      </c>
      <c r="BU9" s="9">
        <f>'1'!Z15-'1'!Y15</f>
        <v>31408.574999999953</v>
      </c>
      <c r="BV9" s="9">
        <v>40276.877</v>
      </c>
      <c r="BW9" s="9">
        <f>'1'!AC15-'1'!AB15</f>
        <v>32917.280999999995</v>
      </c>
      <c r="BX9" s="9">
        <f>'1'!AD15-'1'!AC15</f>
        <v>27740.804000000004</v>
      </c>
      <c r="BY9" s="9">
        <f>'1'!AE15-'1'!AD15</f>
        <v>30746.253999999986</v>
      </c>
      <c r="BZ9" s="9">
        <f>'1'!AF15-'1'!AE15</f>
        <v>19103.84600000002</v>
      </c>
      <c r="CA9" s="9">
        <f>'1'!AG15-'1'!AF15</f>
        <v>22511.937999999995</v>
      </c>
      <c r="CB9" s="9">
        <f>'1'!AH15-'1'!AG15</f>
        <v>28557.617999999988</v>
      </c>
      <c r="CC9" s="9">
        <f>'1'!AI15-'1'!AH15</f>
        <v>35794.237000000023</v>
      </c>
      <c r="CD9" s="9">
        <f>'1'!AJ15-'1'!AI15</f>
        <v>28383.660000000003</v>
      </c>
      <c r="CE9" s="9">
        <f>'1'!AK15-'1'!AJ15</f>
        <v>32301.320000000007</v>
      </c>
      <c r="CF9" s="9">
        <f>'1'!AL15-'1'!AK15</f>
        <v>29509.157000000007</v>
      </c>
      <c r="CG9" s="9">
        <f>'1'!AM15-'1'!AL15</f>
        <v>25121.753999999957</v>
      </c>
      <c r="CH9" s="9">
        <v>33919.305</v>
      </c>
      <c r="CI9" s="9">
        <f>'1'!AP15-'1'!AO15</f>
        <v>27439.432000000001</v>
      </c>
      <c r="CJ9" s="9">
        <f>'1'!AQ15-'1'!AP15</f>
        <v>32398.156999999999</v>
      </c>
      <c r="CK9" s="9">
        <f>'1'!AR15-'1'!AQ15</f>
        <v>35802.328999999998</v>
      </c>
      <c r="CL9" s="9">
        <f>'1'!AS15-'1'!AR15</f>
        <v>22431.888000000006</v>
      </c>
      <c r="CM9" s="9">
        <f>'1'!AT15-'1'!AS15</f>
        <v>19483.679000000004</v>
      </c>
      <c r="CN9" s="9">
        <f>'1'!AU15-'1'!AT15</f>
        <v>37179.994999999995</v>
      </c>
      <c r="CO9" s="9">
        <f>'1'!AV15-'1'!AU15</f>
        <v>39490.766999999993</v>
      </c>
      <c r="CP9" s="9">
        <f>'1'!AW15-'1'!AV15</f>
        <v>30231.986999999994</v>
      </c>
      <c r="CQ9" s="9">
        <f>'1'!AX15-'1'!AW15</f>
        <v>33504.310999999987</v>
      </c>
      <c r="CR9" s="9">
        <f>'1'!AY15-'1'!AX15</f>
        <v>25790.550000000047</v>
      </c>
      <c r="CS9" s="9">
        <f>'1'!AZ15-'1'!AY15</f>
        <v>38649.321999999986</v>
      </c>
      <c r="CT9" s="9">
        <v>42298.248</v>
      </c>
      <c r="CU9" s="9">
        <f>'1'!BC15-'1'!BB15</f>
        <v>32050.550999999999</v>
      </c>
      <c r="CV9" s="9">
        <f>'1'!BD15-'1'!BC15</f>
        <v>36278.040999999997</v>
      </c>
      <c r="CW9" s="9">
        <f>'1'!BE15-'1'!BD15</f>
        <v>45819.083000000013</v>
      </c>
      <c r="CX9" s="9">
        <f>'1'!BF15-'1'!BE15</f>
        <v>33419.565999999992</v>
      </c>
      <c r="CY9" s="9">
        <f>'1'!BG15-'1'!BF15</f>
        <v>19739.620999999985</v>
      </c>
      <c r="CZ9" s="9">
        <f>'1'!BH15-'1'!BG15</f>
        <v>30624.589000000007</v>
      </c>
      <c r="DA9" s="9">
        <f>'1'!BI15-'1'!BH15</f>
        <v>44575.533000000025</v>
      </c>
      <c r="DB9" s="9">
        <f>'1'!BJ15-'1'!BI15</f>
        <v>38233.892999999982</v>
      </c>
      <c r="DC9" s="9">
        <f>'1'!BK15-'1'!BJ15</f>
        <v>39471.829000000027</v>
      </c>
      <c r="DD9" s="9">
        <f>'1'!BL15-'1'!BK15</f>
        <v>26547.196999999986</v>
      </c>
      <c r="DE9" s="9">
        <f>'1'!BM15-'1'!BL15</f>
        <v>38661.189000000013</v>
      </c>
      <c r="DF9" s="9">
        <v>49138.046999999999</v>
      </c>
      <c r="DG9" s="179">
        <f>'1'!BP15-'1'!BO15</f>
        <v>37544.480000000003</v>
      </c>
      <c r="DH9" s="179">
        <f>'1'!BQ15-'1'!BP15</f>
        <v>40866.679000000004</v>
      </c>
      <c r="DI9" s="9"/>
      <c r="DJ9" s="105"/>
      <c r="DK9" s="105"/>
      <c r="DL9" s="105"/>
      <c r="DM9" s="105"/>
      <c r="DN9" s="105"/>
      <c r="DO9" s="105"/>
      <c r="DP9" s="105"/>
      <c r="DQ9" s="105"/>
      <c r="DR9" s="105"/>
      <c r="DS9" s="105"/>
      <c r="DT9" s="105"/>
      <c r="DU9" s="105"/>
      <c r="DV9" s="105"/>
      <c r="DW9" s="105"/>
      <c r="DX9" s="105"/>
      <c r="DY9" s="105"/>
      <c r="DZ9" s="105"/>
      <c r="EA9" s="105"/>
      <c r="EB9" s="105"/>
      <c r="EC9" s="105"/>
      <c r="ED9" s="105"/>
      <c r="EE9" s="105"/>
      <c r="EF9" s="105"/>
      <c r="EG9" s="105"/>
      <c r="EH9" s="105"/>
      <c r="EI9" s="105"/>
      <c r="EJ9" s="105"/>
      <c r="EK9" s="105"/>
      <c r="EL9" s="105"/>
      <c r="EM9" s="105"/>
      <c r="EN9" s="105"/>
      <c r="EO9" s="105"/>
    </row>
    <row r="10" spans="1:145" s="77" customFormat="1" ht="15" customHeight="1">
      <c r="A10" s="25" t="s">
        <v>6</v>
      </c>
      <c r="B10" s="26">
        <v>53103.180999999997</v>
      </c>
      <c r="C10" s="26">
        <v>160948.215</v>
      </c>
      <c r="D10" s="26">
        <v>65834.784</v>
      </c>
      <c r="E10" s="26">
        <v>59968.930999999997</v>
      </c>
      <c r="F10" s="26">
        <v>12692.233999999999</v>
      </c>
      <c r="G10" s="26">
        <v>312935.79499999998</v>
      </c>
      <c r="H10" s="26">
        <v>66838.663</v>
      </c>
      <c r="I10" s="26">
        <v>52369.074000000001</v>
      </c>
      <c r="J10" s="26">
        <v>68556.11</v>
      </c>
      <c r="K10" s="26">
        <v>92964.04800000001</v>
      </c>
      <c r="L10" s="26">
        <v>18314.238000000001</v>
      </c>
      <c r="M10" s="26">
        <v>105900.47099999999</v>
      </c>
      <c r="N10" s="26">
        <v>79886.97600000001</v>
      </c>
      <c r="O10" s="26">
        <v>107395.633</v>
      </c>
      <c r="P10" s="26">
        <v>177902.74500000002</v>
      </c>
      <c r="Q10" s="26">
        <v>176974.644</v>
      </c>
      <c r="R10" s="26">
        <v>67801.087</v>
      </c>
      <c r="S10" s="26">
        <v>115662.58500000001</v>
      </c>
      <c r="T10" s="26">
        <v>8293.780999999999</v>
      </c>
      <c r="U10" s="26">
        <v>133108.09</v>
      </c>
      <c r="V10" s="26">
        <v>6640.2710000000006</v>
      </c>
      <c r="W10" s="26">
        <v>84785.456999999995</v>
      </c>
      <c r="X10" s="26">
        <v>5963.4989999999998</v>
      </c>
      <c r="Y10" s="26">
        <v>41181.596999999994</v>
      </c>
      <c r="Z10" s="27">
        <v>78913.05</v>
      </c>
      <c r="AA10" s="27">
        <v>206735.587</v>
      </c>
      <c r="AB10" s="27">
        <v>38466.993999999999</v>
      </c>
      <c r="AC10" s="27">
        <v>52091.31</v>
      </c>
      <c r="AD10" s="27">
        <v>55637.027999999998</v>
      </c>
      <c r="AE10" s="27">
        <v>71178.276999999987</v>
      </c>
      <c r="AF10" s="27">
        <v>8044.6410000000005</v>
      </c>
      <c r="AG10" s="27">
        <v>40724.682000000001</v>
      </c>
      <c r="AH10" s="9">
        <v>7776.5339999999997</v>
      </c>
      <c r="AI10" s="9">
        <v>49365.712</v>
      </c>
      <c r="AJ10" s="9">
        <v>38381.538</v>
      </c>
      <c r="AK10" s="9">
        <v>103341.821</v>
      </c>
      <c r="AL10" s="9">
        <v>79341.486999999994</v>
      </c>
      <c r="AM10" s="9">
        <v>161807.24299999999</v>
      </c>
      <c r="AN10" s="9">
        <v>43170.622000000003</v>
      </c>
      <c r="AO10" s="9">
        <v>91077.338000000003</v>
      </c>
      <c r="AP10" s="9">
        <v>8948.2960000000003</v>
      </c>
      <c r="AQ10" s="9">
        <v>86716.922999999995</v>
      </c>
      <c r="AR10" s="9">
        <v>44288.63</v>
      </c>
      <c r="AS10" s="9">
        <v>31173.327000000001</v>
      </c>
      <c r="AT10" s="9">
        <v>13630.281999999999</v>
      </c>
      <c r="AU10" s="9">
        <v>66070.5</v>
      </c>
      <c r="AV10" s="9">
        <v>8592.5379999999986</v>
      </c>
      <c r="AW10" s="9">
        <v>94301.308999999994</v>
      </c>
      <c r="AX10" s="9">
        <v>113419.356</v>
      </c>
      <c r="AY10" s="9">
        <v>219850.97700000001</v>
      </c>
      <c r="AZ10" s="9">
        <v>38136.504000000001</v>
      </c>
      <c r="BA10" s="75">
        <v>105809.28044</v>
      </c>
      <c r="BB10" s="75">
        <v>67942.243000000002</v>
      </c>
      <c r="BC10" s="75">
        <v>35412.20751</v>
      </c>
      <c r="BD10" s="75">
        <v>253511.24799999999</v>
      </c>
      <c r="BE10" s="75">
        <v>81128.623999999996</v>
      </c>
      <c r="BF10" s="9">
        <v>12097.934999999999</v>
      </c>
      <c r="BG10" s="9">
        <v>106497.72</v>
      </c>
      <c r="BH10" s="9">
        <v>21535.215</v>
      </c>
      <c r="BI10" s="9">
        <v>75890.489050000207</v>
      </c>
      <c r="BJ10" s="9">
        <v>184515.636</v>
      </c>
      <c r="BK10" s="9">
        <v>259009.58399999997</v>
      </c>
      <c r="BL10" s="9">
        <v>23944.964000000036</v>
      </c>
      <c r="BM10" s="9">
        <v>182909.272</v>
      </c>
      <c r="BN10" s="9">
        <f>'1'!S16-'1'!R16</f>
        <v>67714.543999999994</v>
      </c>
      <c r="BO10" s="9">
        <f>'1'!T16-'1'!S16</f>
        <v>281513</v>
      </c>
      <c r="BP10" s="9">
        <f>'1'!U16-'1'!T16</f>
        <v>31221.733000000007</v>
      </c>
      <c r="BQ10" s="9">
        <f>'1'!V16-'1'!U16</f>
        <v>423.26699999999255</v>
      </c>
      <c r="BR10" s="9">
        <f>'1'!W16-'1'!V16</f>
        <v>-52850.103000000003</v>
      </c>
      <c r="BS10" s="9">
        <f>'1'!X16-'1'!W16</f>
        <v>150773.93799999997</v>
      </c>
      <c r="BT10" s="9">
        <f>'1'!Y16-'1'!X16</f>
        <v>9380.8400000000838</v>
      </c>
      <c r="BU10" s="9">
        <f>'1'!Z16-'1'!Y16</f>
        <v>181985.01799999992</v>
      </c>
      <c r="BV10" s="9">
        <v>99456.307000000001</v>
      </c>
      <c r="BW10" s="9">
        <f>'1'!AC16-'1'!AB16</f>
        <v>209372.02099999998</v>
      </c>
      <c r="BX10" s="9">
        <f>'1'!AD16-'1'!AC16</f>
        <v>95832.915000000037</v>
      </c>
      <c r="BY10" s="9">
        <f>'1'!AE16-'1'!AD16</f>
        <v>225610.68999999994</v>
      </c>
      <c r="BZ10" s="9">
        <f>'1'!AF16-'1'!AE16</f>
        <v>92928.416000000085</v>
      </c>
      <c r="CA10" s="9">
        <f>'1'!AG16-'1'!AF16</f>
        <v>12258.650999999954</v>
      </c>
      <c r="CB10" s="9">
        <f>'1'!AH16-'1'!AG16</f>
        <v>276884.027</v>
      </c>
      <c r="CC10" s="9">
        <f>'1'!AI16-'1'!AH16</f>
        <v>32411.273999999976</v>
      </c>
      <c r="CD10" s="9">
        <f>'1'!AJ16-'1'!AI16</f>
        <v>3981.4089999999851</v>
      </c>
      <c r="CE10" s="9">
        <f>'1'!AK16-'1'!AJ16</f>
        <v>10270.583000000101</v>
      </c>
      <c r="CF10" s="9">
        <f>'1'!AL16-'1'!AK16</f>
        <v>20220.415000000037</v>
      </c>
      <c r="CG10" s="9">
        <f>'1'!AM16-'1'!AL16</f>
        <v>204503.9169999999</v>
      </c>
      <c r="CH10" s="9">
        <v>177337.617</v>
      </c>
      <c r="CI10" s="9">
        <f>'1'!AP16-'1'!AO16</f>
        <v>242408.02</v>
      </c>
      <c r="CJ10" s="9">
        <f>'1'!AQ16-'1'!AP16</f>
        <v>23837.261999999988</v>
      </c>
      <c r="CK10" s="9">
        <f>'1'!AR16-'1'!AQ16</f>
        <v>178266.93800000008</v>
      </c>
      <c r="CL10" s="9">
        <f>'1'!AS16-'1'!AR16</f>
        <v>37287.000999999931</v>
      </c>
      <c r="CM10" s="9">
        <f>'1'!AT16-'1'!AS16</f>
        <v>50373.17200000002</v>
      </c>
      <c r="CN10" s="9">
        <f>'1'!AU16-'1'!AT16</f>
        <v>157950.51300000004</v>
      </c>
      <c r="CO10" s="9">
        <f>'1'!AV16-'1'!AU16</f>
        <v>42855.712999999989</v>
      </c>
      <c r="CP10" s="9">
        <f>'1'!AW16-'1'!AV16</f>
        <v>244780.56799999997</v>
      </c>
      <c r="CQ10" s="9">
        <f>'1'!AX16-'1'!AW16</f>
        <v>15511.946999999927</v>
      </c>
      <c r="CR10" s="9">
        <f>'1'!AY16-'1'!AX16</f>
        <v>152279.14899999998</v>
      </c>
      <c r="CS10" s="9">
        <f>'1'!AZ16-'1'!AY16</f>
        <v>67377.060999999987</v>
      </c>
      <c r="CT10" s="9">
        <v>188666.63</v>
      </c>
      <c r="CU10" s="9">
        <f>'1'!BC16-'1'!BB16</f>
        <v>217068.33299999998</v>
      </c>
      <c r="CV10" s="9">
        <f>'1'!BD16-'1'!BC16</f>
        <v>25037.127000000037</v>
      </c>
      <c r="CW10" s="9">
        <f>'1'!BE16-'1'!BD16</f>
        <v>169923.77399999992</v>
      </c>
      <c r="CX10" s="9">
        <f>'1'!BF16-'1'!BE16</f>
        <v>40998.900000000023</v>
      </c>
      <c r="CY10" s="9">
        <f>'1'!BG16-'1'!BF16</f>
        <v>72940.314000000013</v>
      </c>
      <c r="CZ10" s="9">
        <f>'1'!BH16-'1'!BG16</f>
        <v>26066.390000000014</v>
      </c>
      <c r="DA10" s="9">
        <f>'1'!BI16-'1'!BH16</f>
        <v>147750.76199999999</v>
      </c>
      <c r="DB10" s="9">
        <f>'1'!BJ16-'1'!BI16</f>
        <v>13920.363000000012</v>
      </c>
      <c r="DC10" s="9">
        <f>'1'!BK16-'1'!BJ16</f>
        <v>217827.47100000002</v>
      </c>
      <c r="DD10" s="9">
        <f>'1'!BL16-'1'!BK16</f>
        <v>136941.32899999991</v>
      </c>
      <c r="DE10" s="9">
        <f>'1'!BM16-'1'!BL16</f>
        <v>182517.17400000012</v>
      </c>
      <c r="DF10" s="9">
        <v>134202.26999999999</v>
      </c>
      <c r="DG10" s="179">
        <f>'1'!BP16-'1'!BO16</f>
        <v>258501.93500000003</v>
      </c>
      <c r="DH10" s="179">
        <f>'1'!BQ16-'1'!BP16</f>
        <v>8460.6209999999846</v>
      </c>
      <c r="DI10" s="9"/>
      <c r="DJ10" s="105"/>
      <c r="DK10" s="105"/>
      <c r="DL10" s="105"/>
      <c r="DM10" s="105"/>
      <c r="DN10" s="105"/>
      <c r="DO10" s="105"/>
      <c r="DP10" s="105"/>
      <c r="DQ10" s="105"/>
      <c r="DR10" s="105"/>
      <c r="DS10" s="105"/>
      <c r="DT10" s="105"/>
      <c r="DU10" s="105"/>
      <c r="DV10" s="105"/>
      <c r="DW10" s="105"/>
      <c r="DX10" s="105"/>
      <c r="DY10" s="105"/>
      <c r="DZ10" s="105"/>
      <c r="EA10" s="105"/>
      <c r="EB10" s="105"/>
      <c r="EC10" s="105"/>
      <c r="ED10" s="105"/>
      <c r="EE10" s="105"/>
      <c r="EF10" s="105"/>
      <c r="EG10" s="105"/>
      <c r="EH10" s="105"/>
      <c r="EI10" s="105"/>
      <c r="EJ10" s="105"/>
      <c r="EK10" s="105"/>
      <c r="EL10" s="105"/>
      <c r="EM10" s="105"/>
      <c r="EN10" s="105"/>
      <c r="EO10" s="105"/>
    </row>
    <row r="11" spans="1:145" s="77" customFormat="1" ht="15" customHeight="1">
      <c r="A11" s="8" t="s">
        <v>7</v>
      </c>
      <c r="B11" s="26">
        <v>1340.1399700000002</v>
      </c>
      <c r="C11" s="26">
        <v>435.60701</v>
      </c>
      <c r="D11" s="26">
        <v>404.78300000000002</v>
      </c>
      <c r="E11" s="26">
        <v>506.53924999999998</v>
      </c>
      <c r="F11" s="26">
        <v>281.77325000000002</v>
      </c>
      <c r="G11" s="26">
        <v>460.08089000000001</v>
      </c>
      <c r="H11" s="26">
        <v>275.56433000000004</v>
      </c>
      <c r="I11" s="26">
        <v>1269.6462899999999</v>
      </c>
      <c r="J11" s="26">
        <v>793.64940999999988</v>
      </c>
      <c r="K11" s="26">
        <v>609.00031000000001</v>
      </c>
      <c r="L11" s="26">
        <v>552.33719999999994</v>
      </c>
      <c r="M11" s="26">
        <v>1368.58053</v>
      </c>
      <c r="N11" s="26">
        <v>464.57435000000004</v>
      </c>
      <c r="O11" s="26">
        <v>1509.5657199999507</v>
      </c>
      <c r="P11" s="26">
        <v>600.38551000004645</v>
      </c>
      <c r="Q11" s="26">
        <v>590.22105000009878</v>
      </c>
      <c r="R11" s="26">
        <v>222.30665000008466</v>
      </c>
      <c r="S11" s="26">
        <v>1084.3485800000585</v>
      </c>
      <c r="T11" s="26">
        <v>261.5815999997115</v>
      </c>
      <c r="U11" s="26">
        <v>-12.123770000081052</v>
      </c>
      <c r="V11" s="26">
        <v>176.36720999985218</v>
      </c>
      <c r="W11" s="26">
        <v>-165.13208999986901</v>
      </c>
      <c r="X11" s="26">
        <v>-283.11632000011923</v>
      </c>
      <c r="Y11" s="26">
        <v>1854.3104999996663</v>
      </c>
      <c r="Z11" s="27">
        <v>649.71282999999698</v>
      </c>
      <c r="AA11" s="27">
        <v>577.05836999999156</v>
      </c>
      <c r="AB11" s="27">
        <v>-146.62995999997855</v>
      </c>
      <c r="AC11" s="27">
        <v>-134.9092000000083</v>
      </c>
      <c r="AD11" s="27">
        <v>520.27147999986539</v>
      </c>
      <c r="AE11" s="27">
        <v>-39.027260000019659</v>
      </c>
      <c r="AF11" s="27">
        <v>620.51042000005555</v>
      </c>
      <c r="AG11" s="27">
        <v>517.64446000043608</v>
      </c>
      <c r="AH11" s="9">
        <v>-300.47871999906351</v>
      </c>
      <c r="AI11" s="9">
        <v>-197.9948199992478</v>
      </c>
      <c r="AJ11" s="9">
        <v>67.452200000000587</v>
      </c>
      <c r="AK11" s="9">
        <v>2063.4277499999998</v>
      </c>
      <c r="AL11" s="9">
        <v>2054.4384899999873</v>
      </c>
      <c r="AM11" s="9">
        <v>494.75930000003729</v>
      </c>
      <c r="AN11" s="9">
        <v>-21.473650000008643</v>
      </c>
      <c r="AO11" s="9">
        <v>-2.4249800001382713</v>
      </c>
      <c r="AP11" s="9">
        <v>766.02151999990701</v>
      </c>
      <c r="AQ11" s="9">
        <v>688.63740999996298</v>
      </c>
      <c r="AR11" s="9">
        <v>187.66277999994608</v>
      </c>
      <c r="AS11" s="9">
        <v>774.68310000063479</v>
      </c>
      <c r="AT11" s="9">
        <v>256.64179000028662</v>
      </c>
      <c r="AU11" s="9">
        <v>1450.1117600000121</v>
      </c>
      <c r="AV11" s="9">
        <v>457.86545000000001</v>
      </c>
      <c r="AW11" s="9">
        <v>539.94397999999501</v>
      </c>
      <c r="AX11" s="9">
        <v>2757.73830000001</v>
      </c>
      <c r="AY11" s="9">
        <v>238.80715999993001</v>
      </c>
      <c r="AZ11" s="9">
        <v>-496.53610000002402</v>
      </c>
      <c r="BA11" s="9">
        <v>-165.53425999989599</v>
      </c>
      <c r="BB11" s="9">
        <v>1007.44196999999</v>
      </c>
      <c r="BC11" s="9">
        <v>-982.86400000000003</v>
      </c>
      <c r="BD11" s="9">
        <v>945.12874000026704</v>
      </c>
      <c r="BE11" s="9">
        <v>-167.067929999787</v>
      </c>
      <c r="BF11" s="9">
        <v>1666.3398700004</v>
      </c>
      <c r="BG11" s="9">
        <v>-1229.45518999976</v>
      </c>
      <c r="BH11" s="9">
        <v>-146.691649999747</v>
      </c>
      <c r="BI11" s="9">
        <v>500.41908999861698</v>
      </c>
      <c r="BJ11" s="9">
        <v>1875.5260000000001</v>
      </c>
      <c r="BK11" s="9">
        <v>394.92699999999991</v>
      </c>
      <c r="BL11" s="9">
        <v>63.797000000000025</v>
      </c>
      <c r="BM11" s="9">
        <v>-312.52199999999993</v>
      </c>
      <c r="BN11" s="9">
        <f>'1'!S17-'1'!R17</f>
        <v>370.27199999999993</v>
      </c>
      <c r="BO11" s="9">
        <f>'1'!T17-'1'!S17</f>
        <v>106</v>
      </c>
      <c r="BP11" s="9">
        <f>'1'!U17-'1'!T17</f>
        <v>-382.38900000000012</v>
      </c>
      <c r="BQ11" s="9">
        <f>'1'!V17-'1'!U17</f>
        <v>486.00800000000027</v>
      </c>
      <c r="BR11" s="9">
        <f>'1'!W17-'1'!V17</f>
        <v>-156.16800000000012</v>
      </c>
      <c r="BS11" s="9">
        <f>'1'!X17-'1'!W17</f>
        <v>307.68199999999979</v>
      </c>
      <c r="BT11" s="9">
        <f>'1'!Y17-'1'!X17</f>
        <v>-770.00999999999976</v>
      </c>
      <c r="BU11" s="9">
        <f>'1'!Z17-'1'!Y17</f>
        <v>3232.377</v>
      </c>
      <c r="BV11" s="9">
        <v>2491.4650000000001</v>
      </c>
      <c r="BW11" s="9">
        <f>'1'!AC17-'1'!AB17</f>
        <v>-61.420000000000073</v>
      </c>
      <c r="BX11" s="9">
        <f>'1'!AD17-'1'!AC17</f>
        <v>858.90299999999979</v>
      </c>
      <c r="BY11" s="9">
        <f>'1'!AE17-'1'!AD17</f>
        <v>-2747.6210000000001</v>
      </c>
      <c r="BZ11" s="9">
        <f>'1'!AF17-'1'!AE17</f>
        <v>2398.1909999999998</v>
      </c>
      <c r="CA11" s="9">
        <f>'1'!AG17-'1'!AF17</f>
        <v>159.48199999999997</v>
      </c>
      <c r="CB11" s="9">
        <f>'1'!AH17-'1'!AG17</f>
        <v>-463.04199999999992</v>
      </c>
      <c r="CC11" s="9">
        <f>'1'!AI17-'1'!AH17</f>
        <v>509.77199999999993</v>
      </c>
      <c r="CD11" s="9">
        <f>'1'!AJ17-'1'!AI17</f>
        <v>625.48</v>
      </c>
      <c r="CE11" s="9">
        <f>'1'!AK17-'1'!AJ17</f>
        <v>-2715.4560000000001</v>
      </c>
      <c r="CF11" s="9">
        <f>'1'!AL17-'1'!AK17</f>
        <v>2595.0080000000003</v>
      </c>
      <c r="CG11" s="9">
        <f>'1'!AM17-'1'!AL17</f>
        <v>2202.4769999999994</v>
      </c>
      <c r="CH11" s="9">
        <v>115.408</v>
      </c>
      <c r="CI11" s="9">
        <f>'1'!AP17-'1'!AO17</f>
        <v>212.363</v>
      </c>
      <c r="CJ11" s="9">
        <f>'1'!AQ17-'1'!AP17</f>
        <v>58.656000000000006</v>
      </c>
      <c r="CK11" s="9">
        <f>'1'!AR17-'1'!AQ17</f>
        <v>101.87599999999998</v>
      </c>
      <c r="CL11" s="9">
        <f>'1'!AS17-'1'!AR17</f>
        <v>52.841999999999985</v>
      </c>
      <c r="CM11" s="9">
        <f>'1'!AT17-'1'!AS17</f>
        <v>102.15300000000002</v>
      </c>
      <c r="CN11" s="9">
        <f>'1'!AU17-'1'!AT17</f>
        <v>1669.2549999999999</v>
      </c>
      <c r="CO11" s="9">
        <f>'1'!AV17-'1'!AU17</f>
        <v>-1457.5139999999999</v>
      </c>
      <c r="CP11" s="9">
        <f>'1'!AW17-'1'!AV17</f>
        <v>42.139999999999986</v>
      </c>
      <c r="CQ11" s="9">
        <f>'1'!AX17-'1'!AW17</f>
        <v>52.821000000000026</v>
      </c>
      <c r="CR11" s="9">
        <f>'1'!AY17-'1'!AX17</f>
        <v>141.90000000000009</v>
      </c>
      <c r="CS11" s="9">
        <f>'1'!AZ17-'1'!AY17</f>
        <v>-440.00000000000011</v>
      </c>
      <c r="CT11" s="9">
        <v>130.154</v>
      </c>
      <c r="CU11" s="9">
        <f>'1'!BC17-'1'!BB17</f>
        <v>241.36900000000003</v>
      </c>
      <c r="CV11" s="9">
        <f>'1'!BD17-'1'!BC17</f>
        <v>364.505</v>
      </c>
      <c r="CW11" s="9">
        <f>'1'!BE17-'1'!BD17</f>
        <v>-146.48599999999999</v>
      </c>
      <c r="CX11" s="9">
        <f>'1'!BF17-'1'!BE17</f>
        <v>71.813999999999965</v>
      </c>
      <c r="CY11" s="9">
        <f>'1'!BG17-'1'!BF17</f>
        <v>227.95000000000005</v>
      </c>
      <c r="CZ11" s="9">
        <f>'1'!BH17-'1'!BG17</f>
        <v>248.39200000000005</v>
      </c>
      <c r="DA11" s="9">
        <f>'1'!BI17-'1'!BH17</f>
        <v>71.586000000000013</v>
      </c>
      <c r="DB11" s="9">
        <f>'1'!BJ17-'1'!BI17</f>
        <v>-44.913000000000011</v>
      </c>
      <c r="DC11" s="9">
        <f>'1'!BK17-'1'!BJ17</f>
        <v>48.222999999999956</v>
      </c>
      <c r="DD11" s="9">
        <f>'1'!BL17-'1'!BK17</f>
        <v>546.98099999999999</v>
      </c>
      <c r="DE11" s="9">
        <f>'1'!BM17-'1'!BL17</f>
        <v>-151.14300000000003</v>
      </c>
      <c r="DF11" s="9">
        <v>96.79</v>
      </c>
      <c r="DG11" s="179">
        <f>'1'!BP17-'1'!BO17</f>
        <v>81.142999999999986</v>
      </c>
      <c r="DH11" s="179">
        <f>'1'!BQ17-'1'!BP17</f>
        <v>378.04100000000005</v>
      </c>
      <c r="DI11" s="9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</row>
    <row r="12" spans="1:145" s="77" customFormat="1" ht="15" customHeight="1">
      <c r="A12" s="22" t="s">
        <v>8</v>
      </c>
      <c r="B12" s="23">
        <v>577836.9439999999</v>
      </c>
      <c r="C12" s="23">
        <v>723812.07704999996</v>
      </c>
      <c r="D12" s="23">
        <v>677339.43549999991</v>
      </c>
      <c r="E12" s="23">
        <v>767137.34337000002</v>
      </c>
      <c r="F12" s="23">
        <v>607068.42336000025</v>
      </c>
      <c r="G12" s="23">
        <v>734438.36071000004</v>
      </c>
      <c r="H12" s="23">
        <v>728269.98960000009</v>
      </c>
      <c r="I12" s="23">
        <v>658279.97284000006</v>
      </c>
      <c r="J12" s="23">
        <v>661873.13438000006</v>
      </c>
      <c r="K12" s="23">
        <v>773073.10418999987</v>
      </c>
      <c r="L12" s="23">
        <v>805747.87910999975</v>
      </c>
      <c r="M12" s="23">
        <v>1220028.6642499999</v>
      </c>
      <c r="N12" s="23">
        <v>650818.89826000005</v>
      </c>
      <c r="O12" s="23">
        <v>752138.77189999982</v>
      </c>
      <c r="P12" s="23">
        <v>759569.95786999993</v>
      </c>
      <c r="Q12" s="23">
        <v>756883.57296999998</v>
      </c>
      <c r="R12" s="23">
        <v>635653.29827000003</v>
      </c>
      <c r="S12" s="23">
        <v>813579.60300999973</v>
      </c>
      <c r="T12" s="23">
        <v>763487.34739000001</v>
      </c>
      <c r="U12" s="23">
        <v>691671.56074999995</v>
      </c>
      <c r="V12" s="23">
        <v>694784.1680699999</v>
      </c>
      <c r="W12" s="23">
        <v>708770.71761000005</v>
      </c>
      <c r="X12" s="23">
        <v>764228.81597</v>
      </c>
      <c r="Y12" s="23">
        <v>1203235.4501799999</v>
      </c>
      <c r="Z12" s="24">
        <v>621173.5348100001</v>
      </c>
      <c r="AA12" s="24">
        <v>770714.24177000008</v>
      </c>
      <c r="AB12" s="24">
        <v>774254.20016000001</v>
      </c>
      <c r="AC12" s="24">
        <v>780833.40768999991</v>
      </c>
      <c r="AD12" s="24">
        <v>685020.84947999998</v>
      </c>
      <c r="AE12" s="24">
        <v>736989.15666999982</v>
      </c>
      <c r="AF12" s="24">
        <v>721103.57158999995</v>
      </c>
      <c r="AG12" s="24">
        <v>696282.67081000016</v>
      </c>
      <c r="AH12" s="7">
        <v>667855.38231999986</v>
      </c>
      <c r="AI12" s="7">
        <v>810601.33253999986</v>
      </c>
      <c r="AJ12" s="7">
        <v>821356.04101000016</v>
      </c>
      <c r="AK12" s="7">
        <v>1085417.4720399999</v>
      </c>
      <c r="AL12" s="7">
        <v>674866.34849000024</v>
      </c>
      <c r="AM12" s="7">
        <v>777083.92204999994</v>
      </c>
      <c r="AN12" s="7">
        <v>744505.4698699998</v>
      </c>
      <c r="AO12" s="7">
        <v>766418.61738000007</v>
      </c>
      <c r="AP12" s="7">
        <v>750493.28142999997</v>
      </c>
      <c r="AQ12" s="7">
        <v>877944.63214</v>
      </c>
      <c r="AR12" s="7">
        <v>730987.21389999997</v>
      </c>
      <c r="AS12" s="7">
        <v>737939.87306000001</v>
      </c>
      <c r="AT12" s="7">
        <v>731109.11313999991</v>
      </c>
      <c r="AU12" s="7">
        <v>913335.15833999985</v>
      </c>
      <c r="AV12" s="7">
        <v>902242.66695999994</v>
      </c>
      <c r="AW12" s="7">
        <v>1239234.66591</v>
      </c>
      <c r="AX12" s="7">
        <v>706952.70924999902</v>
      </c>
      <c r="AY12" s="7">
        <v>787489.59335000103</v>
      </c>
      <c r="AZ12" s="7">
        <v>812051.28861000005</v>
      </c>
      <c r="BA12" s="7">
        <v>916497.78971000004</v>
      </c>
      <c r="BB12" s="7">
        <v>788454.54403999995</v>
      </c>
      <c r="BC12" s="7">
        <v>921673.71600000013</v>
      </c>
      <c r="BD12" s="7">
        <v>886929.46672000096</v>
      </c>
      <c r="BE12" s="7">
        <v>855638.43050000002</v>
      </c>
      <c r="BF12" s="7">
        <v>816448.42926</v>
      </c>
      <c r="BG12" s="7">
        <v>1068118.00942</v>
      </c>
      <c r="BH12" s="7">
        <v>1047472.18788</v>
      </c>
      <c r="BI12" s="7">
        <v>1490302.1192599963</v>
      </c>
      <c r="BJ12" s="7">
        <f>BJ13+BJ14+BJ15+BJ16+BJ17+BJ18+BJ19</f>
        <v>802049.35100000002</v>
      </c>
      <c r="BK12" s="7">
        <f>BK13+BK14+BK15+BK16+BK17+BK18+BK19</f>
        <v>897615.19700000016</v>
      </c>
      <c r="BL12" s="7">
        <f>BL13+BL14+BL15+BL16+BL17+BL18+BL19</f>
        <v>816941.69700000004</v>
      </c>
      <c r="BM12" s="7">
        <f>BM13+BM14+BM15+BM16+BM17+BM18+BM19</f>
        <v>928600.15899999999</v>
      </c>
      <c r="BN12" s="7">
        <f>'1'!S18-'1'!R18</f>
        <v>867472.72900000075</v>
      </c>
      <c r="BO12" s="7">
        <f>'1'!T18-'1'!S18</f>
        <v>915068.86699999962</v>
      </c>
      <c r="BP12" s="7">
        <f>'1'!U18-'1'!T18</f>
        <v>972332.68099999987</v>
      </c>
      <c r="BQ12" s="7">
        <f>'1'!V18-'1'!U18</f>
        <v>854934.40299999993</v>
      </c>
      <c r="BR12" s="7">
        <f>'1'!W18-'1'!V18</f>
        <v>864576.59400000051</v>
      </c>
      <c r="BS12" s="7">
        <f>'1'!X18-'1'!W18</f>
        <v>1078898.5389999999</v>
      </c>
      <c r="BT12" s="7">
        <f>'1'!Y18-'1'!X18</f>
        <v>994988.20500000194</v>
      </c>
      <c r="BU12" s="7">
        <f>'1'!Z18-'1'!Y18</f>
        <v>1538492.901999997</v>
      </c>
      <c r="BV12" s="7">
        <v>878360.09499999997</v>
      </c>
      <c r="BW12" s="7">
        <f>'1'!AC18-'1'!AB18</f>
        <v>900276.14000000013</v>
      </c>
      <c r="BX12" s="7">
        <f>'1'!AD18-'1'!AC18</f>
        <v>935266.91500000027</v>
      </c>
      <c r="BY12" s="7">
        <f>'1'!AE18-'1'!AD18</f>
        <v>1090965.9259999995</v>
      </c>
      <c r="BZ12" s="7">
        <f>'1'!AF18-'1'!AE18</f>
        <v>845625.07200000016</v>
      </c>
      <c r="CA12" s="7">
        <f>'1'!AG18-'1'!AF18</f>
        <v>1007637.852</v>
      </c>
      <c r="CB12" s="7">
        <f>'1'!AH18-'1'!AG18</f>
        <v>999723.10000000056</v>
      </c>
      <c r="CC12" s="7">
        <f>'1'!AI18-'1'!AH18</f>
        <v>951921.2209999999</v>
      </c>
      <c r="CD12" s="7">
        <f>'1'!AJ18-'1'!AI18</f>
        <v>978775.8200000003</v>
      </c>
      <c r="CE12" s="7">
        <f>'1'!AK18-'1'!AJ18</f>
        <v>1146014.8969999999</v>
      </c>
      <c r="CF12" s="7">
        <f>'1'!AL18-'1'!AK18</f>
        <v>1028398.8399999999</v>
      </c>
      <c r="CG12" s="7">
        <f>'1'!AM18-'1'!AL18</f>
        <v>1706433.8949999977</v>
      </c>
      <c r="CH12" s="7">
        <v>855571.82099999988</v>
      </c>
      <c r="CI12" s="7">
        <f>'1'!AP18-'1'!AO18</f>
        <v>1120070.8500000001</v>
      </c>
      <c r="CJ12" s="7">
        <f>'1'!AQ18-'1'!AP18</f>
        <v>1355758.12</v>
      </c>
      <c r="CK12" s="7">
        <f>'1'!AR18-'1'!AQ18</f>
        <v>1273663.1469999999</v>
      </c>
      <c r="CL12" s="7">
        <f>'1'!AS18-'1'!AR18</f>
        <v>1060453.2860000003</v>
      </c>
      <c r="CM12" s="7">
        <f>'1'!AT18-'1'!AS18</f>
        <v>1299852.0649999995</v>
      </c>
      <c r="CN12" s="7">
        <f>'1'!AU18-'1'!AT18</f>
        <v>1081981.2960000001</v>
      </c>
      <c r="CO12" s="7">
        <f>'1'!AV18-'1'!AU18</f>
        <v>1017502.0930000013</v>
      </c>
      <c r="CP12" s="7">
        <f>'1'!AW18-'1'!AV18</f>
        <v>1064391.0189999994</v>
      </c>
      <c r="CQ12" s="7">
        <f>'1'!AX18-'1'!AW18</f>
        <v>1173896.6260000002</v>
      </c>
      <c r="CR12" s="7">
        <f>'1'!AY18-'1'!AX18</f>
        <v>1182055.5539999995</v>
      </c>
      <c r="CS12" s="7">
        <f>'1'!AZ18-'1'!AY18</f>
        <v>1915376.8489999995</v>
      </c>
      <c r="CT12" s="7">
        <v>1011780.956</v>
      </c>
      <c r="CU12" s="7">
        <f>'1'!BC18-'1'!BB18</f>
        <v>1174583.8570000001</v>
      </c>
      <c r="CV12" s="7">
        <f>'1'!BD18-'1'!BC18</f>
        <v>1242068.5329999998</v>
      </c>
      <c r="CW12" s="7">
        <f>'1'!BE18-'1'!BD18</f>
        <v>1187341.4570000004</v>
      </c>
      <c r="CX12" s="7">
        <f>'1'!BF18-'1'!BE18</f>
        <v>1224137.3229999989</v>
      </c>
      <c r="CY12" s="7">
        <f>'1'!BG18-'1'!BF18</f>
        <v>1172050.5749999993</v>
      </c>
      <c r="CZ12" s="7">
        <f>'1'!BH18-'1'!BG18</f>
        <v>1088648.6020000027</v>
      </c>
      <c r="DA12" s="7">
        <f>'1'!BI18-'1'!BH18</f>
        <v>1104689.4229999986</v>
      </c>
      <c r="DB12" s="7">
        <f>'1'!BJ18-'1'!BI18</f>
        <v>1413387.2039999999</v>
      </c>
      <c r="DC12" s="7">
        <f>'1'!BK18-'1'!BJ18</f>
        <v>1543583.0730000008</v>
      </c>
      <c r="DD12" s="7">
        <f>'1'!BL18-'1'!BK18</f>
        <v>1331354.7149999999</v>
      </c>
      <c r="DE12" s="7">
        <f>'1'!BM18-'1'!BL18</f>
        <v>2230910.6029999983</v>
      </c>
      <c r="DF12" s="7">
        <v>1084456.317</v>
      </c>
      <c r="DG12" s="178">
        <f>'1'!BP18-'1'!BO18</f>
        <v>1410804.2549999997</v>
      </c>
      <c r="DH12" s="178">
        <f>'1'!BQ18-'1'!BP18</f>
        <v>1353313.6140000005</v>
      </c>
      <c r="DI12" s="7"/>
      <c r="DJ12" s="105"/>
      <c r="DK12" s="105"/>
      <c r="DL12" s="105"/>
      <c r="DM12" s="105"/>
      <c r="DN12" s="105"/>
      <c r="DO12" s="105"/>
      <c r="DP12" s="105"/>
      <c r="DQ12" s="105"/>
      <c r="DR12" s="105"/>
      <c r="DS12" s="105"/>
      <c r="DT12" s="105"/>
      <c r="DU12" s="105"/>
      <c r="DV12" s="105"/>
      <c r="DW12" s="105"/>
      <c r="DX12" s="105"/>
      <c r="DY12" s="105"/>
      <c r="DZ12" s="105"/>
      <c r="EA12" s="105"/>
      <c r="EB12" s="105"/>
      <c r="EC12" s="105"/>
      <c r="ED12" s="105"/>
      <c r="EE12" s="105"/>
      <c r="EF12" s="105"/>
      <c r="EG12" s="105"/>
      <c r="EH12" s="105"/>
      <c r="EI12" s="105"/>
      <c r="EJ12" s="105"/>
      <c r="EK12" s="105"/>
      <c r="EL12" s="105"/>
      <c r="EM12" s="105"/>
      <c r="EN12" s="105"/>
      <c r="EO12" s="105"/>
    </row>
    <row r="13" spans="1:145" s="77" customFormat="1" ht="15" customHeight="1">
      <c r="A13" s="25" t="s">
        <v>9</v>
      </c>
      <c r="B13" s="26">
        <v>90354.750999999989</v>
      </c>
      <c r="C13" s="26">
        <v>148367.80977000002</v>
      </c>
      <c r="D13" s="26">
        <v>146079.41175000003</v>
      </c>
      <c r="E13" s="26">
        <v>165018.93581</v>
      </c>
      <c r="F13" s="26">
        <v>148066.17459000001</v>
      </c>
      <c r="G13" s="26">
        <v>204690.05601999999</v>
      </c>
      <c r="H13" s="26">
        <v>162934.88116999998</v>
      </c>
      <c r="I13" s="26">
        <v>124481.80457000001</v>
      </c>
      <c r="J13" s="26">
        <v>132686.67681000006</v>
      </c>
      <c r="K13" s="26">
        <v>158420.2087499999</v>
      </c>
      <c r="L13" s="26">
        <v>160361.60991999999</v>
      </c>
      <c r="M13" s="26">
        <v>217397.40794999999</v>
      </c>
      <c r="N13" s="26">
        <v>108747.91278000001</v>
      </c>
      <c r="O13" s="26">
        <v>157896.93541000009</v>
      </c>
      <c r="P13" s="26">
        <v>161018.89505999995</v>
      </c>
      <c r="Q13" s="26">
        <v>171799.31005999999</v>
      </c>
      <c r="R13" s="26">
        <v>158227.97377000007</v>
      </c>
      <c r="S13" s="26">
        <v>220780.62826999993</v>
      </c>
      <c r="T13" s="26">
        <v>180091.71251000001</v>
      </c>
      <c r="U13" s="26">
        <v>134022.25917999999</v>
      </c>
      <c r="V13" s="26">
        <v>140058.06995999999</v>
      </c>
      <c r="W13" s="26">
        <v>162045.00359999997</v>
      </c>
      <c r="X13" s="26">
        <v>164268.43539999993</v>
      </c>
      <c r="Y13" s="26">
        <v>228398.66995000001</v>
      </c>
      <c r="Z13" s="27">
        <v>108498.84703000008</v>
      </c>
      <c r="AA13" s="27">
        <v>161509.74904000002</v>
      </c>
      <c r="AB13" s="27">
        <v>167944.15363000002</v>
      </c>
      <c r="AC13" s="27">
        <v>171705.71576000002</v>
      </c>
      <c r="AD13" s="27">
        <v>172185.33644000004</v>
      </c>
      <c r="AE13" s="27">
        <v>227031.01910000006</v>
      </c>
      <c r="AF13" s="27">
        <v>183363.39111000003</v>
      </c>
      <c r="AG13" s="27">
        <v>137402.41907999996</v>
      </c>
      <c r="AH13" s="9">
        <v>145798.12353999983</v>
      </c>
      <c r="AI13" s="9">
        <v>169772.49532000002</v>
      </c>
      <c r="AJ13" s="9">
        <v>180083.13235000003</v>
      </c>
      <c r="AK13" s="9">
        <v>270544.65248999989</v>
      </c>
      <c r="AL13" s="9">
        <v>112963.96241000002</v>
      </c>
      <c r="AM13" s="9">
        <v>175007.56321000008</v>
      </c>
      <c r="AN13" s="9">
        <v>186990.0379899999</v>
      </c>
      <c r="AO13" s="9">
        <v>187530.64288999996</v>
      </c>
      <c r="AP13" s="9">
        <v>188097.92962000001</v>
      </c>
      <c r="AQ13" s="9">
        <v>257473.43033000003</v>
      </c>
      <c r="AR13" s="9">
        <v>193742.82722999994</v>
      </c>
      <c r="AS13" s="9">
        <v>154580.63434000002</v>
      </c>
      <c r="AT13" s="9">
        <v>161755.19073999999</v>
      </c>
      <c r="AU13" s="9">
        <v>182610.59005000003</v>
      </c>
      <c r="AV13" s="9">
        <v>199967.11262999999</v>
      </c>
      <c r="AW13" s="9">
        <v>287699.03287</v>
      </c>
      <c r="AX13" s="9">
        <v>115384.25697</v>
      </c>
      <c r="AY13" s="9">
        <v>189625.66868999999</v>
      </c>
      <c r="AZ13" s="9">
        <v>199507.52278</v>
      </c>
      <c r="BA13" s="9">
        <v>196998.10868999999</v>
      </c>
      <c r="BB13" s="9">
        <v>203290.63831000001</v>
      </c>
      <c r="BC13" s="9">
        <v>274740.45600000001</v>
      </c>
      <c r="BD13" s="9">
        <v>209737.6404</v>
      </c>
      <c r="BE13" s="9">
        <v>172144.85552000001</v>
      </c>
      <c r="BF13" s="9">
        <v>167258.79660999999</v>
      </c>
      <c r="BG13" s="9">
        <v>201706.62682999999</v>
      </c>
      <c r="BH13" s="9">
        <v>224741.25146</v>
      </c>
      <c r="BI13" s="9">
        <v>296950.98174000019</v>
      </c>
      <c r="BJ13" s="9">
        <v>149668.239</v>
      </c>
      <c r="BK13" s="9">
        <v>206837.19199999998</v>
      </c>
      <c r="BL13" s="9">
        <v>204462.84100000001</v>
      </c>
      <c r="BM13" s="9">
        <v>211031.505</v>
      </c>
      <c r="BN13" s="9">
        <f>'1'!S19-'1'!R19</f>
        <v>220333.38100000005</v>
      </c>
      <c r="BO13" s="9">
        <f>'1'!T19-'1'!S19</f>
        <v>277548.84199999995</v>
      </c>
      <c r="BP13" s="9">
        <f>'1'!U19-'1'!T19</f>
        <v>225855.69500000007</v>
      </c>
      <c r="BQ13" s="9">
        <f>'1'!V19-'1'!U19</f>
        <v>179989.85199999996</v>
      </c>
      <c r="BR13" s="9">
        <f>'1'!W19-'1'!V19</f>
        <v>179259.90500000003</v>
      </c>
      <c r="BS13" s="9">
        <f>'1'!X19-'1'!W19</f>
        <v>210460.92799999984</v>
      </c>
      <c r="BT13" s="9">
        <f>'1'!Y19-'1'!X19</f>
        <v>232563.44700000016</v>
      </c>
      <c r="BU13" s="9">
        <f>'1'!Z19-'1'!Y19</f>
        <v>313875.23199999984</v>
      </c>
      <c r="BV13" s="9">
        <v>140793.06899999999</v>
      </c>
      <c r="BW13" s="9">
        <f>'1'!AC19-'1'!AB19</f>
        <v>210280.03</v>
      </c>
      <c r="BX13" s="9">
        <f>'1'!AD19-'1'!AC19</f>
        <v>218342.64900000003</v>
      </c>
      <c r="BY13" s="9">
        <f>'1'!AE19-'1'!AD19</f>
        <v>233035.91399999999</v>
      </c>
      <c r="BZ13" s="9">
        <f>'1'!AF19-'1'!AE19</f>
        <v>212173.90899999999</v>
      </c>
      <c r="CA13" s="9">
        <f>'1'!AG19-'1'!AF19</f>
        <v>281877.429</v>
      </c>
      <c r="CB13" s="9">
        <f>'1'!AH19-'1'!AG19</f>
        <v>235939.57499999995</v>
      </c>
      <c r="CC13" s="9">
        <f>'1'!AI19-'1'!AH19</f>
        <v>187033.79600000009</v>
      </c>
      <c r="CD13" s="9">
        <f>'1'!AJ19-'1'!AI19</f>
        <v>197392.47799999989</v>
      </c>
      <c r="CE13" s="9">
        <f>'1'!AK19-'1'!AJ19</f>
        <v>219537.1950000003</v>
      </c>
      <c r="CF13" s="9">
        <f>'1'!AL19-'1'!AK19</f>
        <v>236017.42799999984</v>
      </c>
      <c r="CG13" s="9">
        <f>'1'!AM19-'1'!AL19</f>
        <v>339639.01399999997</v>
      </c>
      <c r="CH13" s="9">
        <v>140431.39600000001</v>
      </c>
      <c r="CI13" s="9">
        <f>'1'!AP19-'1'!AO19</f>
        <v>226710.96799999999</v>
      </c>
      <c r="CJ13" s="9">
        <f>'1'!AQ19-'1'!AP19</f>
        <v>240904.16900000005</v>
      </c>
      <c r="CK13" s="9">
        <f>'1'!AR19-'1'!AQ19</f>
        <v>249138.33099999989</v>
      </c>
      <c r="CL13" s="9">
        <f>'1'!AS19-'1'!AR19</f>
        <v>237328.24600000016</v>
      </c>
      <c r="CM13" s="9">
        <f>'1'!AT19-'1'!AS19</f>
        <v>337020.277</v>
      </c>
      <c r="CN13" s="9">
        <f>'1'!AU19-'1'!AT19</f>
        <v>235841.09099999978</v>
      </c>
      <c r="CO13" s="9">
        <f>'1'!AV19-'1'!AU19</f>
        <v>202391.55300000007</v>
      </c>
      <c r="CP13" s="9">
        <f>'1'!AW19-'1'!AV19</f>
        <v>211391.83400000003</v>
      </c>
      <c r="CQ13" s="9">
        <f>'1'!AX19-'1'!AW19</f>
        <v>233040.90900000022</v>
      </c>
      <c r="CR13" s="9">
        <f>'1'!AY19-'1'!AX19</f>
        <v>251924.49899999984</v>
      </c>
      <c r="CS13" s="9">
        <f>'1'!AZ19-'1'!AY19</f>
        <v>373516.9580000001</v>
      </c>
      <c r="CT13" s="9">
        <v>148501.04300000001</v>
      </c>
      <c r="CU13" s="9">
        <f>'1'!BC19-'1'!BB19</f>
        <v>229955.40899999999</v>
      </c>
      <c r="CV13" s="9">
        <f>'1'!BD19-'1'!BC19</f>
        <v>234722.22099999996</v>
      </c>
      <c r="CW13" s="9">
        <f>'1'!BE19-'1'!BD19</f>
        <v>251001.06000000006</v>
      </c>
      <c r="CX13" s="9">
        <f>'1'!BF19-'1'!BE19</f>
        <v>262239.60899999994</v>
      </c>
      <c r="CY13" s="9">
        <f>'1'!BG19-'1'!BF19</f>
        <v>329956.05000000005</v>
      </c>
      <c r="CZ13" s="9">
        <f>'1'!BH19-'1'!BG19</f>
        <v>270339.53000000003</v>
      </c>
      <c r="DA13" s="9">
        <f>'1'!BI19-'1'!BH19</f>
        <v>214343.59499999997</v>
      </c>
      <c r="DB13" s="9">
        <f>'1'!BJ19-'1'!BI19</f>
        <v>230656.54900000012</v>
      </c>
      <c r="DC13" s="9">
        <f>'1'!BK19-'1'!BJ19</f>
        <v>254962.53299999982</v>
      </c>
      <c r="DD13" s="9">
        <f>'1'!BL19-'1'!BK19</f>
        <v>274171.86599999992</v>
      </c>
      <c r="DE13" s="9">
        <f>'1'!BM19-'1'!BL19</f>
        <v>419321.52400000021</v>
      </c>
      <c r="DF13" s="9">
        <v>162519.83900000001</v>
      </c>
      <c r="DG13" s="179">
        <f>'1'!BP19-'1'!BO19</f>
        <v>268167.88399999996</v>
      </c>
      <c r="DH13" s="179">
        <f>'1'!BQ19-'1'!BP19</f>
        <v>280874.82999999996</v>
      </c>
      <c r="DI13" s="9"/>
      <c r="DJ13" s="105"/>
      <c r="DK13" s="105"/>
      <c r="DL13" s="105"/>
      <c r="DM13" s="105"/>
      <c r="DN13" s="105"/>
      <c r="DO13" s="105"/>
      <c r="DP13" s="105"/>
      <c r="DQ13" s="105"/>
      <c r="DR13" s="105"/>
      <c r="DS13" s="105"/>
      <c r="DT13" s="105"/>
      <c r="DU13" s="105"/>
      <c r="DV13" s="105"/>
      <c r="DW13" s="105"/>
      <c r="DX13" s="105"/>
      <c r="DY13" s="105"/>
      <c r="DZ13" s="105"/>
      <c r="EA13" s="105"/>
      <c r="EB13" s="105"/>
      <c r="EC13" s="105"/>
      <c r="ED13" s="105"/>
      <c r="EE13" s="105"/>
      <c r="EF13" s="105"/>
      <c r="EG13" s="105"/>
      <c r="EH13" s="105"/>
      <c r="EI13" s="105"/>
      <c r="EJ13" s="105"/>
      <c r="EK13" s="105"/>
      <c r="EL13" s="105"/>
      <c r="EM13" s="105"/>
      <c r="EN13" s="105"/>
      <c r="EO13" s="105"/>
    </row>
    <row r="14" spans="1:145" s="77" customFormat="1" ht="15" customHeight="1">
      <c r="A14" s="25" t="s">
        <v>10</v>
      </c>
      <c r="B14" s="26">
        <v>77746.561999999991</v>
      </c>
      <c r="C14" s="26">
        <v>87426.433610000007</v>
      </c>
      <c r="D14" s="26">
        <v>85893.647370000006</v>
      </c>
      <c r="E14" s="26">
        <v>88833.061580000009</v>
      </c>
      <c r="F14" s="26">
        <v>86936.045689999999</v>
      </c>
      <c r="G14" s="26">
        <v>94896.659620000006</v>
      </c>
      <c r="H14" s="26">
        <v>89426.949490000014</v>
      </c>
      <c r="I14" s="26">
        <v>81547.036059999999</v>
      </c>
      <c r="J14" s="26">
        <v>86173.031099999964</v>
      </c>
      <c r="K14" s="26">
        <v>97886.38096999994</v>
      </c>
      <c r="L14" s="26">
        <v>98965.842139999862</v>
      </c>
      <c r="M14" s="26">
        <v>158269.59256000016</v>
      </c>
      <c r="N14" s="26">
        <v>83968.434579999972</v>
      </c>
      <c r="O14" s="26">
        <v>94590.239009999961</v>
      </c>
      <c r="P14" s="26">
        <v>96451.617880000078</v>
      </c>
      <c r="Q14" s="26">
        <v>91574.146579999942</v>
      </c>
      <c r="R14" s="26">
        <v>89608.199070000046</v>
      </c>
      <c r="S14" s="26">
        <v>105297.46160999982</v>
      </c>
      <c r="T14" s="26">
        <v>92686.076499999996</v>
      </c>
      <c r="U14" s="26">
        <v>82769.333769999925</v>
      </c>
      <c r="V14" s="26">
        <v>90202.226549999934</v>
      </c>
      <c r="W14" s="26">
        <v>91248.794040000052</v>
      </c>
      <c r="X14" s="26">
        <v>94981.247249999971</v>
      </c>
      <c r="Y14" s="26">
        <v>171189.98731999981</v>
      </c>
      <c r="Z14" s="27">
        <v>78254.434750000088</v>
      </c>
      <c r="AA14" s="27">
        <v>94362.248010000068</v>
      </c>
      <c r="AB14" s="27">
        <v>99971.568470000027</v>
      </c>
      <c r="AC14" s="27">
        <v>91757.327879999997</v>
      </c>
      <c r="AD14" s="27">
        <v>90325.30449000001</v>
      </c>
      <c r="AE14" s="27">
        <v>94846.156189999936</v>
      </c>
      <c r="AF14" s="27">
        <v>90451.322400000048</v>
      </c>
      <c r="AG14" s="27">
        <v>88261.862469999964</v>
      </c>
      <c r="AH14" s="9">
        <v>89741.254520000133</v>
      </c>
      <c r="AI14" s="9">
        <v>107537.85622999987</v>
      </c>
      <c r="AJ14" s="9">
        <v>113409.75099000006</v>
      </c>
      <c r="AK14" s="9">
        <v>60197.798050000012</v>
      </c>
      <c r="AL14" s="9">
        <v>93863.647960000264</v>
      </c>
      <c r="AM14" s="9">
        <v>101109.63868999986</v>
      </c>
      <c r="AN14" s="9">
        <v>97668.341449999964</v>
      </c>
      <c r="AO14" s="9">
        <v>110198.46864000009</v>
      </c>
      <c r="AP14" s="9">
        <v>103740.27112</v>
      </c>
      <c r="AQ14" s="9">
        <v>103715.4626799999</v>
      </c>
      <c r="AR14" s="9">
        <v>94598.648309999975</v>
      </c>
      <c r="AS14" s="9">
        <v>92841.316479999994</v>
      </c>
      <c r="AT14" s="9">
        <v>96861.815399999919</v>
      </c>
      <c r="AU14" s="9">
        <v>106889.78496999999</v>
      </c>
      <c r="AV14" s="9">
        <v>118500.28739</v>
      </c>
      <c r="AW14" s="9">
        <v>194203.81304000001</v>
      </c>
      <c r="AX14" s="9">
        <v>103736.14101000001</v>
      </c>
      <c r="AY14" s="9">
        <v>99467.761830000003</v>
      </c>
      <c r="AZ14" s="9">
        <v>110165.1437</v>
      </c>
      <c r="BA14" s="9">
        <v>111244.07049</v>
      </c>
      <c r="BB14" s="9">
        <v>117533.75498</v>
      </c>
      <c r="BC14" s="9">
        <v>126985.015</v>
      </c>
      <c r="BD14" s="9">
        <v>115164.63262</v>
      </c>
      <c r="BE14" s="9">
        <v>106311.66798</v>
      </c>
      <c r="BF14" s="9">
        <v>117310.34871000001</v>
      </c>
      <c r="BG14" s="9">
        <v>124821.21149</v>
      </c>
      <c r="BH14" s="9">
        <v>173400.84649</v>
      </c>
      <c r="BI14" s="9">
        <v>227016.58269999991</v>
      </c>
      <c r="BJ14" s="9">
        <v>103979.974</v>
      </c>
      <c r="BK14" s="9">
        <v>115606.24999999999</v>
      </c>
      <c r="BL14" s="9">
        <v>112328.04899999998</v>
      </c>
      <c r="BM14" s="9">
        <v>112073.65299999999</v>
      </c>
      <c r="BN14" s="9">
        <f>'1'!S20-'1'!R20</f>
        <v>118063.25100000005</v>
      </c>
      <c r="BO14" s="9">
        <f>'1'!T20-'1'!S20</f>
        <v>112115.82299999997</v>
      </c>
      <c r="BP14" s="9">
        <f>'1'!U20-'1'!T20</f>
        <v>114020.12300000002</v>
      </c>
      <c r="BQ14" s="9">
        <f>'1'!V20-'1'!U20</f>
        <v>111718.50300000003</v>
      </c>
      <c r="BR14" s="9">
        <f>'1'!W20-'1'!V20</f>
        <v>109187.23599999992</v>
      </c>
      <c r="BS14" s="9">
        <f>'1'!X20-'1'!W20</f>
        <v>137556.31200000015</v>
      </c>
      <c r="BT14" s="9">
        <f>'1'!Y20-'1'!X20</f>
        <v>144239.26699999999</v>
      </c>
      <c r="BU14" s="9">
        <f>'1'!Z20-'1'!Y20</f>
        <v>218787.96299999999</v>
      </c>
      <c r="BV14" s="9">
        <v>106252.052</v>
      </c>
      <c r="BW14" s="9">
        <f>'1'!AC20-'1'!AB20</f>
        <v>106394.193</v>
      </c>
      <c r="BX14" s="9">
        <f>'1'!AD20-'1'!AC20</f>
        <v>113635.78899999999</v>
      </c>
      <c r="BY14" s="9">
        <f>'1'!AE20-'1'!AD20</f>
        <v>103083.32200000004</v>
      </c>
      <c r="BZ14" s="9">
        <f>'1'!AF20-'1'!AE20</f>
        <v>95649.491999999969</v>
      </c>
      <c r="CA14" s="9">
        <f>'1'!AG20-'1'!AF20</f>
        <v>108185.152</v>
      </c>
      <c r="CB14" s="9">
        <f>'1'!AH20-'1'!AG20</f>
        <v>139439.54000000004</v>
      </c>
      <c r="CC14" s="9">
        <f>'1'!AI20-'1'!AH20</f>
        <v>104066.38899999997</v>
      </c>
      <c r="CD14" s="9">
        <f>'1'!AJ20-'1'!AI20</f>
        <v>115287.14500000002</v>
      </c>
      <c r="CE14" s="9">
        <f>'1'!AK20-'1'!AJ20</f>
        <v>130610.86800000002</v>
      </c>
      <c r="CF14" s="9">
        <f>'1'!AL20-'1'!AK20</f>
        <v>131410.55000000005</v>
      </c>
      <c r="CG14" s="9">
        <f>'1'!AM20-'1'!AL20</f>
        <v>222209.71600000001</v>
      </c>
      <c r="CH14" s="9">
        <v>86644.277000000002</v>
      </c>
      <c r="CI14" s="9">
        <f>'1'!AP20-'1'!AO20</f>
        <v>107605.27799999999</v>
      </c>
      <c r="CJ14" s="9">
        <f>'1'!AQ20-'1'!AP20</f>
        <v>114929.071</v>
      </c>
      <c r="CK14" s="9">
        <f>'1'!AR20-'1'!AQ20</f>
        <v>115122.74599999998</v>
      </c>
      <c r="CL14" s="9">
        <f>'1'!AS20-'1'!AR20</f>
        <v>111709.91200000001</v>
      </c>
      <c r="CM14" s="9">
        <f>'1'!AT20-'1'!AS20</f>
        <v>136430.33999999997</v>
      </c>
      <c r="CN14" s="9">
        <f>'1'!AU20-'1'!AT20</f>
        <v>114563.16600000008</v>
      </c>
      <c r="CO14" s="9">
        <f>'1'!AV20-'1'!AU20</f>
        <v>110249.38</v>
      </c>
      <c r="CP14" s="9">
        <f>'1'!AW20-'1'!AV20</f>
        <v>128515.35599999991</v>
      </c>
      <c r="CQ14" s="9">
        <f>'1'!AX20-'1'!AW20</f>
        <v>125739.11100000015</v>
      </c>
      <c r="CR14" s="9">
        <f>'1'!AY20-'1'!AX20</f>
        <v>152714.83599999989</v>
      </c>
      <c r="CS14" s="9">
        <f>'1'!AZ20-'1'!AY20</f>
        <v>255232.098</v>
      </c>
      <c r="CT14" s="9">
        <v>132102.25899999999</v>
      </c>
      <c r="CU14" s="9">
        <f>'1'!BC20-'1'!BB20</f>
        <v>125912.514</v>
      </c>
      <c r="CV14" s="9">
        <f>'1'!BD20-'1'!BC20</f>
        <v>140955.91600000003</v>
      </c>
      <c r="CW14" s="9">
        <f>'1'!BE20-'1'!BD20</f>
        <v>136696.11600000004</v>
      </c>
      <c r="CX14" s="9">
        <f>'1'!BF20-'1'!BE20</f>
        <v>149280.56099999999</v>
      </c>
      <c r="CY14" s="9">
        <f>'1'!BG20-'1'!BF20</f>
        <v>143602.54399999999</v>
      </c>
      <c r="CZ14" s="9">
        <f>'1'!BH20-'1'!BG20</f>
        <v>140545.37799999991</v>
      </c>
      <c r="DA14" s="9">
        <f>'1'!BI20-'1'!BH20</f>
        <v>133134.71200000006</v>
      </c>
      <c r="DB14" s="9">
        <f>'1'!BJ20-'1'!BI20</f>
        <v>340314.04499999993</v>
      </c>
      <c r="DC14" s="9">
        <f>'1'!BK20-'1'!BJ20</f>
        <v>381721.12000000011</v>
      </c>
      <c r="DD14" s="9">
        <f>'1'!BL20-'1'!BK20</f>
        <v>167270.93699999992</v>
      </c>
      <c r="DE14" s="9">
        <f>'1'!BM20-'1'!BL20</f>
        <v>321701.00199999986</v>
      </c>
      <c r="DF14" s="9">
        <v>152720.13699999999</v>
      </c>
      <c r="DG14" s="179">
        <f>'1'!BP20-'1'!BO20</f>
        <v>153431.13</v>
      </c>
      <c r="DH14" s="179">
        <f>'1'!BQ20-'1'!BP20</f>
        <v>173666.40299999999</v>
      </c>
      <c r="DI14" s="9"/>
      <c r="DJ14" s="105"/>
      <c r="DK14" s="105"/>
      <c r="DL14" s="105"/>
      <c r="DM14" s="105"/>
      <c r="DN14" s="105"/>
      <c r="DO14" s="105"/>
      <c r="DP14" s="105"/>
      <c r="DQ14" s="105"/>
      <c r="DR14" s="105"/>
      <c r="DS14" s="105"/>
      <c r="DT14" s="105"/>
      <c r="DU14" s="105"/>
      <c r="DV14" s="105"/>
      <c r="DW14" s="105"/>
      <c r="DX14" s="105"/>
      <c r="DY14" s="105"/>
      <c r="DZ14" s="105"/>
      <c r="EA14" s="105"/>
      <c r="EB14" s="105"/>
      <c r="EC14" s="105"/>
      <c r="ED14" s="105"/>
      <c r="EE14" s="105"/>
      <c r="EF14" s="105"/>
      <c r="EG14" s="105"/>
      <c r="EH14" s="105"/>
      <c r="EI14" s="105"/>
      <c r="EJ14" s="105"/>
      <c r="EK14" s="105"/>
      <c r="EL14" s="105"/>
      <c r="EM14" s="105"/>
      <c r="EN14" s="105"/>
      <c r="EO14" s="105"/>
    </row>
    <row r="15" spans="1:145" s="77" customFormat="1" ht="15" customHeight="1">
      <c r="A15" s="25" t="s">
        <v>11</v>
      </c>
      <c r="B15" s="26">
        <v>63992.080999999998</v>
      </c>
      <c r="C15" s="26">
        <v>31215.030490000001</v>
      </c>
      <c r="D15" s="26">
        <v>60700.93765</v>
      </c>
      <c r="E15" s="26">
        <v>50238.071179999999</v>
      </c>
      <c r="F15" s="26">
        <v>8840.9679000000015</v>
      </c>
      <c r="G15" s="26">
        <v>14150.138519999999</v>
      </c>
      <c r="H15" s="26">
        <v>25790.093659999999</v>
      </c>
      <c r="I15" s="26">
        <v>25912.48602</v>
      </c>
      <c r="J15" s="26">
        <v>9708.2268199999999</v>
      </c>
      <c r="K15" s="26">
        <v>23537.18375</v>
      </c>
      <c r="L15" s="26">
        <v>14498.116540000001</v>
      </c>
      <c r="M15" s="26">
        <v>22124.561059999996</v>
      </c>
      <c r="N15" s="26">
        <v>90712.857680000001</v>
      </c>
      <c r="O15" s="26">
        <v>34253.45796</v>
      </c>
      <c r="P15" s="26">
        <v>29284.980639999998</v>
      </c>
      <c r="Q15" s="26">
        <v>57961.419499999996</v>
      </c>
      <c r="R15" s="26">
        <v>8007.801629999999</v>
      </c>
      <c r="S15" s="26">
        <v>15919.8639</v>
      </c>
      <c r="T15" s="26">
        <v>28134.604009999995</v>
      </c>
      <c r="U15" s="26">
        <v>28624.04781</v>
      </c>
      <c r="V15" s="26">
        <v>9408.2038599999978</v>
      </c>
      <c r="W15" s="26">
        <v>24162.523669999999</v>
      </c>
      <c r="X15" s="26">
        <v>15723.989360000001</v>
      </c>
      <c r="Y15" s="26">
        <v>93462.720979999998</v>
      </c>
      <c r="Z15" s="27">
        <v>47012.629829999998</v>
      </c>
      <c r="AA15" s="27">
        <v>33418.756599999993</v>
      </c>
      <c r="AB15" s="27">
        <v>29066.114870000001</v>
      </c>
      <c r="AC15" s="27">
        <v>29112.876220000002</v>
      </c>
      <c r="AD15" s="27">
        <v>34807.361859999997</v>
      </c>
      <c r="AE15" s="27">
        <v>15426.226729999998</v>
      </c>
      <c r="AF15" s="27">
        <v>20339.381830000002</v>
      </c>
      <c r="AG15" s="27">
        <v>28269.801240000004</v>
      </c>
      <c r="AH15" s="9">
        <v>10908.848820000001</v>
      </c>
      <c r="AI15" s="9">
        <v>24375.80817</v>
      </c>
      <c r="AJ15" s="9">
        <v>15469.21249</v>
      </c>
      <c r="AK15" s="9">
        <v>20415.219290000001</v>
      </c>
      <c r="AL15" s="9">
        <v>44504.711280000003</v>
      </c>
      <c r="AM15" s="9">
        <v>40316.174400000004</v>
      </c>
      <c r="AN15" s="9">
        <v>30597.758410000002</v>
      </c>
      <c r="AO15" s="9">
        <v>29697.227540000004</v>
      </c>
      <c r="AP15" s="9">
        <v>44548.555460000003</v>
      </c>
      <c r="AQ15" s="9">
        <v>14149.75526</v>
      </c>
      <c r="AR15" s="9">
        <v>14806.033970000002</v>
      </c>
      <c r="AS15" s="9">
        <v>5256.8433100000002</v>
      </c>
      <c r="AT15" s="9">
        <v>10800.527170000001</v>
      </c>
      <c r="AU15" s="9">
        <v>27673.881429999998</v>
      </c>
      <c r="AV15" s="9">
        <v>15131.176090000001</v>
      </c>
      <c r="AW15" s="9">
        <v>19533.46197</v>
      </c>
      <c r="AX15" s="9">
        <v>41283.284030000003</v>
      </c>
      <c r="AY15" s="9">
        <v>21072.331190000001</v>
      </c>
      <c r="AZ15" s="9">
        <v>30870.77865</v>
      </c>
      <c r="BA15" s="9">
        <v>57662.760970000003</v>
      </c>
      <c r="BB15" s="9">
        <v>18191.633020000001</v>
      </c>
      <c r="BC15" s="9">
        <v>13816.066999999999</v>
      </c>
      <c r="BD15" s="9">
        <v>13594.692999999999</v>
      </c>
      <c r="BE15" s="9">
        <v>5923.5433000000003</v>
      </c>
      <c r="BF15" s="9">
        <v>10747.695019999999</v>
      </c>
      <c r="BG15" s="9">
        <v>27464.412929999999</v>
      </c>
      <c r="BH15" s="9">
        <v>15235.8212</v>
      </c>
      <c r="BI15" s="9">
        <v>19815.825690000027</v>
      </c>
      <c r="BJ15" s="9">
        <v>39671.228000000003</v>
      </c>
      <c r="BK15" s="9">
        <v>32837.11</v>
      </c>
      <c r="BL15" s="9">
        <v>6854.1209999999992</v>
      </c>
      <c r="BM15" s="9">
        <v>57803.201000000001</v>
      </c>
      <c r="BN15" s="9">
        <f>'1'!S21-'1'!R21</f>
        <v>23910.18299999999</v>
      </c>
      <c r="BO15" s="9">
        <f>'1'!T21-'1'!S21</f>
        <v>13937.157000000007</v>
      </c>
      <c r="BP15" s="9">
        <f>'1'!U21-'1'!T21</f>
        <v>13021.928000000014</v>
      </c>
      <c r="BQ15" s="9">
        <f>'1'!V21-'1'!U21</f>
        <v>4523.2049999999872</v>
      </c>
      <c r="BR15" s="9">
        <f>'1'!W21-'1'!V21</f>
        <v>11031.051000000007</v>
      </c>
      <c r="BS15" s="9">
        <f>'1'!X21-'1'!W21</f>
        <v>24361.462999999989</v>
      </c>
      <c r="BT15" s="9">
        <f>'1'!Y21-'1'!X21</f>
        <v>15302.542000000016</v>
      </c>
      <c r="BU15" s="9">
        <f>'1'!Z21-'1'!Y21</f>
        <v>19865.017999999982</v>
      </c>
      <c r="BV15" s="9">
        <v>44058.985999999997</v>
      </c>
      <c r="BW15" s="9">
        <f>'1'!AC21-'1'!AB21</f>
        <v>48912.061000000009</v>
      </c>
      <c r="BX15" s="9">
        <f>'1'!AD21-'1'!AC21</f>
        <v>9452.4579999999987</v>
      </c>
      <c r="BY15" s="9">
        <f>'1'!AE21-'1'!AD21</f>
        <v>41494.661999999982</v>
      </c>
      <c r="BZ15" s="9">
        <f>'1'!AF21-'1'!AE21</f>
        <v>18154.820000000007</v>
      </c>
      <c r="CA15" s="9">
        <f>'1'!AG21-'1'!AF21</f>
        <v>21192.013000000006</v>
      </c>
      <c r="CB15" s="9">
        <f>'1'!AH21-'1'!AG21</f>
        <v>4890.7669999999925</v>
      </c>
      <c r="CC15" s="9">
        <f>'1'!AI21-'1'!AH21</f>
        <v>3387.804999999993</v>
      </c>
      <c r="CD15" s="9">
        <f>'1'!AJ21-'1'!AI21</f>
        <v>12491.387000000017</v>
      </c>
      <c r="CE15" s="9">
        <f>'1'!AK21-'1'!AJ21</f>
        <v>25239.513000000006</v>
      </c>
      <c r="CF15" s="9">
        <f>'1'!AL21-'1'!AK21</f>
        <v>13488.517999999982</v>
      </c>
      <c r="CG15" s="9">
        <f>'1'!AM21-'1'!AL21</f>
        <v>20125.429000000004</v>
      </c>
      <c r="CH15" s="9">
        <v>43448.696000000004</v>
      </c>
      <c r="CI15" s="9">
        <f>'1'!AP21-'1'!AO21</f>
        <v>51049.976000000002</v>
      </c>
      <c r="CJ15" s="9">
        <f>'1'!AQ21-'1'!AP21</f>
        <v>6380.6459999999934</v>
      </c>
      <c r="CK15" s="9">
        <f>'1'!AR21-'1'!AQ21</f>
        <v>42232.171999999991</v>
      </c>
      <c r="CL15" s="9">
        <f>'1'!AS21-'1'!AR21</f>
        <v>22529.752999999997</v>
      </c>
      <c r="CM15" s="9">
        <f>'1'!AT21-'1'!AS21</f>
        <v>19012.722999999998</v>
      </c>
      <c r="CN15" s="9">
        <f>'1'!AU21-'1'!AT21</f>
        <v>3938.9310000000114</v>
      </c>
      <c r="CO15" s="9">
        <f>'1'!AV21-'1'!AU21</f>
        <v>3243.1560000000172</v>
      </c>
      <c r="CP15" s="9">
        <f>'1'!AW21-'1'!AV21</f>
        <v>12452.231999999989</v>
      </c>
      <c r="CQ15" s="9">
        <f>'1'!AX21-'1'!AW21</f>
        <v>26665.926000000007</v>
      </c>
      <c r="CR15" s="9">
        <f>'1'!AY21-'1'!AX21</f>
        <v>17492.218999999983</v>
      </c>
      <c r="CS15" s="9">
        <f>'1'!AZ21-'1'!AY21</f>
        <v>8142.7250000000058</v>
      </c>
      <c r="CT15" s="9">
        <v>3863.1010000000001</v>
      </c>
      <c r="CU15" s="9">
        <f>'1'!BC21-'1'!BB21</f>
        <v>45889.845000000001</v>
      </c>
      <c r="CV15" s="9">
        <f>'1'!BD21-'1'!BC21</f>
        <v>7585.2739999999976</v>
      </c>
      <c r="CW15" s="9">
        <f>'1'!BE21-'1'!BD21</f>
        <v>7220.0970000000016</v>
      </c>
      <c r="CX15" s="9">
        <f>'1'!BF21-'1'!BE21</f>
        <v>57937.859999999993</v>
      </c>
      <c r="CY15" s="9">
        <f>'1'!BG21-'1'!BF21</f>
        <v>4296.8249999999971</v>
      </c>
      <c r="CZ15" s="9">
        <f>'1'!BH21-'1'!BG21</f>
        <v>4196.8970000000118</v>
      </c>
      <c r="DA15" s="9">
        <f>'1'!BI21-'1'!BH21</f>
        <v>5290.3090000000084</v>
      </c>
      <c r="DB15" s="9">
        <f>'1'!BJ21-'1'!BI21</f>
        <v>18180.781999999977</v>
      </c>
      <c r="DC15" s="9">
        <f>'1'!BK21-'1'!BJ21</f>
        <v>21406.366000000009</v>
      </c>
      <c r="DD15" s="9">
        <f>'1'!BL21-'1'!BK21</f>
        <v>13715.277000000002</v>
      </c>
      <c r="DE15" s="9">
        <f>'1'!BM21-'1'!BL21</f>
        <v>6949.2149999999965</v>
      </c>
      <c r="DF15" s="9">
        <v>4676.8140000000003</v>
      </c>
      <c r="DG15" s="179">
        <f>'1'!BP21-'1'!BO21</f>
        <v>48215.86</v>
      </c>
      <c r="DH15" s="179">
        <f>'1'!BQ21-'1'!BP21</f>
        <v>19736.156000000003</v>
      </c>
      <c r="DI15" s="127"/>
      <c r="DJ15" s="105"/>
      <c r="DK15" s="105"/>
      <c r="DL15" s="105"/>
      <c r="DM15" s="105"/>
      <c r="DN15" s="105"/>
      <c r="DO15" s="105"/>
      <c r="DP15" s="105"/>
      <c r="DQ15" s="105"/>
      <c r="DR15" s="105"/>
      <c r="DS15" s="105"/>
      <c r="DT15" s="105"/>
      <c r="DU15" s="105"/>
      <c r="DV15" s="105"/>
      <c r="DW15" s="105"/>
      <c r="DX15" s="105"/>
      <c r="DY15" s="105"/>
      <c r="DZ15" s="105"/>
      <c r="EA15" s="105"/>
      <c r="EB15" s="105"/>
      <c r="EC15" s="105"/>
      <c r="ED15" s="105"/>
      <c r="EE15" s="105"/>
      <c r="EF15" s="105"/>
      <c r="EG15" s="105"/>
      <c r="EH15" s="105"/>
      <c r="EI15" s="105"/>
      <c r="EJ15" s="105"/>
      <c r="EK15" s="105"/>
      <c r="EL15" s="105"/>
      <c r="EM15" s="105"/>
      <c r="EN15" s="105"/>
      <c r="EO15" s="105"/>
    </row>
    <row r="16" spans="1:145" s="77" customFormat="1" ht="15" customHeight="1">
      <c r="A16" s="25" t="s">
        <v>12</v>
      </c>
      <c r="B16" s="26">
        <v>101415.22600000001</v>
      </c>
      <c r="C16" s="26">
        <v>166369.40699999998</v>
      </c>
      <c r="D16" s="26">
        <v>124685.933</v>
      </c>
      <c r="E16" s="26">
        <v>145780.10699999999</v>
      </c>
      <c r="F16" s="26">
        <v>130947.92300000001</v>
      </c>
      <c r="G16" s="26">
        <v>120695.11699999998</v>
      </c>
      <c r="H16" s="26">
        <v>146095.97899999999</v>
      </c>
      <c r="I16" s="26">
        <v>125690.16500000001</v>
      </c>
      <c r="J16" s="26">
        <v>128548.79147000005</v>
      </c>
      <c r="K16" s="26">
        <v>173447.62348000001</v>
      </c>
      <c r="L16" s="26">
        <v>217377.51402999999</v>
      </c>
      <c r="M16" s="26">
        <v>358755.87270999991</v>
      </c>
      <c r="N16" s="26">
        <v>116367.62912</v>
      </c>
      <c r="O16" s="26">
        <v>152734.69889999999</v>
      </c>
      <c r="P16" s="26">
        <v>148900.81263999996</v>
      </c>
      <c r="Q16" s="26">
        <v>151210.89090999999</v>
      </c>
      <c r="R16" s="26">
        <v>113819.53267000003</v>
      </c>
      <c r="S16" s="26">
        <v>141662.58952000001</v>
      </c>
      <c r="T16" s="26">
        <v>147999.41914000001</v>
      </c>
      <c r="U16" s="26">
        <v>136439.18986000001</v>
      </c>
      <c r="V16" s="26">
        <v>134190.04462</v>
      </c>
      <c r="W16" s="26">
        <v>126156.27808999998</v>
      </c>
      <c r="X16" s="26">
        <v>165431.46818000005</v>
      </c>
      <c r="Y16" s="26">
        <v>259221.39649000007</v>
      </c>
      <c r="Z16" s="27">
        <v>146011.67220999996</v>
      </c>
      <c r="AA16" s="27">
        <v>181931.20739999998</v>
      </c>
      <c r="AB16" s="27">
        <v>186857.10099999994</v>
      </c>
      <c r="AC16" s="27">
        <v>220985.95011000001</v>
      </c>
      <c r="AD16" s="27">
        <v>106501.27389000003</v>
      </c>
      <c r="AE16" s="27">
        <v>115945.19963999999</v>
      </c>
      <c r="AF16" s="27">
        <v>140283.79121999998</v>
      </c>
      <c r="AG16" s="27">
        <v>101750.37017999998</v>
      </c>
      <c r="AH16" s="9">
        <v>101230.89437000004</v>
      </c>
      <c r="AI16" s="9">
        <v>183536.66703000004</v>
      </c>
      <c r="AJ16" s="9">
        <v>167006.61972000002</v>
      </c>
      <c r="AK16" s="9">
        <v>251443.25930999994</v>
      </c>
      <c r="AL16" s="9">
        <v>132387.85641000001</v>
      </c>
      <c r="AM16" s="9">
        <v>165604.79547000001</v>
      </c>
      <c r="AN16" s="9">
        <v>130506.03977999998</v>
      </c>
      <c r="AO16" s="9">
        <v>122938.04629999997</v>
      </c>
      <c r="AP16" s="9">
        <v>121039.53380999999</v>
      </c>
      <c r="AQ16" s="9">
        <v>175875.79893000005</v>
      </c>
      <c r="AR16" s="9">
        <v>113440.26885999998</v>
      </c>
      <c r="AS16" s="9">
        <v>114649.22162999999</v>
      </c>
      <c r="AT16" s="9">
        <v>115880.54756999998</v>
      </c>
      <c r="AU16" s="9">
        <v>222469.38056999995</v>
      </c>
      <c r="AV16" s="9">
        <v>193692.32335000002</v>
      </c>
      <c r="AW16" s="9">
        <v>293246.73626999999</v>
      </c>
      <c r="AX16" s="9">
        <v>140233.22198</v>
      </c>
      <c r="AY16" s="9">
        <v>150603.79183</v>
      </c>
      <c r="AZ16" s="9">
        <v>142782.65220000001</v>
      </c>
      <c r="BA16" s="9">
        <v>212159.22821</v>
      </c>
      <c r="BB16" s="9">
        <v>136130.30843</v>
      </c>
      <c r="BC16" s="9">
        <v>156552.34899999999</v>
      </c>
      <c r="BD16" s="9">
        <v>157964.11814000001</v>
      </c>
      <c r="BE16" s="9">
        <v>174139.81487999999</v>
      </c>
      <c r="BF16" s="9">
        <v>136764.73691000001</v>
      </c>
      <c r="BG16" s="9">
        <v>290427.14921</v>
      </c>
      <c r="BH16" s="9">
        <v>196887.31004000001</v>
      </c>
      <c r="BI16" s="9">
        <v>381477.5951700001</v>
      </c>
      <c r="BJ16" s="9">
        <v>149893.02499999999</v>
      </c>
      <c r="BK16" s="9">
        <v>164463.65599999999</v>
      </c>
      <c r="BL16" s="9">
        <v>159083.42900000003</v>
      </c>
      <c r="BM16" s="9">
        <v>168970.96600000001</v>
      </c>
      <c r="BN16" s="9">
        <f>'1'!S22-'1'!R22</f>
        <v>154578.89599999995</v>
      </c>
      <c r="BO16" s="9">
        <f>'1'!T22-'1'!S22</f>
        <v>148206.02800000005</v>
      </c>
      <c r="BP16" s="9">
        <f>'1'!U22-'1'!T22</f>
        <v>188465.25399999996</v>
      </c>
      <c r="BQ16" s="9">
        <f>'1'!V22-'1'!U22</f>
        <v>157785.03399999999</v>
      </c>
      <c r="BR16" s="9">
        <f>'1'!W22-'1'!V22</f>
        <v>148447.42700000014</v>
      </c>
      <c r="BS16" s="9">
        <f>'1'!X22-'1'!W22</f>
        <v>270036.75</v>
      </c>
      <c r="BT16" s="9">
        <f>'1'!Y22-'1'!X22</f>
        <v>204726.33400000003</v>
      </c>
      <c r="BU16" s="9">
        <f>'1'!Z22-'1'!Y22</f>
        <v>414767.29600000009</v>
      </c>
      <c r="BV16" s="9">
        <v>165668.06</v>
      </c>
      <c r="BW16" s="9">
        <f>'1'!AC22-'1'!AB22</f>
        <v>186276.37800000003</v>
      </c>
      <c r="BX16" s="9">
        <f>'1'!AD22-'1'!AC22</f>
        <v>207729.81300000002</v>
      </c>
      <c r="BY16" s="9">
        <f>'1'!AE22-'1'!AD22</f>
        <v>301626.152</v>
      </c>
      <c r="BZ16" s="9">
        <f>'1'!AF22-'1'!AE22</f>
        <v>131891.35099999991</v>
      </c>
      <c r="CA16" s="9">
        <f>'1'!AG22-'1'!AF22</f>
        <v>161213.24600000004</v>
      </c>
      <c r="CB16" s="9">
        <f>'1'!AH22-'1'!AG22</f>
        <v>183163.68999999994</v>
      </c>
      <c r="CC16" s="9">
        <f>'1'!AI22-'1'!AH22</f>
        <v>272957.44400000013</v>
      </c>
      <c r="CD16" s="9">
        <f>'1'!AJ22-'1'!AI22</f>
        <v>192535.29999999981</v>
      </c>
      <c r="CE16" s="9">
        <f>'1'!AK22-'1'!AJ22</f>
        <v>308122.49600000028</v>
      </c>
      <c r="CF16" s="9">
        <f>'1'!AL22-'1'!AK22</f>
        <v>182384.95099999988</v>
      </c>
      <c r="CG16" s="9">
        <f>'1'!AM22-'1'!AL22</f>
        <v>480187.55099999998</v>
      </c>
      <c r="CH16" s="9">
        <v>151037.611</v>
      </c>
      <c r="CI16" s="9">
        <f>'1'!AP22-'1'!AO22</f>
        <v>249161.87000000002</v>
      </c>
      <c r="CJ16" s="9">
        <f>'1'!AQ22-'1'!AP22</f>
        <v>229508.14</v>
      </c>
      <c r="CK16" s="9">
        <f>'1'!AR22-'1'!AQ22</f>
        <v>237313.11599999992</v>
      </c>
      <c r="CL16" s="9">
        <f>'1'!AS22-'1'!AR22</f>
        <v>214250.81099999999</v>
      </c>
      <c r="CM16" s="9">
        <f>'1'!AT22-'1'!AS22</f>
        <v>225316.28600000008</v>
      </c>
      <c r="CN16" s="9">
        <f>'1'!AU22-'1'!AT22</f>
        <v>221845.06599999988</v>
      </c>
      <c r="CO16" s="9">
        <f>'1'!AV22-'1'!AU22</f>
        <v>216667.26800000016</v>
      </c>
      <c r="CP16" s="9">
        <f>'1'!AW22-'1'!AV22</f>
        <v>243653.71099999989</v>
      </c>
      <c r="CQ16" s="9">
        <f>'1'!AX22-'1'!AW22</f>
        <v>339976.69800000009</v>
      </c>
      <c r="CR16" s="9">
        <f>'1'!AY22-'1'!AX22</f>
        <v>231041.38100000005</v>
      </c>
      <c r="CS16" s="9">
        <f>'1'!AZ22-'1'!AY22</f>
        <v>554910.08600000013</v>
      </c>
      <c r="CT16" s="9">
        <v>257874.568</v>
      </c>
      <c r="CU16" s="9">
        <f>'1'!BC22-'1'!BB22</f>
        <v>276249.07500000007</v>
      </c>
      <c r="CV16" s="9">
        <f>'1'!BD22-'1'!BC22</f>
        <v>335343.18999999994</v>
      </c>
      <c r="CW16" s="9">
        <f>'1'!BE22-'1'!BD22</f>
        <v>304695.6320000001</v>
      </c>
      <c r="CX16" s="9">
        <f>'1'!BF22-'1'!BE22</f>
        <v>309736.71600000001</v>
      </c>
      <c r="CY16" s="9">
        <f>'1'!BG22-'1'!BF22</f>
        <v>281627.0299999998</v>
      </c>
      <c r="CZ16" s="9">
        <f>'1'!BH22-'1'!BG22</f>
        <v>229564.84700000007</v>
      </c>
      <c r="DA16" s="9">
        <f>'1'!BI22-'1'!BH22</f>
        <v>230895.58200000017</v>
      </c>
      <c r="DB16" s="9">
        <f>'1'!BJ22-'1'!BI22</f>
        <v>239138.94499999983</v>
      </c>
      <c r="DC16" s="9">
        <f>'1'!BK22-'1'!BJ22</f>
        <v>360039.18099999987</v>
      </c>
      <c r="DD16" s="9">
        <f>'1'!BL22-'1'!BK22</f>
        <v>273605.4450000003</v>
      </c>
      <c r="DE16" s="9">
        <f>'1'!BM22-'1'!BL22</f>
        <v>742088.92799999984</v>
      </c>
      <c r="DF16" s="9">
        <v>220148</v>
      </c>
      <c r="DG16" s="179">
        <f>'1'!BP22-'1'!BO22</f>
        <v>441898.65</v>
      </c>
      <c r="DH16" s="179">
        <f>'1'!BQ22-'1'!BP22</f>
        <v>366255.53399999999</v>
      </c>
      <c r="DI16" s="9"/>
      <c r="DJ16" s="105"/>
      <c r="DK16" s="105"/>
      <c r="DL16" s="105"/>
      <c r="DM16" s="105"/>
      <c r="DN16" s="105"/>
      <c r="DO16" s="105"/>
      <c r="DP16" s="105"/>
      <c r="DQ16" s="105"/>
      <c r="DR16" s="105"/>
      <c r="DS16" s="105"/>
      <c r="DT16" s="105"/>
      <c r="DU16" s="105"/>
      <c r="DV16" s="105"/>
      <c r="DW16" s="105"/>
      <c r="DX16" s="105"/>
      <c r="DY16" s="105"/>
      <c r="DZ16" s="105"/>
      <c r="EA16" s="105"/>
      <c r="EB16" s="105"/>
      <c r="EC16" s="105"/>
      <c r="ED16" s="105"/>
      <c r="EE16" s="105"/>
      <c r="EF16" s="105"/>
      <c r="EG16" s="105"/>
      <c r="EH16" s="105"/>
      <c r="EI16" s="105"/>
      <c r="EJ16" s="105"/>
      <c r="EK16" s="105"/>
      <c r="EL16" s="105"/>
      <c r="EM16" s="105"/>
      <c r="EN16" s="105"/>
      <c r="EO16" s="105"/>
    </row>
    <row r="17" spans="1:145" s="77" customFormat="1" ht="15" customHeight="1">
      <c r="A17" s="25" t="s">
        <v>13</v>
      </c>
      <c r="B17" s="26">
        <v>164911.15899999999</v>
      </c>
      <c r="C17" s="26">
        <v>204990.166</v>
      </c>
      <c r="D17" s="26">
        <v>201945.07447000002</v>
      </c>
      <c r="E17" s="26">
        <v>245695.43164</v>
      </c>
      <c r="F17" s="26">
        <v>160455.18341999999</v>
      </c>
      <c r="G17" s="26">
        <v>204258.94952999998</v>
      </c>
      <c r="H17" s="26">
        <v>203022.36854</v>
      </c>
      <c r="I17" s="26">
        <v>194401.52824000001</v>
      </c>
      <c r="J17" s="26">
        <v>209945.51497999998</v>
      </c>
      <c r="K17" s="26">
        <v>205975.96096</v>
      </c>
      <c r="L17" s="26">
        <v>201652.67914999998</v>
      </c>
      <c r="M17" s="26">
        <v>250305.92691000001</v>
      </c>
      <c r="N17" s="26">
        <v>175910.50240999999</v>
      </c>
      <c r="O17" s="26">
        <v>216497.60507999998</v>
      </c>
      <c r="P17" s="26">
        <v>256477.59437000001</v>
      </c>
      <c r="Q17" s="26">
        <v>218027.70988999997</v>
      </c>
      <c r="R17" s="26">
        <v>174909.15969999999</v>
      </c>
      <c r="S17" s="26">
        <v>235858.54334999999</v>
      </c>
      <c r="T17" s="26">
        <v>212965.52067999999</v>
      </c>
      <c r="U17" s="26">
        <v>197944.39211000002</v>
      </c>
      <c r="V17" s="26">
        <v>233868.08277999994</v>
      </c>
      <c r="W17" s="26">
        <v>201968.00000000003</v>
      </c>
      <c r="X17" s="26">
        <v>219976.44354999997</v>
      </c>
      <c r="Y17" s="26">
        <v>243702.40376999998</v>
      </c>
      <c r="Z17" s="27">
        <v>201779.21328999999</v>
      </c>
      <c r="AA17" s="27">
        <v>228182.86668000001</v>
      </c>
      <c r="AB17" s="27">
        <v>245699.42108999999</v>
      </c>
      <c r="AC17" s="27">
        <v>229463.83192</v>
      </c>
      <c r="AD17" s="27">
        <v>224548.44579</v>
      </c>
      <c r="AE17" s="27">
        <v>225630.41743000003</v>
      </c>
      <c r="AF17" s="27">
        <v>202778.89171999999</v>
      </c>
      <c r="AG17" s="27">
        <v>241310.70590000006</v>
      </c>
      <c r="AH17" s="9">
        <v>227364.92086999989</v>
      </c>
      <c r="AI17" s="9">
        <v>209961.55898</v>
      </c>
      <c r="AJ17" s="9">
        <v>246711.25462999998</v>
      </c>
      <c r="AK17" s="9">
        <v>219058.19652</v>
      </c>
      <c r="AL17" s="9">
        <v>248072.13278000001</v>
      </c>
      <c r="AM17" s="9">
        <v>233382.61858000001</v>
      </c>
      <c r="AN17" s="9">
        <v>241121.04454</v>
      </c>
      <c r="AO17" s="9">
        <v>255022.05257999999</v>
      </c>
      <c r="AP17" s="9">
        <v>211676.04712</v>
      </c>
      <c r="AQ17" s="9">
        <v>235162.59741000002</v>
      </c>
      <c r="AR17" s="9">
        <v>212258.68881000002</v>
      </c>
      <c r="AS17" s="9">
        <v>248023.27688000002</v>
      </c>
      <c r="AT17" s="9">
        <v>219116.97987999997</v>
      </c>
      <c r="AU17" s="9">
        <v>255477.19774999999</v>
      </c>
      <c r="AV17" s="9">
        <v>239946.00356000001</v>
      </c>
      <c r="AW17" s="9">
        <v>230819.71968000001</v>
      </c>
      <c r="AX17" s="9">
        <v>255779.96230000001</v>
      </c>
      <c r="AY17" s="9">
        <v>245165.92337999999</v>
      </c>
      <c r="AZ17" s="9">
        <v>253281.16784000001</v>
      </c>
      <c r="BA17" s="9">
        <v>269091.76270000002</v>
      </c>
      <c r="BB17" s="9">
        <v>234499.41312000001</v>
      </c>
      <c r="BC17" s="9">
        <v>237228.82500000001</v>
      </c>
      <c r="BD17" s="9">
        <v>259340.63256</v>
      </c>
      <c r="BE17" s="9">
        <v>248872.68661</v>
      </c>
      <c r="BF17" s="9">
        <v>233215.39958999999</v>
      </c>
      <c r="BG17" s="9">
        <v>279634.38153000001</v>
      </c>
      <c r="BH17" s="9">
        <v>264225.30654999998</v>
      </c>
      <c r="BI17" s="9">
        <v>285441.27182000037</v>
      </c>
      <c r="BJ17" s="9">
        <v>247918.82699999999</v>
      </c>
      <c r="BK17" s="9">
        <v>267424.80100000004</v>
      </c>
      <c r="BL17" s="9">
        <v>254463.56499999994</v>
      </c>
      <c r="BM17" s="9">
        <v>301651.66800000006</v>
      </c>
      <c r="BN17" s="9">
        <f>'1'!S23-'1'!R23</f>
        <v>249240.12800000003</v>
      </c>
      <c r="BO17" s="9">
        <f>'1'!T23-'1'!S23</f>
        <v>248464.01099999994</v>
      </c>
      <c r="BP17" s="9">
        <f>'1'!U23-'1'!T23</f>
        <v>281245.3629999999</v>
      </c>
      <c r="BQ17" s="9">
        <f>'1'!V23-'1'!U23</f>
        <v>245564.57700000005</v>
      </c>
      <c r="BR17" s="9">
        <f>'1'!W23-'1'!V23</f>
        <v>271367.50100000016</v>
      </c>
      <c r="BS17" s="9">
        <f>'1'!X23-'1'!W23</f>
        <v>300856.14099999983</v>
      </c>
      <c r="BT17" s="9">
        <f>'1'!Y23-'1'!X23</f>
        <v>267252.40200000023</v>
      </c>
      <c r="BU17" s="9">
        <f>'1'!Z23-'1'!Y23</f>
        <v>324466.64099999983</v>
      </c>
      <c r="BV17" s="9">
        <v>278787.94300000003</v>
      </c>
      <c r="BW17" s="9">
        <f>'1'!AC23-'1'!AB23</f>
        <v>271969.78899999993</v>
      </c>
      <c r="BX17" s="9">
        <f>'1'!AD23-'1'!AC23</f>
        <v>314497.56900000002</v>
      </c>
      <c r="BY17" s="9">
        <f>'1'!AE23-'1'!AD23</f>
        <v>321036.95699999994</v>
      </c>
      <c r="BZ17" s="9">
        <f>'1'!AF23-'1'!AE23</f>
        <v>284341.11499999999</v>
      </c>
      <c r="CA17" s="9">
        <f>'1'!AG23-'1'!AF23</f>
        <v>336230.62700000009</v>
      </c>
      <c r="CB17" s="9">
        <f>'1'!AH23-'1'!AG23</f>
        <v>301455.82200000016</v>
      </c>
      <c r="CC17" s="9">
        <f>'1'!AI23-'1'!AH23</f>
        <v>272790.75499999989</v>
      </c>
      <c r="CD17" s="9">
        <f>'1'!AJ23-'1'!AI23</f>
        <v>313384.89600000018</v>
      </c>
      <c r="CE17" s="9">
        <f>'1'!AK23-'1'!AJ23</f>
        <v>282786.3049999997</v>
      </c>
      <c r="CF17" s="9">
        <f>'1'!AL23-'1'!AK23</f>
        <v>303967.76500000013</v>
      </c>
      <c r="CG17" s="9">
        <f>'1'!AM23-'1'!AL23</f>
        <v>340668.03299999982</v>
      </c>
      <c r="CH17" s="9">
        <v>325766.77799999999</v>
      </c>
      <c r="CI17" s="9">
        <f>'1'!AP23-'1'!AO23</f>
        <v>373066.00799999997</v>
      </c>
      <c r="CJ17" s="9">
        <f>'1'!AQ23-'1'!AP23</f>
        <v>691027.12300000002</v>
      </c>
      <c r="CK17" s="9">
        <f>'1'!AR23-'1'!AQ23</f>
        <v>543255.52499999991</v>
      </c>
      <c r="CL17" s="9">
        <f>'1'!AS23-'1'!AR23</f>
        <v>380064.35900000017</v>
      </c>
      <c r="CM17" s="9">
        <f>'1'!AT23-'1'!AS23</f>
        <v>460335.25999999978</v>
      </c>
      <c r="CN17" s="9">
        <f>'1'!AU23-'1'!AT23</f>
        <v>361624.24100000039</v>
      </c>
      <c r="CO17" s="9">
        <f>'1'!AV23-'1'!AU23</f>
        <v>336742.63299999991</v>
      </c>
      <c r="CP17" s="9">
        <f>'1'!AW23-'1'!AV23</f>
        <v>310652.52799999993</v>
      </c>
      <c r="CQ17" s="9">
        <f>'1'!AX23-'1'!AW23</f>
        <v>299008.49200000009</v>
      </c>
      <c r="CR17" s="9">
        <f>'1'!AY23-'1'!AX23</f>
        <v>341927.34299999988</v>
      </c>
      <c r="CS17" s="9">
        <f>'1'!AZ23-'1'!AY23</f>
        <v>382962.18499999959</v>
      </c>
      <c r="CT17" s="9">
        <v>383509.62199999997</v>
      </c>
      <c r="CU17" s="9">
        <f>'1'!BC23-'1'!BB23</f>
        <v>409089.11900000006</v>
      </c>
      <c r="CV17" s="9">
        <f>'1'!BD23-'1'!BC23</f>
        <v>425394.52399999986</v>
      </c>
      <c r="CW17" s="9">
        <f>'1'!BE23-'1'!BD23</f>
        <v>392281.60600000015</v>
      </c>
      <c r="CX17" s="9">
        <f>'1'!BF23-'1'!BE23</f>
        <v>350314.45799999987</v>
      </c>
      <c r="CY17" s="9">
        <f>'1'!BG23-'1'!BF23</f>
        <v>282807.79799999995</v>
      </c>
      <c r="CZ17" s="9">
        <f>'1'!BH23-'1'!BG23</f>
        <v>307210.17800000031</v>
      </c>
      <c r="DA17" s="9">
        <f>'1'!BI23-'1'!BH23</f>
        <v>360252.87299999967</v>
      </c>
      <c r="DB17" s="9">
        <f>'1'!BJ23-'1'!BI23</f>
        <v>430828.49399999995</v>
      </c>
      <c r="DC17" s="9">
        <f>'1'!BK23-'1'!BJ23</f>
        <v>366382.50300000003</v>
      </c>
      <c r="DD17" s="9">
        <f>'1'!BL23-'1'!BK23</f>
        <v>432145.89400000032</v>
      </c>
      <c r="DE17" s="9">
        <f>'1'!BM23-'1'!BL23</f>
        <v>383409.19599999953</v>
      </c>
      <c r="DF17" s="9">
        <v>432302.489</v>
      </c>
      <c r="DG17" s="179">
        <f>'1'!BP23-'1'!BO23</f>
        <v>407204.36799999996</v>
      </c>
      <c r="DH17" s="179">
        <f>'1'!BQ23-'1'!BP23</f>
        <v>417870.09900000005</v>
      </c>
      <c r="DI17" s="9"/>
      <c r="DJ17" s="105"/>
      <c r="DK17" s="105"/>
      <c r="DL17" s="105"/>
      <c r="DM17" s="105"/>
      <c r="DN17" s="105"/>
      <c r="DO17" s="105"/>
      <c r="DP17" s="105"/>
      <c r="DQ17" s="105"/>
      <c r="DR17" s="105"/>
      <c r="DS17" s="105"/>
      <c r="DT17" s="105"/>
      <c r="DU17" s="105"/>
      <c r="DV17" s="105"/>
      <c r="DW17" s="105"/>
      <c r="DX17" s="105"/>
      <c r="DY17" s="105"/>
      <c r="DZ17" s="105"/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</row>
    <row r="18" spans="1:145" s="77" customFormat="1" ht="15" customHeight="1">
      <c r="A18" s="25" t="s">
        <v>14</v>
      </c>
      <c r="B18" s="26">
        <v>43465.008999999998</v>
      </c>
      <c r="C18" s="26">
        <v>29607.38436</v>
      </c>
      <c r="D18" s="26">
        <v>34744.840000000004</v>
      </c>
      <c r="E18" s="26">
        <v>48932.805259999994</v>
      </c>
      <c r="F18" s="26">
        <v>47442.714999999997</v>
      </c>
      <c r="G18" s="26">
        <v>69077.546000000002</v>
      </c>
      <c r="H18" s="26">
        <v>83403.925000000003</v>
      </c>
      <c r="I18" s="26">
        <v>91518.590689999997</v>
      </c>
      <c r="J18" s="26">
        <v>83510.10725999999</v>
      </c>
      <c r="K18" s="26">
        <v>99295.773710000023</v>
      </c>
      <c r="L18" s="26">
        <v>87873.866220000011</v>
      </c>
      <c r="M18" s="26">
        <v>158447.14445000002</v>
      </c>
      <c r="N18" s="26">
        <v>47977.480330000013</v>
      </c>
      <c r="O18" s="26">
        <v>39101.238149999997</v>
      </c>
      <c r="P18" s="26">
        <v>40802.969009999993</v>
      </c>
      <c r="Q18" s="26">
        <v>42235.180150000007</v>
      </c>
      <c r="R18" s="26">
        <v>66202.837350000016</v>
      </c>
      <c r="S18" s="26">
        <v>73096.39224999999</v>
      </c>
      <c r="T18" s="26">
        <v>88784.906529999993</v>
      </c>
      <c r="U18" s="26">
        <v>93828.224109999952</v>
      </c>
      <c r="V18" s="26">
        <v>73151.567490000001</v>
      </c>
      <c r="W18" s="26">
        <v>81875.050909999976</v>
      </c>
      <c r="X18" s="26">
        <v>95186.287429999953</v>
      </c>
      <c r="Y18" s="26">
        <v>177666.2068000001</v>
      </c>
      <c r="Z18" s="27">
        <v>28427.809060000011</v>
      </c>
      <c r="AA18" s="27">
        <v>23211.633309999997</v>
      </c>
      <c r="AB18" s="27">
        <v>21914.907500000001</v>
      </c>
      <c r="AC18" s="27">
        <v>24169.285149999992</v>
      </c>
      <c r="AD18" s="27">
        <v>37945.398280000001</v>
      </c>
      <c r="AE18" s="27">
        <v>45423.976029999998</v>
      </c>
      <c r="AF18" s="27">
        <v>59485.652499999975</v>
      </c>
      <c r="AG18" s="27">
        <v>77521.69938999998</v>
      </c>
      <c r="AH18" s="9">
        <v>69063.108530000041</v>
      </c>
      <c r="AI18" s="9">
        <v>91155.102330000009</v>
      </c>
      <c r="AJ18" s="9">
        <v>75462.638379999989</v>
      </c>
      <c r="AK18" s="9">
        <v>109755.66872</v>
      </c>
      <c r="AL18" s="9">
        <v>31627.995390000004</v>
      </c>
      <c r="AM18" s="9">
        <v>35160.939649999986</v>
      </c>
      <c r="AN18" s="9">
        <v>37115.269720000004</v>
      </c>
      <c r="AO18" s="9">
        <v>38477.683260000005</v>
      </c>
      <c r="AP18" s="9">
        <v>57173.339599999999</v>
      </c>
      <c r="AQ18" s="9">
        <v>69660.312020000012</v>
      </c>
      <c r="AR18" s="9">
        <v>78778.378509999995</v>
      </c>
      <c r="AS18" s="9">
        <v>107832.31701999999</v>
      </c>
      <c r="AT18" s="9">
        <v>104101.52897999999</v>
      </c>
      <c r="AU18" s="9">
        <v>97207.502179999967</v>
      </c>
      <c r="AV18" s="9">
        <v>110816.33928000001</v>
      </c>
      <c r="AW18" s="9">
        <v>189083.32725999999</v>
      </c>
      <c r="AX18" s="9">
        <v>40550.5265</v>
      </c>
      <c r="AY18" s="9">
        <v>41528.16476</v>
      </c>
      <c r="AZ18" s="9">
        <v>47527.8586</v>
      </c>
      <c r="BA18" s="9">
        <v>45853.491049999997</v>
      </c>
      <c r="BB18" s="9">
        <v>60093.258479999997</v>
      </c>
      <c r="BC18" s="9">
        <v>97688.698999999993</v>
      </c>
      <c r="BD18" s="9">
        <v>104653.32756999999</v>
      </c>
      <c r="BE18" s="9">
        <v>123392.85273</v>
      </c>
      <c r="BF18" s="9">
        <v>126680.16413</v>
      </c>
      <c r="BG18" s="9">
        <v>118035.66747</v>
      </c>
      <c r="BH18" s="9">
        <v>145651.59528000001</v>
      </c>
      <c r="BI18" s="9">
        <v>236434.36842999991</v>
      </c>
      <c r="BJ18" s="9">
        <v>75218.922999999995</v>
      </c>
      <c r="BK18" s="9">
        <v>46450.17</v>
      </c>
      <c r="BL18" s="9">
        <v>52541.456000000006</v>
      </c>
      <c r="BM18" s="9">
        <v>56729.660999999993</v>
      </c>
      <c r="BN18" s="9">
        <f>'1'!S24-'1'!R24</f>
        <v>83206.69200000001</v>
      </c>
      <c r="BO18" s="9">
        <f>'1'!T24-'1'!S24</f>
        <v>92374.097999999998</v>
      </c>
      <c r="BP18" s="9">
        <f>'1'!U24-'1'!T24</f>
        <v>117715.21000000002</v>
      </c>
      <c r="BQ18" s="9">
        <f>'1'!V24-'1'!U24</f>
        <v>127262.91600000003</v>
      </c>
      <c r="BR18" s="9">
        <f>'1'!W24-'1'!V24</f>
        <v>119130.04799999995</v>
      </c>
      <c r="BS18" s="9">
        <f>'1'!X24-'1'!W24</f>
        <v>107210.70999999996</v>
      </c>
      <c r="BT18" s="9">
        <f>'1'!Y24-'1'!X24</f>
        <v>112444.76000000001</v>
      </c>
      <c r="BU18" s="9">
        <f>'1'!Z24-'1'!Y24</f>
        <v>219093.21499999997</v>
      </c>
      <c r="BV18" s="9">
        <v>86589.232999999993</v>
      </c>
      <c r="BW18" s="9">
        <f>'1'!AC24-'1'!AB24</f>
        <v>44551.968000000008</v>
      </c>
      <c r="BX18" s="9">
        <f>'1'!AD24-'1'!AC24</f>
        <v>51862.646000000008</v>
      </c>
      <c r="BY18" s="9">
        <f>'1'!AE24-'1'!AD24</f>
        <v>62854.357999999978</v>
      </c>
      <c r="BZ18" s="9">
        <f>'1'!AF24-'1'!AE24</f>
        <v>63290.481999999989</v>
      </c>
      <c r="CA18" s="9">
        <f>'1'!AG24-'1'!AF24</f>
        <v>77273.313000000024</v>
      </c>
      <c r="CB18" s="9">
        <f>'1'!AH24-'1'!AG24</f>
        <v>110660.984</v>
      </c>
      <c r="CC18" s="9">
        <f>'1'!AI24-'1'!AH24</f>
        <v>96403.25900000002</v>
      </c>
      <c r="CD18" s="9">
        <f>'1'!AJ24-'1'!AI24</f>
        <v>124335.16200000001</v>
      </c>
      <c r="CE18" s="9">
        <f>'1'!AK24-'1'!AJ24</f>
        <v>146092.98100000003</v>
      </c>
      <c r="CF18" s="9">
        <f>'1'!AL24-'1'!AK24</f>
        <v>119349.55799999996</v>
      </c>
      <c r="CG18" s="9">
        <f>'1'!AM24-'1'!AL24</f>
        <v>268640.86099999992</v>
      </c>
      <c r="CH18" s="9">
        <v>54096.24</v>
      </c>
      <c r="CI18" s="9">
        <f>'1'!AP24-'1'!AO24</f>
        <v>56503.29</v>
      </c>
      <c r="CJ18" s="9">
        <f>'1'!AQ24-'1'!AP24</f>
        <v>49265.752999999997</v>
      </c>
      <c r="CK18" s="9">
        <f>'1'!AR24-'1'!AQ24</f>
        <v>57025.108000000007</v>
      </c>
      <c r="CL18" s="9">
        <f>'1'!AS24-'1'!AR24</f>
        <v>66027.326000000001</v>
      </c>
      <c r="CM18" s="9">
        <f>'1'!AT24-'1'!AS24</f>
        <v>87985.222000000009</v>
      </c>
      <c r="CN18" s="9">
        <f>'1'!AU24-'1'!AT24</f>
        <v>123208.28700000001</v>
      </c>
      <c r="CO18" s="9">
        <f>'1'!AV24-'1'!AU24</f>
        <v>117426.38599999994</v>
      </c>
      <c r="CP18" s="9">
        <f>'1'!AW24-'1'!AV24</f>
        <v>121923.73200000008</v>
      </c>
      <c r="CQ18" s="9">
        <f>'1'!AX24-'1'!AW24</f>
        <v>113314.15499999991</v>
      </c>
      <c r="CR18" s="9">
        <f>'1'!AY24-'1'!AX24</f>
        <v>140051.9850000001</v>
      </c>
      <c r="CS18" s="9">
        <f>'1'!AZ24-'1'!AY24</f>
        <v>280752.76899999997</v>
      </c>
      <c r="CT18" s="9">
        <v>43658.836000000003</v>
      </c>
      <c r="CU18" s="9">
        <f>'1'!BC24-'1'!BB24</f>
        <v>42065.999000000003</v>
      </c>
      <c r="CV18" s="9">
        <f>'1'!BD24-'1'!BC24</f>
        <v>62690.039999999994</v>
      </c>
      <c r="CW18" s="9">
        <f>'1'!BE24-'1'!BD24</f>
        <v>58453.954999999987</v>
      </c>
      <c r="CX18" s="9">
        <f>'1'!BF24-'1'!BE24</f>
        <v>59470.901000000042</v>
      </c>
      <c r="CY18" s="9">
        <f>'1'!BG24-'1'!BF24</f>
        <v>92907.078999999969</v>
      </c>
      <c r="CZ18" s="9">
        <f>'1'!BH24-'1'!BG24</f>
        <v>98303.973999999987</v>
      </c>
      <c r="DA18" s="9">
        <f>'1'!BI24-'1'!BH24</f>
        <v>120848.58900000004</v>
      </c>
      <c r="DB18" s="9">
        <f>'1'!BJ24-'1'!BI24</f>
        <v>121081.821</v>
      </c>
      <c r="DC18" s="9">
        <f>'1'!BK24-'1'!BJ24</f>
        <v>129618.02099999995</v>
      </c>
      <c r="DD18" s="9">
        <f>'1'!BL24-'1'!BK24</f>
        <v>134726.69300000009</v>
      </c>
      <c r="DE18" s="9">
        <f>'1'!BM24-'1'!BL24</f>
        <v>316554.04899999988</v>
      </c>
      <c r="DF18" s="9">
        <v>80587.486999999994</v>
      </c>
      <c r="DG18" s="179">
        <f>'1'!BP24-'1'!BO24</f>
        <v>49589.114000000001</v>
      </c>
      <c r="DH18" s="179">
        <f>'1'!BQ24-'1'!BP24</f>
        <v>62456.088000000018</v>
      </c>
      <c r="DI18" s="9"/>
      <c r="DJ18" s="105"/>
      <c r="DK18" s="105"/>
      <c r="DL18" s="105"/>
      <c r="DM18" s="105"/>
      <c r="DN18" s="105"/>
      <c r="DO18" s="105"/>
      <c r="DP18" s="105"/>
      <c r="DQ18" s="105"/>
      <c r="DR18" s="105"/>
      <c r="DS18" s="105"/>
      <c r="DT18" s="105"/>
      <c r="DU18" s="105"/>
      <c r="DV18" s="105"/>
      <c r="DW18" s="105"/>
      <c r="DX18" s="105"/>
      <c r="DY18" s="105"/>
      <c r="DZ18" s="105"/>
      <c r="EA18" s="105"/>
      <c r="EB18" s="105"/>
      <c r="EC18" s="105"/>
      <c r="ED18" s="105"/>
      <c r="EE18" s="105"/>
      <c r="EF18" s="105"/>
      <c r="EG18" s="105"/>
      <c r="EH18" s="105"/>
      <c r="EI18" s="105"/>
      <c r="EJ18" s="105"/>
      <c r="EK18" s="105"/>
      <c r="EL18" s="105"/>
      <c r="EM18" s="105"/>
      <c r="EN18" s="105"/>
      <c r="EO18" s="105"/>
    </row>
    <row r="19" spans="1:145" s="77" customFormat="1" ht="15" customHeight="1">
      <c r="A19" s="8" t="s">
        <v>15</v>
      </c>
      <c r="B19" s="26">
        <v>36000</v>
      </c>
      <c r="C19" s="26">
        <v>55800</v>
      </c>
      <c r="D19" s="26">
        <v>23200</v>
      </c>
      <c r="E19" s="26">
        <v>22700</v>
      </c>
      <c r="F19" s="26">
        <v>24300</v>
      </c>
      <c r="G19" s="26">
        <v>26700</v>
      </c>
      <c r="H19" s="26">
        <v>17600</v>
      </c>
      <c r="I19" s="26">
        <v>14800</v>
      </c>
      <c r="J19" s="26">
        <v>11300</v>
      </c>
      <c r="K19" s="26">
        <v>14600</v>
      </c>
      <c r="L19" s="26">
        <v>25000</v>
      </c>
      <c r="M19" s="26">
        <v>54700</v>
      </c>
      <c r="N19" s="26">
        <v>27100</v>
      </c>
      <c r="O19" s="26">
        <v>57100</v>
      </c>
      <c r="P19" s="26">
        <v>26600</v>
      </c>
      <c r="Q19" s="26">
        <v>24100</v>
      </c>
      <c r="R19" s="26">
        <v>24900</v>
      </c>
      <c r="S19" s="26">
        <v>20900</v>
      </c>
      <c r="T19" s="26">
        <v>12800</v>
      </c>
      <c r="U19" s="26">
        <v>18043.997910000002</v>
      </c>
      <c r="V19" s="26">
        <v>13905.972810000001</v>
      </c>
      <c r="W19" s="26">
        <v>21314.991300000002</v>
      </c>
      <c r="X19" s="26">
        <v>8660.9248000000007</v>
      </c>
      <c r="Y19" s="26">
        <v>29593.855870000003</v>
      </c>
      <c r="Z19" s="27">
        <v>11188.92864</v>
      </c>
      <c r="AA19" s="27">
        <v>48097.731729999992</v>
      </c>
      <c r="AB19" s="27">
        <v>22800.9326</v>
      </c>
      <c r="AC19" s="27">
        <v>13638.405649999997</v>
      </c>
      <c r="AD19" s="27">
        <v>18707.728730000003</v>
      </c>
      <c r="AE19" s="27">
        <v>12686.161550000001</v>
      </c>
      <c r="AF19" s="27">
        <v>24401.183809999999</v>
      </c>
      <c r="AG19" s="27">
        <v>21765.829550000002</v>
      </c>
      <c r="AH19" s="9">
        <v>23748.231670000001</v>
      </c>
      <c r="AI19" s="9">
        <v>24261.844479999996</v>
      </c>
      <c r="AJ19" s="9">
        <v>23213.671450000002</v>
      </c>
      <c r="AK19" s="9">
        <v>47085.692130000003</v>
      </c>
      <c r="AL19" s="9">
        <v>11446.042259999998</v>
      </c>
      <c r="AM19" s="9">
        <v>26502.192050000001</v>
      </c>
      <c r="AN19" s="9">
        <v>20506.977980000003</v>
      </c>
      <c r="AO19" s="9">
        <v>22554.496169999999</v>
      </c>
      <c r="AP19" s="9">
        <v>24217.6037</v>
      </c>
      <c r="AQ19" s="9">
        <v>21907.276510000003</v>
      </c>
      <c r="AR19" s="9">
        <v>23362.368210000001</v>
      </c>
      <c r="AS19" s="9">
        <v>14756.2634</v>
      </c>
      <c r="AT19" s="9">
        <v>22592.523399999998</v>
      </c>
      <c r="AU19" s="9">
        <v>21006.786390000001</v>
      </c>
      <c r="AV19" s="9">
        <v>24189.424660000001</v>
      </c>
      <c r="AW19" s="9">
        <v>24647.896820000002</v>
      </c>
      <c r="AX19" s="9">
        <v>9985.31646</v>
      </c>
      <c r="AY19" s="9">
        <v>40025.951670000002</v>
      </c>
      <c r="AZ19" s="9">
        <v>27916.164840000001</v>
      </c>
      <c r="BA19" s="9">
        <v>23488.347600000001</v>
      </c>
      <c r="BB19" s="9">
        <v>18715.537700000001</v>
      </c>
      <c r="BC19" s="9">
        <v>14662.305</v>
      </c>
      <c r="BD19" s="9">
        <v>26474.433430000001</v>
      </c>
      <c r="BE19" s="9">
        <v>24853.009480000001</v>
      </c>
      <c r="BF19" s="9">
        <v>24471.28829</v>
      </c>
      <c r="BG19" s="9">
        <v>26028.559959999999</v>
      </c>
      <c r="BH19" s="9">
        <v>27330.05586</v>
      </c>
      <c r="BI19" s="9">
        <v>43165.503709999961</v>
      </c>
      <c r="BJ19" s="9">
        <v>35699.135000000002</v>
      </c>
      <c r="BK19" s="9">
        <v>63996.018000000004</v>
      </c>
      <c r="BL19" s="9">
        <v>27208.23599999999</v>
      </c>
      <c r="BM19" s="9">
        <v>20339.505000000005</v>
      </c>
      <c r="BN19" s="9">
        <f>'1'!S25-'1'!R25</f>
        <v>18140.198000000004</v>
      </c>
      <c r="BO19" s="9">
        <f>'1'!T25-'1'!S25</f>
        <v>22422.907999999996</v>
      </c>
      <c r="BP19" s="9">
        <f>'1'!U25-'1'!T25</f>
        <v>32009.108000000007</v>
      </c>
      <c r="BQ19" s="9">
        <f>'1'!V25-'1'!U25</f>
        <v>28090.315999999992</v>
      </c>
      <c r="BR19" s="9">
        <f>'1'!W25-'1'!V25</f>
        <v>26153.425999999978</v>
      </c>
      <c r="BS19" s="9">
        <f>'1'!X25-'1'!W25</f>
        <v>28416.235000000044</v>
      </c>
      <c r="BT19" s="9">
        <f>'1'!Y25-'1'!X25</f>
        <v>18459.45299999998</v>
      </c>
      <c r="BU19" s="9">
        <f>'1'!Z25-'1'!Y25</f>
        <v>27637.537000000011</v>
      </c>
      <c r="BV19" s="9">
        <v>56210.752</v>
      </c>
      <c r="BW19" s="9">
        <f>'1'!AC25-'1'!AB25</f>
        <v>31891.720999999998</v>
      </c>
      <c r="BX19" s="9">
        <f>'1'!AD25-'1'!AC25</f>
        <v>19745.991000000009</v>
      </c>
      <c r="BY19" s="9">
        <f>'1'!AE25-'1'!AD25</f>
        <v>27834.560999999987</v>
      </c>
      <c r="BZ19" s="9">
        <f>'1'!AF25-'1'!AE25</f>
        <v>40123.90300000002</v>
      </c>
      <c r="CA19" s="9">
        <f>'1'!AG25-'1'!AF25</f>
        <v>21666.071999999986</v>
      </c>
      <c r="CB19" s="9">
        <f>'1'!AH25-'1'!AG25</f>
        <v>24172.722000000009</v>
      </c>
      <c r="CC19" s="9">
        <f>'1'!AI25-'1'!AH25</f>
        <v>15281.772999999986</v>
      </c>
      <c r="CD19" s="9">
        <f>'1'!AJ25-'1'!AI25</f>
        <v>23349.45199999999</v>
      </c>
      <c r="CE19" s="9">
        <f>'1'!AK25-'1'!AJ25</f>
        <v>33625.53899999999</v>
      </c>
      <c r="CF19" s="9">
        <f>'1'!AL25-'1'!AK25</f>
        <v>41780.070000000007</v>
      </c>
      <c r="CG19" s="9">
        <f>'1'!AM25-'1'!AL25</f>
        <v>34963.291000000027</v>
      </c>
      <c r="CH19" s="9">
        <v>54146.822999999997</v>
      </c>
      <c r="CI19" s="9">
        <f>'1'!AP25-'1'!AO25</f>
        <v>55973.46</v>
      </c>
      <c r="CJ19" s="9">
        <f>'1'!AQ25-'1'!AP25</f>
        <v>23743.217999999993</v>
      </c>
      <c r="CK19" s="9">
        <f>'1'!AR25-'1'!AQ25</f>
        <v>29576.149000000005</v>
      </c>
      <c r="CL19" s="9">
        <f>'1'!AS25-'1'!AR25</f>
        <v>28542.879000000015</v>
      </c>
      <c r="CM19" s="9">
        <f>'1'!AT25-'1'!AS25</f>
        <v>33751.956999999995</v>
      </c>
      <c r="CN19" s="9">
        <f>'1'!AU25-'1'!AT25</f>
        <v>20960.513999999996</v>
      </c>
      <c r="CO19" s="9">
        <f>'1'!AV25-'1'!AU25</f>
        <v>30781.717000000004</v>
      </c>
      <c r="CP19" s="9">
        <f>'1'!AW25-'1'!AV25</f>
        <v>35801.625999999989</v>
      </c>
      <c r="CQ19" s="9">
        <f>'1'!AX25-'1'!AW25</f>
        <v>36151.335000000021</v>
      </c>
      <c r="CR19" s="9">
        <f>'1'!AY25-'1'!AX25</f>
        <v>46903.290999999968</v>
      </c>
      <c r="CS19" s="9">
        <f>'1'!AZ25-'1'!AY25</f>
        <v>59860.027999999991</v>
      </c>
      <c r="CT19" s="9">
        <v>42271.527000000002</v>
      </c>
      <c r="CU19" s="9">
        <f>'1'!BC25-'1'!BB25</f>
        <v>45421.895999999993</v>
      </c>
      <c r="CV19" s="9">
        <f>'1'!BD25-'1'!BC25</f>
        <v>35377.368000000002</v>
      </c>
      <c r="CW19" s="9">
        <f>'1'!BE25-'1'!BD25</f>
        <v>36992.991000000009</v>
      </c>
      <c r="CX19" s="9">
        <f>'1'!BF25-'1'!BE25</f>
        <v>35157.217999999993</v>
      </c>
      <c r="CY19" s="9">
        <f>'1'!BG25-'1'!BF25</f>
        <v>36853.249000000011</v>
      </c>
      <c r="CZ19" s="9">
        <f>'1'!BH25-'1'!BG25</f>
        <v>38487.79800000001</v>
      </c>
      <c r="DA19" s="9">
        <f>'1'!BI25-'1'!BH25</f>
        <v>39923.762999999977</v>
      </c>
      <c r="DB19" s="9">
        <f>'1'!BJ25-'1'!BI25</f>
        <v>33186.56799999997</v>
      </c>
      <c r="DC19" s="9">
        <f>'1'!BK25-'1'!BJ25</f>
        <v>29453.349000000046</v>
      </c>
      <c r="DD19" s="9">
        <f>'1'!BL25-'1'!BK25</f>
        <v>35718.603000000003</v>
      </c>
      <c r="DE19" s="9">
        <f>'1'!BM25-'1'!BL25</f>
        <v>40886.688999999955</v>
      </c>
      <c r="DF19" s="9">
        <v>31501.550999999999</v>
      </c>
      <c r="DG19" s="179">
        <f>'1'!BP25-'1'!BO25</f>
        <v>42297.249000000003</v>
      </c>
      <c r="DH19" s="179">
        <f>'1'!BQ25-'1'!BP25</f>
        <v>32454.504000000001</v>
      </c>
      <c r="DI19" s="9"/>
      <c r="DJ19" s="105"/>
      <c r="DK19" s="105"/>
      <c r="DL19" s="105"/>
      <c r="DM19" s="105"/>
      <c r="DN19" s="105"/>
      <c r="DO19" s="105"/>
      <c r="DP19" s="105"/>
      <c r="DQ19" s="105"/>
      <c r="DR19" s="105"/>
      <c r="DS19" s="105"/>
      <c r="DT19" s="105"/>
      <c r="DU19" s="105"/>
      <c r="DV19" s="105"/>
      <c r="DW19" s="105"/>
      <c r="DX19" s="105"/>
      <c r="DY19" s="105"/>
      <c r="DZ19" s="105"/>
      <c r="EA19" s="105"/>
      <c r="EB19" s="105"/>
      <c r="EC19" s="105"/>
      <c r="ED19" s="105"/>
      <c r="EE19" s="105"/>
      <c r="EF19" s="105"/>
      <c r="EG19" s="105"/>
      <c r="EH19" s="105"/>
      <c r="EI19" s="105"/>
      <c r="EJ19" s="105"/>
      <c r="EK19" s="105"/>
      <c r="EL19" s="105"/>
      <c r="EM19" s="105"/>
      <c r="EN19" s="105"/>
      <c r="EO19" s="105"/>
    </row>
    <row r="20" spans="1:145" s="76" customFormat="1" ht="15" customHeight="1">
      <c r="A20" s="28" t="s">
        <v>16</v>
      </c>
      <c r="B20" s="6">
        <f t="shared" ref="B20:M20" si="18">B21-B22</f>
        <v>64036.408440000145</v>
      </c>
      <c r="C20" s="6">
        <f t="shared" si="18"/>
        <v>-35769.753000000026</v>
      </c>
      <c r="D20" s="6">
        <f t="shared" si="18"/>
        <v>-79528.520599999931</v>
      </c>
      <c r="E20" s="6">
        <f t="shared" si="18"/>
        <v>-31617.244479999761</v>
      </c>
      <c r="F20" s="6">
        <f t="shared" si="18"/>
        <v>86436.632369999948</v>
      </c>
      <c r="G20" s="6">
        <f t="shared" si="18"/>
        <v>216042.11429000006</v>
      </c>
      <c r="H20" s="6">
        <f t="shared" si="18"/>
        <v>16349.067570000188</v>
      </c>
      <c r="I20" s="6">
        <f t="shared" si="18"/>
        <v>49425.088450000156</v>
      </c>
      <c r="J20" s="6">
        <f t="shared" si="18"/>
        <v>13523.391199999955</v>
      </c>
      <c r="K20" s="6">
        <f t="shared" si="18"/>
        <v>-63079.475259999977</v>
      </c>
      <c r="L20" s="6">
        <f t="shared" si="18"/>
        <v>-157382.01886999985</v>
      </c>
      <c r="M20" s="6">
        <f t="shared" si="18"/>
        <v>-391474.97858000023</v>
      </c>
      <c r="N20" s="6">
        <f t="shared" ref="N20:W20" si="19">N21-N22</f>
        <v>70449.853129999945</v>
      </c>
      <c r="O20" s="6">
        <f t="shared" si="19"/>
        <v>-96460.673860000214</v>
      </c>
      <c r="P20" s="6">
        <f t="shared" si="19"/>
        <v>-5069.5662799999118</v>
      </c>
      <c r="Q20" s="6">
        <f t="shared" si="19"/>
        <v>127440.67003000004</v>
      </c>
      <c r="R20" s="6">
        <f t="shared" si="19"/>
        <v>87297.660309999948</v>
      </c>
      <c r="S20" s="6">
        <f t="shared" si="19"/>
        <v>-21675.68452000001</v>
      </c>
      <c r="T20" s="6">
        <f t="shared" si="19"/>
        <v>-62919.733189999708</v>
      </c>
      <c r="U20" s="6">
        <f t="shared" si="19"/>
        <v>113059.39534000005</v>
      </c>
      <c r="V20" s="6">
        <f t="shared" si="19"/>
        <v>-71600.947970000037</v>
      </c>
      <c r="W20" s="6">
        <f t="shared" si="19"/>
        <v>39608.228429999785</v>
      </c>
      <c r="X20" s="6">
        <v>-107743.30939999991</v>
      </c>
      <c r="Y20" s="6">
        <v>-419185.10000000021</v>
      </c>
      <c r="Z20" s="21">
        <f>Z21-Z22</f>
        <v>62295.985499999952</v>
      </c>
      <c r="AA20" s="21">
        <v>20023.056839999743</v>
      </c>
      <c r="AB20" s="21">
        <v>-144579.23721000008</v>
      </c>
      <c r="AC20" s="21">
        <v>-24066.935029999935</v>
      </c>
      <c r="AD20" s="21">
        <v>137939.14317000017</v>
      </c>
      <c r="AE20" s="21">
        <v>6777.9869399997779</v>
      </c>
      <c r="AF20" s="21">
        <v>40634.22237000009</v>
      </c>
      <c r="AG20" s="21">
        <v>26350.472849999962</v>
      </c>
      <c r="AH20" s="6">
        <v>71424.619410000101</v>
      </c>
      <c r="AI20" s="6">
        <v>-66566.637389999873</v>
      </c>
      <c r="AJ20" s="6">
        <v>-111013.73395999997</v>
      </c>
      <c r="AK20" s="6">
        <v>-177836.01536000014</v>
      </c>
      <c r="AL20" s="6">
        <v>80257.203940000065</v>
      </c>
      <c r="AM20" s="6">
        <v>-949.29890999981126</v>
      </c>
      <c r="AN20" s="6">
        <v>-74652.602110000094</v>
      </c>
      <c r="AO20" s="6">
        <v>63031.546249999796</v>
      </c>
      <c r="AP20" s="6">
        <v>61574.096960000403</v>
      </c>
      <c r="AQ20" s="6">
        <v>579.95331999995869</v>
      </c>
      <c r="AR20" s="6">
        <v>-7004.8849999999447</v>
      </c>
      <c r="AS20" s="6">
        <v>71163.976260000476</v>
      </c>
      <c r="AT20" s="6">
        <v>15193.804259999866</v>
      </c>
      <c r="AU20" s="6">
        <v>-109065.37063999986</v>
      </c>
      <c r="AV20" s="6">
        <v>-130686.90646000039</v>
      </c>
      <c r="AW20" s="6">
        <v>-253652.10861</v>
      </c>
      <c r="AX20" s="6">
        <v>124577.75049999999</v>
      </c>
      <c r="AY20" s="6">
        <v>107017.03376000002</v>
      </c>
      <c r="AZ20" s="6">
        <v>-78152.191390000051</v>
      </c>
      <c r="BA20" s="6">
        <v>6639.1081700000213</v>
      </c>
      <c r="BB20" s="6">
        <v>263814.45750999998</v>
      </c>
      <c r="BC20" s="6">
        <v>-3972.8724899999797</v>
      </c>
      <c r="BD20" s="6">
        <v>214941.92835999804</v>
      </c>
      <c r="BE20" s="6">
        <v>49520.680679999059</v>
      </c>
      <c r="BF20" s="6">
        <v>-12344.02271000098</v>
      </c>
      <c r="BG20" s="6">
        <v>-169669.92488999898</v>
      </c>
      <c r="BH20" s="6">
        <v>-129564.28988999897</v>
      </c>
      <c r="BI20" s="6">
        <v>-437385.86360999837</v>
      </c>
      <c r="BJ20" s="6">
        <f>BJ21-BJ22</f>
        <v>103748.45899999992</v>
      </c>
      <c r="BK20" s="6">
        <f>BK21-BK22</f>
        <v>59065.628000000142</v>
      </c>
      <c r="BL20" s="6">
        <f>BL21-BL22</f>
        <v>-104310.76199999976</v>
      </c>
      <c r="BM20" s="6">
        <f>BM21-BM22</f>
        <v>72306.361999999732</v>
      </c>
      <c r="BN20" s="6">
        <f>'1'!S26-'1'!R26</f>
        <v>239490.31300000008</v>
      </c>
      <c r="BO20" s="6">
        <f>'1'!T26-'1'!S26</f>
        <v>192738</v>
      </c>
      <c r="BP20" s="6">
        <f>'1'!U26-'1'!T26</f>
        <v>-61957</v>
      </c>
      <c r="BQ20" s="6">
        <f>'1'!V26-'1'!U26</f>
        <v>-3319</v>
      </c>
      <c r="BR20" s="6">
        <f>'1'!W26-'1'!V26</f>
        <v>-89714</v>
      </c>
      <c r="BS20" s="6">
        <f>'1'!X26-'1'!W26</f>
        <v>-71514</v>
      </c>
      <c r="BT20" s="6">
        <f>'1'!Y26-'1'!X26</f>
        <v>-151013</v>
      </c>
      <c r="BU20" s="6">
        <f>'1'!Z26-'1'!Y26</f>
        <v>-353308</v>
      </c>
      <c r="BV20" s="6">
        <v>3073</v>
      </c>
      <c r="BW20" s="6">
        <f>'1'!AC26-'1'!AB26</f>
        <v>60375</v>
      </c>
      <c r="BX20" s="6">
        <f>'1'!AD26-'1'!AC26</f>
        <v>-135785</v>
      </c>
      <c r="BY20" s="6">
        <f>'1'!AE26-'1'!AD26</f>
        <v>-64094</v>
      </c>
      <c r="BZ20" s="6">
        <f>'1'!AF26-'1'!AE26</f>
        <v>69770</v>
      </c>
      <c r="CA20" s="6">
        <f>'1'!AG26-'1'!AF26</f>
        <v>-166094</v>
      </c>
      <c r="CB20" s="6">
        <f>'1'!AH26-'1'!AG26</f>
        <v>143945</v>
      </c>
      <c r="CC20" s="6">
        <f>'1'!AI26-'1'!AH26</f>
        <v>-61036</v>
      </c>
      <c r="CD20" s="6">
        <f>'1'!AJ26-'1'!AI26</f>
        <v>-131353</v>
      </c>
      <c r="CE20" s="6">
        <f>'1'!AK26-'1'!AJ26</f>
        <v>-217237</v>
      </c>
      <c r="CF20" s="6">
        <f>'1'!AL26-'1'!AK26</f>
        <v>-121851</v>
      </c>
      <c r="CG20" s="6">
        <f>'1'!AM26-'1'!AL26</f>
        <v>-489211</v>
      </c>
      <c r="CH20" s="6">
        <v>118315</v>
      </c>
      <c r="CI20" s="6">
        <f>'1'!AP26-'1'!AO26</f>
        <v>-125207</v>
      </c>
      <c r="CJ20" s="6">
        <f>'1'!AQ26-'1'!AP26</f>
        <v>-656163</v>
      </c>
      <c r="CK20" s="6">
        <f>'1'!AR26-'1'!AQ26</f>
        <v>-82699</v>
      </c>
      <c r="CL20" s="6">
        <f>'1'!AS26-'1'!AR26</f>
        <v>18060</v>
      </c>
      <c r="CM20" s="6">
        <f>'1'!AT26-'1'!AS26</f>
        <v>-269759</v>
      </c>
      <c r="CN20" s="6">
        <f>'1'!AU26-'1'!AT26</f>
        <v>94903</v>
      </c>
      <c r="CO20" s="6">
        <f>'1'!AV26-'1'!AU26</f>
        <v>4292</v>
      </c>
      <c r="CP20" s="6">
        <f>'1'!AW26-'1'!AV26</f>
        <v>132537</v>
      </c>
      <c r="CQ20" s="6">
        <f>'1'!AX26-'1'!AW26</f>
        <v>-228105</v>
      </c>
      <c r="CR20" s="6">
        <f>'1'!AY26-'1'!AX26</f>
        <v>-81367</v>
      </c>
      <c r="CS20" s="6">
        <f>'1'!AZ26-'1'!AY26</f>
        <v>-659038</v>
      </c>
      <c r="CT20" s="6">
        <v>111990</v>
      </c>
      <c r="CU20" s="6">
        <f>'1'!BC26-'1'!BB26</f>
        <v>-66010</v>
      </c>
      <c r="CV20" s="6">
        <f>'1'!BD26-'1'!BC26</f>
        <v>-327178</v>
      </c>
      <c r="CW20" s="6">
        <f>'1'!BE26-'1'!BD26</f>
        <v>34015</v>
      </c>
      <c r="CX20" s="6">
        <f>'1'!BF26-'1'!BE26</f>
        <v>-71270.987999999896</v>
      </c>
      <c r="CY20" s="6">
        <f>'1'!BG26-'1'!BF26</f>
        <v>-61422.717000000179</v>
      </c>
      <c r="CZ20" s="6">
        <f>'1'!BH26-'1'!BG26</f>
        <v>101871.70500000007</v>
      </c>
      <c r="DA20" s="6">
        <f>'1'!BI26-'1'!BH26</f>
        <v>83571</v>
      </c>
      <c r="DB20" s="6">
        <f>'1'!BJ26-'1'!BI26</f>
        <v>-357320</v>
      </c>
      <c r="DC20" s="6">
        <f>'1'!BK26-'1'!BJ26</f>
        <v>-244617</v>
      </c>
      <c r="DD20" s="6">
        <f>'1'!BL26-'1'!BK26</f>
        <v>-38840</v>
      </c>
      <c r="DE20" s="6">
        <f>'1'!BM26-'1'!BL26</f>
        <v>-678361</v>
      </c>
      <c r="DF20" s="6">
        <v>138560</v>
      </c>
      <c r="DG20" s="85">
        <f>'1'!BP26-'1'!BO26</f>
        <v>8752</v>
      </c>
      <c r="DH20" s="85">
        <f>'1'!BQ26-'1'!BP26</f>
        <v>-411380</v>
      </c>
      <c r="DI20" s="6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</row>
    <row r="21" spans="1:145" s="77" customFormat="1" ht="15" customHeight="1">
      <c r="A21" s="25" t="s">
        <v>2</v>
      </c>
      <c r="B21" s="26">
        <v>572453.25844000012</v>
      </c>
      <c r="C21" s="26">
        <v>577893.49600000004</v>
      </c>
      <c r="D21" s="26">
        <v>491316.13468000002</v>
      </c>
      <c r="E21" s="26">
        <v>609321.07769000006</v>
      </c>
      <c r="F21" s="26">
        <v>567518.72514</v>
      </c>
      <c r="G21" s="26">
        <v>812504.60559999989</v>
      </c>
      <c r="H21" s="26">
        <v>592100.34180000005</v>
      </c>
      <c r="I21" s="26">
        <v>575100.20088000002</v>
      </c>
      <c r="J21" s="26">
        <v>559626.55220999999</v>
      </c>
      <c r="K21" s="26">
        <v>573353.65074999991</v>
      </c>
      <c r="L21" s="26">
        <v>504547.57747000008</v>
      </c>
      <c r="M21" s="26">
        <v>616421.22578999994</v>
      </c>
      <c r="N21" s="26">
        <v>632428.37940999994</v>
      </c>
      <c r="O21" s="26">
        <v>542093.10970999987</v>
      </c>
      <c r="P21" s="26">
        <v>636609.10368000006</v>
      </c>
      <c r="Q21" s="26">
        <v>758241.99200000009</v>
      </c>
      <c r="R21" s="26">
        <v>596150.30541999999</v>
      </c>
      <c r="S21" s="26">
        <v>657245.79293000011</v>
      </c>
      <c r="T21" s="26">
        <v>549509.6398</v>
      </c>
      <c r="U21" s="26">
        <v>673483.01213000016</v>
      </c>
      <c r="V21" s="26">
        <v>511530.47103999992</v>
      </c>
      <c r="W21" s="26">
        <v>616842.65458999993</v>
      </c>
      <c r="X21" s="26">
        <v>527157.93918999995</v>
      </c>
      <c r="Y21" s="26">
        <v>591070.41255000001</v>
      </c>
      <c r="Z21" s="27">
        <v>609780.00941000006</v>
      </c>
      <c r="AA21" s="27">
        <v>674157.70870999992</v>
      </c>
      <c r="AB21" s="27">
        <v>515205.84341999993</v>
      </c>
      <c r="AC21" s="27">
        <v>642789.61191000009</v>
      </c>
      <c r="AD21" s="27">
        <v>691091.19531000021</v>
      </c>
      <c r="AE21" s="27">
        <v>606230.34338999994</v>
      </c>
      <c r="AF21" s="27">
        <v>611375.98550999991</v>
      </c>
      <c r="AG21" s="27">
        <v>593175.13246000011</v>
      </c>
      <c r="AH21" s="9">
        <v>602647.62617000006</v>
      </c>
      <c r="AI21" s="9">
        <v>615734.38217000011</v>
      </c>
      <c r="AJ21" s="9">
        <v>572303.44938000012</v>
      </c>
      <c r="AK21" s="9">
        <v>691706.00033000007</v>
      </c>
      <c r="AL21" s="9">
        <v>669937.09370000008</v>
      </c>
      <c r="AM21" s="9">
        <v>640881.15492</v>
      </c>
      <c r="AN21" s="9">
        <v>543618.31486000004</v>
      </c>
      <c r="AO21" s="9">
        <v>704169.60757999984</v>
      </c>
      <c r="AP21" s="9">
        <v>669025.44029000006</v>
      </c>
      <c r="AQ21" s="9">
        <v>720116.64905000012</v>
      </c>
      <c r="AR21" s="9">
        <v>646029.95758999989</v>
      </c>
      <c r="AS21" s="9">
        <v>653796.40891000023</v>
      </c>
      <c r="AT21" s="9">
        <v>595177.44375999994</v>
      </c>
      <c r="AU21" s="9">
        <v>672235.19588000001</v>
      </c>
      <c r="AV21" s="9">
        <v>593569.46672999999</v>
      </c>
      <c r="AW21" s="9">
        <v>731655.06091</v>
      </c>
      <c r="AX21" s="9">
        <v>738730.43738999998</v>
      </c>
      <c r="AY21" s="9">
        <v>757484.10592000105</v>
      </c>
      <c r="AZ21" s="9">
        <v>593920.89920999995</v>
      </c>
      <c r="BA21" s="9">
        <v>792322.40607000003</v>
      </c>
      <c r="BB21" s="9">
        <v>900183.37918000005</v>
      </c>
      <c r="BC21" s="9">
        <v>748402.38951000001</v>
      </c>
      <c r="BD21" s="9">
        <v>927386.73921999906</v>
      </c>
      <c r="BE21" s="9">
        <v>732749.69623999903</v>
      </c>
      <c r="BF21" s="9">
        <v>654555.72349999996</v>
      </c>
      <c r="BG21" s="9">
        <v>739688.69134999998</v>
      </c>
      <c r="BH21" s="9">
        <v>722224.66969000199</v>
      </c>
      <c r="BI21" s="9">
        <v>753113.63171999902</v>
      </c>
      <c r="BJ21" s="9">
        <v>832438.99899999995</v>
      </c>
      <c r="BK21" s="9">
        <v>836759.82900000003</v>
      </c>
      <c r="BL21" s="9">
        <v>580294.13800000015</v>
      </c>
      <c r="BM21" s="9">
        <v>858394.25199999986</v>
      </c>
      <c r="BN21" s="9">
        <f>'1'!S27-'1'!R27</f>
        <v>935377.78200000012</v>
      </c>
      <c r="BO21" s="9">
        <f>'1'!T27-'1'!S27</f>
        <v>932385</v>
      </c>
      <c r="BP21" s="9">
        <f>'1'!U27-'1'!T27</f>
        <v>728930</v>
      </c>
      <c r="BQ21" s="9">
        <f>'1'!V27-'1'!U27</f>
        <v>677386</v>
      </c>
      <c r="BR21" s="9">
        <f>'1'!W27-'1'!V27</f>
        <v>623633</v>
      </c>
      <c r="BS21" s="9">
        <f>'1'!X27-'1'!W27</f>
        <v>839813</v>
      </c>
      <c r="BT21" s="9">
        <f>'1'!Y27-'1'!X27</f>
        <v>669327</v>
      </c>
      <c r="BU21" s="9">
        <f>'1'!Z27-'1'!Y27</f>
        <v>913298</v>
      </c>
      <c r="BV21" s="9">
        <v>800105</v>
      </c>
      <c r="BW21" s="9">
        <f>'1'!AC27-'1'!AB27</f>
        <v>830025</v>
      </c>
      <c r="BX21" s="9">
        <f>'1'!AD27-'1'!AC27</f>
        <v>663244</v>
      </c>
      <c r="BY21" s="9">
        <f>'1'!AE27-'1'!AD27</f>
        <v>886231</v>
      </c>
      <c r="BZ21" s="9">
        <f>'1'!AF27-'1'!AE27</f>
        <v>782269</v>
      </c>
      <c r="CA21" s="9">
        <f>'1'!AG27-'1'!AF27</f>
        <v>687984</v>
      </c>
      <c r="CB21" s="9">
        <f>'1'!AH27-'1'!AG27</f>
        <v>977504</v>
      </c>
      <c r="CC21" s="9">
        <f>'1'!AI27-'1'!AH27</f>
        <v>736633</v>
      </c>
      <c r="CD21" s="9">
        <f>'1'!AJ27-'1'!AI27</f>
        <v>701445</v>
      </c>
      <c r="CE21" s="9">
        <f>'1'!AK27-'1'!AJ27</f>
        <v>749609</v>
      </c>
      <c r="CF21" s="9">
        <f>'1'!AL27-'1'!AK27</f>
        <v>720930</v>
      </c>
      <c r="CG21" s="9">
        <f>'1'!AM27-'1'!AL27</f>
        <v>928826</v>
      </c>
      <c r="CH21" s="9">
        <v>892172</v>
      </c>
      <c r="CI21" s="9">
        <f>'1'!AP27-'1'!AO27</f>
        <v>877669</v>
      </c>
      <c r="CJ21" s="9">
        <f>'1'!AQ27-'1'!AP27</f>
        <v>558642</v>
      </c>
      <c r="CK21" s="9">
        <f>'1'!AR27-'1'!AQ27</f>
        <v>1048883</v>
      </c>
      <c r="CL21" s="9">
        <f>'1'!AS27-'1'!AR27</f>
        <v>928758</v>
      </c>
      <c r="CM21" s="9">
        <f>'1'!AT27-'1'!AS27</f>
        <v>845276</v>
      </c>
      <c r="CN21" s="9">
        <f>'1'!AU27-'1'!AT27</f>
        <v>1009816</v>
      </c>
      <c r="CO21" s="9">
        <f>'1'!AV27-'1'!AU27</f>
        <v>864022</v>
      </c>
      <c r="CP21" s="9">
        <f>'1'!AW27-'1'!AV27</f>
        <v>1047025</v>
      </c>
      <c r="CQ21" s="9">
        <f>'1'!AX27-'1'!AW27</f>
        <v>789870</v>
      </c>
      <c r="CR21" s="9">
        <f>'1'!AY27-'1'!AX27</f>
        <v>906372</v>
      </c>
      <c r="CS21" s="9">
        <f>'1'!AZ27-'1'!AY27</f>
        <v>931522</v>
      </c>
      <c r="CT21" s="9">
        <v>1040998</v>
      </c>
      <c r="CU21" s="9">
        <f>'1'!BC27-'1'!BB27</f>
        <v>971701</v>
      </c>
      <c r="CV21" s="9">
        <f>'1'!BD27-'1'!BC27</f>
        <v>773890</v>
      </c>
      <c r="CW21" s="9">
        <f>'1'!BE27-'1'!BD27</f>
        <v>1085149</v>
      </c>
      <c r="CX21" s="9">
        <f>'1'!BF27-'1'!BE27</f>
        <v>967182.28899999987</v>
      </c>
      <c r="CY21" s="9">
        <f>'1'!BG27-'1'!BF27</f>
        <v>936521.28399999999</v>
      </c>
      <c r="CZ21" s="9">
        <f>'1'!BH27-'1'!BG27</f>
        <v>1027614.4270000001</v>
      </c>
      <c r="DA21" s="9">
        <f>'1'!BI27-'1'!BH27</f>
        <v>1012778</v>
      </c>
      <c r="DB21" s="9">
        <f>'1'!BJ27-'1'!BI27</f>
        <v>897609</v>
      </c>
      <c r="DC21" s="9">
        <f>'1'!BK27-'1'!BJ27</f>
        <v>1137706</v>
      </c>
      <c r="DD21" s="9">
        <f>'1'!BL27-'1'!BK27</f>
        <v>1062330</v>
      </c>
      <c r="DE21" s="9">
        <f>'1'!BM27-'1'!BL27</f>
        <v>1197372</v>
      </c>
      <c r="DF21" s="9">
        <v>1108007</v>
      </c>
      <c r="DG21" s="179">
        <f>'1'!BP27-'1'!BO27</f>
        <v>1715536</v>
      </c>
      <c r="DH21" s="179">
        <f>'1'!BQ27-'1'!BP27</f>
        <v>1019919</v>
      </c>
      <c r="DI21" s="9"/>
      <c r="DJ21" s="105"/>
      <c r="DK21" s="105"/>
      <c r="DL21" s="105"/>
      <c r="DM21" s="105"/>
      <c r="DN21" s="105"/>
      <c r="DO21" s="105"/>
      <c r="DP21" s="105"/>
      <c r="DQ21" s="105"/>
      <c r="DR21" s="105"/>
      <c r="DS21" s="105"/>
      <c r="DT21" s="105"/>
      <c r="DU21" s="105"/>
      <c r="DV21" s="105"/>
      <c r="DW21" s="105"/>
      <c r="DX21" s="105"/>
      <c r="DY21" s="105"/>
      <c r="DZ21" s="105"/>
      <c r="EA21" s="105"/>
      <c r="EB21" s="105"/>
      <c r="EC21" s="105"/>
      <c r="ED21" s="105"/>
      <c r="EE21" s="105"/>
      <c r="EF21" s="105"/>
      <c r="EG21" s="105"/>
      <c r="EH21" s="105"/>
      <c r="EI21" s="105"/>
      <c r="EJ21" s="105"/>
      <c r="EK21" s="105"/>
      <c r="EL21" s="105"/>
      <c r="EM21" s="105"/>
      <c r="EN21" s="105"/>
      <c r="EO21" s="105"/>
    </row>
    <row r="22" spans="1:145" s="77" customFormat="1" ht="15" customHeight="1">
      <c r="A22" s="25" t="s">
        <v>8</v>
      </c>
      <c r="B22" s="26">
        <v>508416.85</v>
      </c>
      <c r="C22" s="26">
        <v>613663.24900000007</v>
      </c>
      <c r="D22" s="26">
        <v>570844.65527999995</v>
      </c>
      <c r="E22" s="26">
        <v>640938.32216999982</v>
      </c>
      <c r="F22" s="26">
        <v>481082.09277000005</v>
      </c>
      <c r="G22" s="26">
        <v>596462.49130999984</v>
      </c>
      <c r="H22" s="26">
        <v>575751.27422999986</v>
      </c>
      <c r="I22" s="26">
        <v>525675.11242999986</v>
      </c>
      <c r="J22" s="26">
        <v>546103.16101000004</v>
      </c>
      <c r="K22" s="26">
        <v>636433.12600999989</v>
      </c>
      <c r="L22" s="26">
        <v>661929.59633999993</v>
      </c>
      <c r="M22" s="26">
        <v>1007896.2043700002</v>
      </c>
      <c r="N22" s="26">
        <v>561978.52627999999</v>
      </c>
      <c r="O22" s="26">
        <v>638553.78357000009</v>
      </c>
      <c r="P22" s="26">
        <v>641678.66995999997</v>
      </c>
      <c r="Q22" s="26">
        <v>630801.32197000005</v>
      </c>
      <c r="R22" s="26">
        <v>508852.64511000004</v>
      </c>
      <c r="S22" s="26">
        <v>678921.47745000012</v>
      </c>
      <c r="T22" s="26">
        <v>612429.37298999971</v>
      </c>
      <c r="U22" s="26">
        <v>560423.61679000012</v>
      </c>
      <c r="V22" s="26">
        <v>583131.41900999995</v>
      </c>
      <c r="W22" s="26">
        <v>577234.42616000015</v>
      </c>
      <c r="X22" s="26">
        <v>634901.24858999986</v>
      </c>
      <c r="Y22" s="26">
        <v>1010255.5125500002</v>
      </c>
      <c r="Z22" s="27">
        <v>547484.02391000011</v>
      </c>
      <c r="AA22" s="27">
        <v>654134.65187000018</v>
      </c>
      <c r="AB22" s="27">
        <v>659785.08062999998</v>
      </c>
      <c r="AC22" s="27">
        <v>666856.54694000003</v>
      </c>
      <c r="AD22" s="27">
        <v>553152.05214000004</v>
      </c>
      <c r="AE22" s="27">
        <v>599452.3564500002</v>
      </c>
      <c r="AF22" s="27">
        <v>570741.76313999982</v>
      </c>
      <c r="AG22" s="27">
        <v>566824.65961000009</v>
      </c>
      <c r="AH22" s="9">
        <v>531223.00676000002</v>
      </c>
      <c r="AI22" s="9">
        <v>682301.01955999993</v>
      </c>
      <c r="AJ22" s="9">
        <v>683317.18333999999</v>
      </c>
      <c r="AK22" s="9">
        <v>869542.01569000015</v>
      </c>
      <c r="AL22" s="9">
        <v>589679.88976000005</v>
      </c>
      <c r="AM22" s="9">
        <v>641830.45382999978</v>
      </c>
      <c r="AN22" s="9">
        <v>618270.91697000014</v>
      </c>
      <c r="AO22" s="9">
        <v>641138.06133000006</v>
      </c>
      <c r="AP22" s="9">
        <v>607451.34332999995</v>
      </c>
      <c r="AQ22" s="9">
        <v>719536.69573000015</v>
      </c>
      <c r="AR22" s="9">
        <v>576136.39172999992</v>
      </c>
      <c r="AS22" s="9">
        <v>582632.43264999974</v>
      </c>
      <c r="AT22" s="9">
        <v>579983.63950000005</v>
      </c>
      <c r="AU22" s="9">
        <v>781300.56651999988</v>
      </c>
      <c r="AV22" s="9">
        <v>724256.3731900003</v>
      </c>
      <c r="AW22" s="9">
        <v>985307.16952</v>
      </c>
      <c r="AX22" s="9">
        <v>614152.68689000001</v>
      </c>
      <c r="AY22" s="9">
        <v>650467.07216000103</v>
      </c>
      <c r="AZ22" s="9">
        <v>672073.0906</v>
      </c>
      <c r="BA22" s="9">
        <v>785683.29790000001</v>
      </c>
      <c r="BB22" s="9">
        <v>636368.92166999995</v>
      </c>
      <c r="BC22" s="9">
        <v>752375.26199999999</v>
      </c>
      <c r="BD22" s="9">
        <v>712444.81086000102</v>
      </c>
      <c r="BE22" s="9">
        <v>683229.01555999997</v>
      </c>
      <c r="BF22" s="9">
        <v>666899.74621000094</v>
      </c>
      <c r="BG22" s="9">
        <v>909358.61623999896</v>
      </c>
      <c r="BH22" s="9">
        <v>851788.95958000096</v>
      </c>
      <c r="BI22" s="9">
        <v>1190499.4953299984</v>
      </c>
      <c r="BJ22" s="9">
        <v>728690.54</v>
      </c>
      <c r="BK22" s="9">
        <v>777694.20099999988</v>
      </c>
      <c r="BL22" s="9">
        <v>684604.89999999991</v>
      </c>
      <c r="BM22" s="9">
        <v>786087.89000000013</v>
      </c>
      <c r="BN22" s="9">
        <f>'1'!S28-'1'!R28</f>
        <v>695887.46900000004</v>
      </c>
      <c r="BO22" s="9">
        <f>'1'!T28-'1'!S28</f>
        <v>739647</v>
      </c>
      <c r="BP22" s="9">
        <f>'1'!U28-'1'!T28</f>
        <v>790887</v>
      </c>
      <c r="BQ22" s="9">
        <f>'1'!V28-'1'!U28</f>
        <v>680705</v>
      </c>
      <c r="BR22" s="9">
        <f>'1'!W28-'1'!V28</f>
        <v>713347</v>
      </c>
      <c r="BS22" s="9">
        <f>'1'!X28-'1'!W28</f>
        <v>911327</v>
      </c>
      <c r="BT22" s="9">
        <f>'1'!Y28-'1'!X28</f>
        <v>820340</v>
      </c>
      <c r="BU22" s="9">
        <f>'1'!Z28-'1'!Y28</f>
        <v>1266606</v>
      </c>
      <c r="BV22" s="9">
        <v>797032</v>
      </c>
      <c r="BW22" s="9">
        <f>'1'!AC28-'1'!AB28</f>
        <v>769650</v>
      </c>
      <c r="BX22" s="9">
        <f>'1'!AD28-'1'!AC28</f>
        <v>799029</v>
      </c>
      <c r="BY22" s="9">
        <f>'1'!AE28-'1'!AD28</f>
        <v>950325</v>
      </c>
      <c r="BZ22" s="9">
        <f>'1'!AF28-'1'!AE28</f>
        <v>712499</v>
      </c>
      <c r="CA22" s="9">
        <f>'1'!AG28-'1'!AF28</f>
        <v>854078</v>
      </c>
      <c r="CB22" s="9">
        <f>'1'!AH28-'1'!AG28</f>
        <v>833559</v>
      </c>
      <c r="CC22" s="9">
        <f>'1'!AI28-'1'!AH28</f>
        <v>797669</v>
      </c>
      <c r="CD22" s="9">
        <f>'1'!AJ28-'1'!AI28</f>
        <v>832798</v>
      </c>
      <c r="CE22" s="9">
        <f>'1'!AK28-'1'!AJ28</f>
        <v>966846</v>
      </c>
      <c r="CF22" s="9">
        <f>'1'!AL28-'1'!AK28</f>
        <v>842781</v>
      </c>
      <c r="CG22" s="9">
        <f>'1'!AM28-'1'!AL28</f>
        <v>1418037</v>
      </c>
      <c r="CH22" s="9">
        <v>773857</v>
      </c>
      <c r="CI22" s="9">
        <f>'1'!AP28-'1'!AO28</f>
        <v>1002876</v>
      </c>
      <c r="CJ22" s="9">
        <f>'1'!AQ28-'1'!AP28</f>
        <v>1214805</v>
      </c>
      <c r="CK22" s="9">
        <f>'1'!AR28-'1'!AQ28</f>
        <v>1131582</v>
      </c>
      <c r="CL22" s="9">
        <f>'1'!AS28-'1'!AR28</f>
        <v>910698</v>
      </c>
      <c r="CM22" s="9">
        <f>'1'!AT28-'1'!AS28</f>
        <v>1115035</v>
      </c>
      <c r="CN22" s="9">
        <f>'1'!AU28-'1'!AT28</f>
        <v>914913</v>
      </c>
      <c r="CO22" s="9">
        <f>'1'!AV28-'1'!AU28</f>
        <v>859730</v>
      </c>
      <c r="CP22" s="9">
        <f>'1'!AW28-'1'!AV28</f>
        <v>914488</v>
      </c>
      <c r="CQ22" s="9">
        <f>'1'!AX28-'1'!AW28</f>
        <v>1017975</v>
      </c>
      <c r="CR22" s="9">
        <f>'1'!AY28-'1'!AX28</f>
        <v>987739</v>
      </c>
      <c r="CS22" s="9">
        <f>'1'!AZ28-'1'!AY28</f>
        <v>1590560</v>
      </c>
      <c r="CT22" s="9">
        <v>929008</v>
      </c>
      <c r="CU22" s="9">
        <f>'1'!BC28-'1'!BB28</f>
        <v>1037711</v>
      </c>
      <c r="CV22" s="9">
        <f>'1'!BD28-'1'!BC28</f>
        <v>1101068</v>
      </c>
      <c r="CW22" s="9">
        <f>'1'!BE28-'1'!BD28</f>
        <v>1051134</v>
      </c>
      <c r="CX22" s="9">
        <f>'1'!BF28-'1'!BE28</f>
        <v>1038453.2769999998</v>
      </c>
      <c r="CY22" s="9">
        <f>'1'!BG28-'1'!BF28</f>
        <v>997944.00100000016</v>
      </c>
      <c r="CZ22" s="9">
        <f>'1'!BH28-'1'!BG28</f>
        <v>925742.72200000007</v>
      </c>
      <c r="DA22" s="9">
        <f>'1'!BI28-'1'!BH28</f>
        <v>929207</v>
      </c>
      <c r="DB22" s="9">
        <f>'1'!BJ28-'1'!BI28</f>
        <v>1254929</v>
      </c>
      <c r="DC22" s="9">
        <f>'1'!BK28-'1'!BJ28</f>
        <v>1382323</v>
      </c>
      <c r="DD22" s="9">
        <f>'1'!BL28-'1'!BK28</f>
        <v>1101170</v>
      </c>
      <c r="DE22" s="9">
        <f>'1'!BM28-'1'!BL28</f>
        <v>1875733</v>
      </c>
      <c r="DF22" s="9">
        <v>969447</v>
      </c>
      <c r="DG22" s="179">
        <f>'1'!BP28-'1'!BO28</f>
        <v>1706784</v>
      </c>
      <c r="DH22" s="179">
        <f>'1'!BQ28-'1'!BP28</f>
        <v>1431299</v>
      </c>
      <c r="DI22" s="9"/>
      <c r="DJ22" s="105"/>
      <c r="DK22" s="105"/>
      <c r="DL22" s="105"/>
      <c r="DM22" s="105"/>
      <c r="DN22" s="105"/>
      <c r="DO22" s="105"/>
      <c r="DP22" s="105"/>
      <c r="DQ22" s="105"/>
      <c r="DR22" s="105"/>
      <c r="DS22" s="105"/>
      <c r="DT22" s="105"/>
      <c r="DU22" s="105"/>
      <c r="DV22" s="105"/>
      <c r="DW22" s="105"/>
      <c r="DX22" s="105"/>
      <c r="DY22" s="105"/>
      <c r="DZ22" s="105"/>
      <c r="EA22" s="105"/>
      <c r="EB22" s="105"/>
      <c r="EC22" s="105"/>
      <c r="ED22" s="105"/>
      <c r="EE22" s="105"/>
      <c r="EF22" s="105"/>
      <c r="EG22" s="105"/>
      <c r="EH22" s="105"/>
      <c r="EI22" s="105"/>
      <c r="EJ22" s="105"/>
      <c r="EK22" s="105"/>
      <c r="EL22" s="105"/>
      <c r="EM22" s="105"/>
      <c r="EN22" s="105"/>
      <c r="EO22" s="105"/>
    </row>
    <row r="23" spans="1:145" s="76" customFormat="1" ht="15" customHeight="1">
      <c r="A23" s="28" t="s">
        <v>17</v>
      </c>
      <c r="B23" s="6">
        <f t="shared" ref="B23:N23" si="20">B24-B25</f>
        <v>33260.755569999979</v>
      </c>
      <c r="C23" s="6">
        <f t="shared" si="20"/>
        <v>-33571.760830000043</v>
      </c>
      <c r="D23" s="6">
        <f t="shared" si="20"/>
        <v>-79946.533859999967</v>
      </c>
      <c r="E23" s="6">
        <f t="shared" si="20"/>
        <v>-1085.7182200000971</v>
      </c>
      <c r="F23" s="6">
        <f t="shared" si="20"/>
        <v>44687.930449999985</v>
      </c>
      <c r="G23" s="6">
        <f t="shared" si="20"/>
        <v>217242.68502999994</v>
      </c>
      <c r="H23" s="6">
        <f t="shared" si="20"/>
        <v>-8189.4366899999441</v>
      </c>
      <c r="I23" s="6">
        <f t="shared" si="20"/>
        <v>23956.386670000094</v>
      </c>
      <c r="J23" s="6">
        <f t="shared" si="20"/>
        <v>22441.390190000006</v>
      </c>
      <c r="K23" s="6">
        <f t="shared" si="20"/>
        <v>-74756.53781999991</v>
      </c>
      <c r="L23" s="6">
        <f t="shared" si="20"/>
        <v>-158897.42370000004</v>
      </c>
      <c r="M23" s="6">
        <f t="shared" si="20"/>
        <v>-390910.41116000002</v>
      </c>
      <c r="N23" s="6">
        <f t="shared" si="20"/>
        <v>41492.084689999989</v>
      </c>
      <c r="O23" s="6">
        <f t="shared" ref="O23:W23" si="21">O24-O25</f>
        <v>-91743.045259999984</v>
      </c>
      <c r="P23" s="6">
        <f t="shared" si="21"/>
        <v>33964.095859999943</v>
      </c>
      <c r="Q23" s="6">
        <f t="shared" si="21"/>
        <v>117639.3283200002</v>
      </c>
      <c r="R23" s="6">
        <f t="shared" si="21"/>
        <v>53160.925479999976</v>
      </c>
      <c r="S23" s="6">
        <f t="shared" si="21"/>
        <v>-3707.6821200000704</v>
      </c>
      <c r="T23" s="6">
        <f t="shared" si="21"/>
        <v>-93968.616989999893</v>
      </c>
      <c r="U23" s="6">
        <f t="shared" si="21"/>
        <v>87535.837600000086</v>
      </c>
      <c r="V23" s="6">
        <f t="shared" si="21"/>
        <v>-50178.648909999873</v>
      </c>
      <c r="W23" s="6">
        <f t="shared" si="21"/>
        <v>21053.398660000064</v>
      </c>
      <c r="X23" s="6">
        <v>-96824.210880000086</v>
      </c>
      <c r="Y23" s="6">
        <v>-405239.96993000002</v>
      </c>
      <c r="Z23" s="21">
        <f>Z24-Z25</f>
        <v>46599.534769999969</v>
      </c>
      <c r="AA23" s="21">
        <v>26077.910050000064</v>
      </c>
      <c r="AB23" s="21">
        <v>-124532.78058000001</v>
      </c>
      <c r="AC23" s="21">
        <v>-52305.826109999907</v>
      </c>
      <c r="AD23" s="21">
        <v>140168.8747300001</v>
      </c>
      <c r="AE23" s="21">
        <v>3448.146099999974</v>
      </c>
      <c r="AF23" s="21">
        <v>-2700.1526200000662</v>
      </c>
      <c r="AG23" s="21">
        <v>31780.856380000045</v>
      </c>
      <c r="AH23" s="6">
        <v>72809.903910000008</v>
      </c>
      <c r="AI23" s="6">
        <v>-85126.735909999974</v>
      </c>
      <c r="AJ23" s="6">
        <v>-89595.121259999927</v>
      </c>
      <c r="AK23" s="6">
        <v>-206022.7729400002</v>
      </c>
      <c r="AL23" s="6">
        <v>97051.403259999977</v>
      </c>
      <c r="AM23" s="6">
        <v>-282.77537000004668</v>
      </c>
      <c r="AN23" s="6">
        <v>-60363.907320000013</v>
      </c>
      <c r="AO23" s="6">
        <v>63460.521210000021</v>
      </c>
      <c r="AP23" s="6">
        <v>32621.707880000002</v>
      </c>
      <c r="AQ23" s="6">
        <v>-11913.921120000168</v>
      </c>
      <c r="AR23" s="6">
        <v>14160.891649999883</v>
      </c>
      <c r="AS23" s="6">
        <v>53845.33241999981</v>
      </c>
      <c r="AT23" s="6">
        <v>1808.4730599999261</v>
      </c>
      <c r="AU23" s="6">
        <v>-113779.89353999987</v>
      </c>
      <c r="AV23" s="6">
        <v>-139109.66769000015</v>
      </c>
      <c r="AW23" s="6">
        <v>-294425.96295999998</v>
      </c>
      <c r="AX23" s="6">
        <v>128454.47672999999</v>
      </c>
      <c r="AY23" s="6">
        <v>105980.01996999996</v>
      </c>
      <c r="AZ23" s="6">
        <v>-64027.345570000005</v>
      </c>
      <c r="BA23" s="6">
        <v>-15631.264949999982</v>
      </c>
      <c r="BB23" s="6">
        <v>230391.42238999999</v>
      </c>
      <c r="BC23" s="6">
        <v>-44588.51748999994</v>
      </c>
      <c r="BD23" s="6">
        <v>166734.40048000001</v>
      </c>
      <c r="BE23" s="6">
        <v>11355.416489999974</v>
      </c>
      <c r="BF23" s="6">
        <v>-42767.366259999981</v>
      </c>
      <c r="BG23" s="6">
        <v>-185021.61284999998</v>
      </c>
      <c r="BH23" s="6">
        <v>-144604.39475999994</v>
      </c>
      <c r="BI23" s="6">
        <v>-448424.70617999928</v>
      </c>
      <c r="BJ23" s="6">
        <f>BJ24-BJ25</f>
        <v>53602.820999999996</v>
      </c>
      <c r="BK23" s="6">
        <f>BK24-BK25</f>
        <v>46183.942360000219</v>
      </c>
      <c r="BL23" s="6">
        <f>BL24-BL25</f>
        <v>-107468.77536000009</v>
      </c>
      <c r="BM23" s="6">
        <f>BM24-BM25</f>
        <v>51330.863559999736</v>
      </c>
      <c r="BN23" s="6">
        <f>'1'!S29-'1'!R29</f>
        <v>202574.9844399998</v>
      </c>
      <c r="BO23" s="6">
        <f>'1'!T29-'1'!S29</f>
        <v>165654.16400000034</v>
      </c>
      <c r="BP23" s="6">
        <f>'1'!U29-'1'!T29</f>
        <v>-121455.65719999978</v>
      </c>
      <c r="BQ23" s="6">
        <f>'1'!V29-'1'!U29</f>
        <v>-62543.211800000165</v>
      </c>
      <c r="BR23" s="6">
        <f>'1'!W29-'1'!V29</f>
        <v>-99242.650000000373</v>
      </c>
      <c r="BS23" s="6">
        <f>'1'!X29-'1'!W29</f>
        <v>-106570.91399999987</v>
      </c>
      <c r="BT23" s="6">
        <f>'1'!Y29-'1'!X29</f>
        <v>-162750.84399999958</v>
      </c>
      <c r="BU23" s="6">
        <f>'1'!Z29-'1'!Y29</f>
        <v>-344358.90899999999</v>
      </c>
      <c r="BV23" s="6">
        <v>-27008.783000000054</v>
      </c>
      <c r="BW23" s="6">
        <f>'1'!AC29-'1'!AB29</f>
        <v>17739.259000000078</v>
      </c>
      <c r="BX23" s="6">
        <f>'1'!AD29-'1'!AC29</f>
        <v>-92437.362140000099</v>
      </c>
      <c r="BY23" s="6">
        <f>'1'!AE29-'1'!AD29</f>
        <v>-68618.75785999978</v>
      </c>
      <c r="BZ23" s="6">
        <f>'1'!AF29-'1'!AE29</f>
        <v>78305.058339999989</v>
      </c>
      <c r="CA23" s="6">
        <f>'1'!AG29-'1'!AF29</f>
        <v>-116676.41434000013</v>
      </c>
      <c r="CB23" s="6">
        <f>'1'!AH29-'1'!AG29</f>
        <v>93597.467999999877</v>
      </c>
      <c r="CC23" s="6">
        <f>'1'!AI29-'1'!AH29</f>
        <v>-101242.9309999994</v>
      </c>
      <c r="CD23" s="6">
        <f>'1'!AJ29-'1'!AI29</f>
        <v>-118985.25800000038</v>
      </c>
      <c r="CE23" s="6">
        <f>'1'!AK29-'1'!AJ29</f>
        <v>-265582.08700000029</v>
      </c>
      <c r="CF23" s="6">
        <f>'1'!AL29-'1'!AK29</f>
        <v>-108180.55800000019</v>
      </c>
      <c r="CG23" s="6">
        <f>'1'!AM29-'1'!AL29</f>
        <v>-532871.65866999887</v>
      </c>
      <c r="CH23" s="6">
        <v>145495.451</v>
      </c>
      <c r="CI23" s="6">
        <f>'1'!AP29-'1'!AO29</f>
        <v>-4522.4320000001462</v>
      </c>
      <c r="CJ23" s="6">
        <f>'1'!AQ29-'1'!AP29</f>
        <v>-694525.98199999984</v>
      </c>
      <c r="CK23" s="6">
        <f>'1'!AR29-'1'!AQ29</f>
        <v>-104877.79799999995</v>
      </c>
      <c r="CL23" s="6">
        <f>'1'!AS29-'1'!AR29</f>
        <v>-1156.4109999998473</v>
      </c>
      <c r="CM23" s="6">
        <f>'1'!AT29-'1'!AS29</f>
        <v>-279832.24099999992</v>
      </c>
      <c r="CN23" s="6">
        <f>'1'!AU29-'1'!AT29</f>
        <v>19028.310999999754</v>
      </c>
      <c r="CO23" s="6">
        <f>'1'!AV29-'1'!AU29</f>
        <v>-30047.233000000007</v>
      </c>
      <c r="CP23" s="6">
        <f>'1'!AW29-'1'!AV29</f>
        <v>111497.07700000051</v>
      </c>
      <c r="CQ23" s="6">
        <f>'1'!AX29-'1'!AW29</f>
        <v>-278801.69100000057</v>
      </c>
      <c r="CR23" s="6">
        <f>'1'!AY29-'1'!AX29</f>
        <v>-37283.726999999955</v>
      </c>
      <c r="CS23" s="6">
        <f>'1'!AZ29-'1'!AY29</f>
        <v>-805850.11799999885</v>
      </c>
      <c r="CT23" s="6">
        <v>-22576.613000000012</v>
      </c>
      <c r="CU23" s="6">
        <f>'1'!BC29-'1'!BB29</f>
        <v>-81631.043999999878</v>
      </c>
      <c r="CV23" s="6">
        <f>'1'!BD29-'1'!BC29</f>
        <v>-297136.22600000002</v>
      </c>
      <c r="CW23" s="6">
        <f>'1'!BE29-'1'!BD29</f>
        <v>-5088.9029999999329</v>
      </c>
      <c r="CX23" s="6">
        <f>'1'!BF29-'1'!BE29</f>
        <v>-112366.13100000005</v>
      </c>
      <c r="CY23" s="6">
        <f>'1'!BG29-'1'!BF29</f>
        <v>-101334.81200000038</v>
      </c>
      <c r="CZ23" s="6">
        <f>'1'!BH29-'1'!BG29</f>
        <v>-31986.254999999888</v>
      </c>
      <c r="DA23" s="6">
        <f>'1'!BI29-'1'!BH29</f>
        <v>56068.970000000671</v>
      </c>
      <c r="DB23" s="6">
        <f>'1'!BJ29-'1'!BI29</f>
        <v>-323095.80900000129</v>
      </c>
      <c r="DC23" s="6">
        <f>'1'!BK29-'1'!BJ29</f>
        <v>-323290.38999999873</v>
      </c>
      <c r="DD23" s="6">
        <f>'1'!BL29-'1'!BK29</f>
        <v>2508.4189999997616</v>
      </c>
      <c r="DE23" s="6">
        <f>'1'!BM29-'1'!BL29</f>
        <v>-649319.29600000009</v>
      </c>
      <c r="DF23" s="6">
        <v>105353.71799999999</v>
      </c>
      <c r="DG23" s="85">
        <f>'1'!BP29-'1'!BO29</f>
        <v>-111573.897</v>
      </c>
      <c r="DH23" s="85">
        <f>'1'!BQ29-'1'!BP29</f>
        <v>-268446.37400000007</v>
      </c>
      <c r="DI23" s="6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</row>
    <row r="24" spans="1:145" s="60" customFormat="1" ht="15" customHeight="1">
      <c r="A24" s="29" t="s">
        <v>2</v>
      </c>
      <c r="B24" s="26">
        <v>412613.54296999995</v>
      </c>
      <c r="C24" s="26">
        <v>411497.50640000001</v>
      </c>
      <c r="D24" s="26">
        <v>327992.19688</v>
      </c>
      <c r="E24" s="26">
        <v>426426.36924999993</v>
      </c>
      <c r="F24" s="26">
        <v>397369.28822000005</v>
      </c>
      <c r="G24" s="26">
        <v>644178.67434000003</v>
      </c>
      <c r="H24" s="26">
        <v>395509.60417000001</v>
      </c>
      <c r="I24" s="26">
        <v>391016.52710000006</v>
      </c>
      <c r="J24" s="26">
        <v>391901.4853</v>
      </c>
      <c r="K24" s="26">
        <v>388939.91963999998</v>
      </c>
      <c r="L24" s="26">
        <v>335980.21777999995</v>
      </c>
      <c r="M24" s="26">
        <v>414993.87068000005</v>
      </c>
      <c r="N24" s="26">
        <v>462287.03428999992</v>
      </c>
      <c r="O24" s="26">
        <v>368433.67843999999</v>
      </c>
      <c r="P24" s="26">
        <v>458990.27616000001</v>
      </c>
      <c r="Q24" s="26">
        <v>570221.99700000009</v>
      </c>
      <c r="R24" s="26">
        <v>421858.61178999994</v>
      </c>
      <c r="S24" s="26">
        <v>482524.98496999999</v>
      </c>
      <c r="T24" s="26">
        <v>341698.55206000002</v>
      </c>
      <c r="U24" s="26">
        <v>484542.98664000002</v>
      </c>
      <c r="V24" s="26">
        <v>336446.15120000008</v>
      </c>
      <c r="W24" s="26">
        <v>430740.87604000006</v>
      </c>
      <c r="X24" s="26">
        <v>350961.97086</v>
      </c>
      <c r="Y24" s="26">
        <v>383890.46169999999</v>
      </c>
      <c r="Z24" s="27">
        <v>434937.12727</v>
      </c>
      <c r="AA24" s="27">
        <v>494269.84810000006</v>
      </c>
      <c r="AB24" s="27">
        <v>337456.53283999994</v>
      </c>
      <c r="AC24" s="27">
        <v>443685.50813000003</v>
      </c>
      <c r="AD24" s="27">
        <v>511692.67983000004</v>
      </c>
      <c r="AE24" s="27">
        <v>419854.78895999998</v>
      </c>
      <c r="AF24" s="27">
        <v>404472.47117999993</v>
      </c>
      <c r="AG24" s="27">
        <v>400050.71114999999</v>
      </c>
      <c r="AH24" s="9">
        <v>418357.49152000004</v>
      </c>
      <c r="AI24" s="9">
        <v>431557.03761000006</v>
      </c>
      <c r="AJ24" s="9">
        <v>390508.91874000005</v>
      </c>
      <c r="AK24" s="9">
        <v>474562.10887</v>
      </c>
      <c r="AL24" s="9">
        <v>482558.19820999994</v>
      </c>
      <c r="AM24" s="9">
        <v>458057.34766000003</v>
      </c>
      <c r="AN24" s="9">
        <v>366726.60220999998</v>
      </c>
      <c r="AO24" s="9">
        <v>492386.38163999998</v>
      </c>
      <c r="AP24" s="9">
        <v>470644.80538999999</v>
      </c>
      <c r="AQ24" s="9">
        <v>517943.97688999993</v>
      </c>
      <c r="AR24" s="9">
        <v>420757.13772999996</v>
      </c>
      <c r="AS24" s="9">
        <v>429303.01482999988</v>
      </c>
      <c r="AT24" s="9">
        <v>398493.05906</v>
      </c>
      <c r="AU24" s="9">
        <v>459356.64295999991</v>
      </c>
      <c r="AV24" s="9">
        <v>390525.75997999997</v>
      </c>
      <c r="AW24" s="9">
        <v>500640.11547000002</v>
      </c>
      <c r="AX24" s="9">
        <v>534575.73921999999</v>
      </c>
      <c r="AY24" s="9">
        <v>557605.52087999997</v>
      </c>
      <c r="AZ24" s="9">
        <v>400989.98840999999</v>
      </c>
      <c r="BA24" s="9">
        <v>558541.78144000005</v>
      </c>
      <c r="BB24" s="9">
        <v>678235.02790999995</v>
      </c>
      <c r="BC24" s="9">
        <v>520801.06751000002</v>
      </c>
      <c r="BD24" s="9">
        <v>669475.11973000003</v>
      </c>
      <c r="BE24" s="9">
        <v>492316.83273999998</v>
      </c>
      <c r="BF24" s="9">
        <v>438179.69274000003</v>
      </c>
      <c r="BG24" s="9">
        <v>494905.39918000001</v>
      </c>
      <c r="BH24" s="9">
        <v>489410.80917000002</v>
      </c>
      <c r="BI24" s="9">
        <v>489295.09207000025</v>
      </c>
      <c r="BJ24" s="9">
        <v>592846.61899999995</v>
      </c>
      <c r="BK24" s="9">
        <v>609456.42636000016</v>
      </c>
      <c r="BL24" s="9">
        <v>364332.63563999999</v>
      </c>
      <c r="BM24" s="9">
        <v>606454.19455999997</v>
      </c>
      <c r="BN24" s="9">
        <f>'1'!S30-'1'!R30</f>
        <v>687359.33943999978</v>
      </c>
      <c r="BO24" s="9">
        <f>'1'!T30-'1'!S30</f>
        <v>693121.78500000015</v>
      </c>
      <c r="BP24" s="9">
        <f>'1'!U30-'1'!T30</f>
        <v>450770.71600000001</v>
      </c>
      <c r="BQ24" s="9">
        <f>'1'!V30-'1'!U30</f>
        <v>414515.42499999981</v>
      </c>
      <c r="BR24" s="9">
        <f>'1'!W30-'1'!V30</f>
        <v>385164.82400000002</v>
      </c>
      <c r="BS24" s="9">
        <f>'1'!X30-'1'!W30</f>
        <v>575424.58999999985</v>
      </c>
      <c r="BT24" s="9">
        <f>'1'!Y30-'1'!X30</f>
        <v>422027.28500000015</v>
      </c>
      <c r="BU24" s="9">
        <f>'1'!Z30-'1'!Y30</f>
        <v>629644.76800000016</v>
      </c>
      <c r="BV24" s="9">
        <v>537722.94799999997</v>
      </c>
      <c r="BW24" s="9">
        <f>'1'!AC30-'1'!AB30</f>
        <v>582097.98899999994</v>
      </c>
      <c r="BX24" s="9">
        <f>'1'!AD30-'1'!AC30</f>
        <v>436083.22386000003</v>
      </c>
      <c r="BY24" s="9">
        <f>'1'!AE30-'1'!AD30</f>
        <v>645256.27613999997</v>
      </c>
      <c r="BZ24" s="9">
        <f>'1'!AF30-'1'!AE30</f>
        <v>572854.6903400002</v>
      </c>
      <c r="CA24" s="9">
        <f>'1'!AG30-'1'!AF30</f>
        <v>461405.87265999988</v>
      </c>
      <c r="CB24" s="9">
        <f>'1'!AH30-'1'!AG30</f>
        <v>709928.08499999996</v>
      </c>
      <c r="CC24" s="9">
        <f>'1'!AI30-'1'!AH30</f>
        <v>472605.6950000003</v>
      </c>
      <c r="CD24" s="9">
        <f>'1'!AJ30-'1'!AI30</f>
        <v>446749.91500000004</v>
      </c>
      <c r="CE24" s="9">
        <f>'1'!AK30-'1'!AJ30</f>
        <v>490335.51499999966</v>
      </c>
      <c r="CF24" s="9">
        <f>'1'!AL30-'1'!AK30</f>
        <v>468560.22200000007</v>
      </c>
      <c r="CG24" s="9">
        <f>'1'!AM30-'1'!AL30</f>
        <v>601482.06933000032</v>
      </c>
      <c r="CH24" s="9">
        <v>713014.63199999998</v>
      </c>
      <c r="CI24" s="9">
        <f>'1'!AP30-'1'!AO30</f>
        <v>644814.95699999994</v>
      </c>
      <c r="CJ24" s="9">
        <f>'1'!AQ30-'1'!AP30</f>
        <v>330339.75800000015</v>
      </c>
      <c r="CK24" s="9">
        <f>'1'!AR30-'1'!AQ30</f>
        <v>785719.32400000002</v>
      </c>
      <c r="CL24" s="9">
        <f>'1'!AS30-'1'!AR30</f>
        <v>665234.2209999999</v>
      </c>
      <c r="CM24" s="9">
        <f>'1'!AT30-'1'!AS30</f>
        <v>589166.17700000014</v>
      </c>
      <c r="CN24" s="9">
        <f>'1'!AU30-'1'!AT30</f>
        <v>717458.08799999952</v>
      </c>
      <c r="CO24" s="9">
        <f>'1'!AV30-'1'!AU30</f>
        <v>557138.06199999992</v>
      </c>
      <c r="CP24" s="9">
        <f>'1'!AW30-'1'!AV30</f>
        <v>764496.89700000081</v>
      </c>
      <c r="CQ24" s="9">
        <f>'1'!AX30-'1'!AW30</f>
        <v>516906.96499999985</v>
      </c>
      <c r="CR24" s="9">
        <f>'1'!AY30-'1'!AX30</f>
        <v>662718.63200000022</v>
      </c>
      <c r="CS24" s="9">
        <f>'1'!AZ30-'1'!AY30</f>
        <v>502474.4879999999</v>
      </c>
      <c r="CT24" s="9">
        <v>666661.35199999996</v>
      </c>
      <c r="CU24" s="9">
        <f>'1'!BC30-'1'!BB30</f>
        <v>687779.9310000001</v>
      </c>
      <c r="CV24" s="9">
        <f>'1'!BD30-'1'!BC30</f>
        <v>487592.33400000003</v>
      </c>
      <c r="CW24" s="9">
        <f>'1'!BE30-'1'!BD30</f>
        <v>787062.79</v>
      </c>
      <c r="CX24" s="9">
        <f>'1'!BF30-'1'!BE30</f>
        <v>644004.07299999986</v>
      </c>
      <c r="CY24" s="9">
        <f>'1'!BG30-'1'!BF30</f>
        <v>620273.48499999987</v>
      </c>
      <c r="CZ24" s="9">
        <f>'1'!BH30-'1'!BG30</f>
        <v>713962.30099999998</v>
      </c>
      <c r="DA24" s="9">
        <f>'1'!BI30-'1'!BH30</f>
        <v>685067.7650000006</v>
      </c>
      <c r="DB24" s="9">
        <f>'1'!BJ30-'1'!BI30</f>
        <v>556332.3189999992</v>
      </c>
      <c r="DC24" s="9">
        <f>'1'!BK30-'1'!BJ30</f>
        <v>794230.20200000051</v>
      </c>
      <c r="DD24" s="9">
        <f>'1'!BL30-'1'!BK30</f>
        <v>747989.33600000013</v>
      </c>
      <c r="DE24" s="9">
        <f>'1'!BM30-'1'!BL30</f>
        <v>900960.99899999984</v>
      </c>
      <c r="DF24" s="9">
        <v>719939.35</v>
      </c>
      <c r="DG24" s="179">
        <f>'1'!BP30-'1'!BO30</f>
        <v>791517.95499999996</v>
      </c>
      <c r="DH24" s="179">
        <f>'1'!BQ30-'1'!BP30</f>
        <v>533224.21400000015</v>
      </c>
      <c r="DI24" s="9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</row>
    <row r="25" spans="1:145" s="60" customFormat="1" ht="15" customHeight="1">
      <c r="A25" s="29" t="s">
        <v>8</v>
      </c>
      <c r="B25" s="26">
        <v>379352.78739999997</v>
      </c>
      <c r="C25" s="26">
        <v>445069.26723000006</v>
      </c>
      <c r="D25" s="26">
        <v>407938.73073999997</v>
      </c>
      <c r="E25" s="26">
        <v>427512.08747000003</v>
      </c>
      <c r="F25" s="26">
        <v>352681.35777000006</v>
      </c>
      <c r="G25" s="26">
        <v>426935.98931000009</v>
      </c>
      <c r="H25" s="26">
        <v>403699.04085999995</v>
      </c>
      <c r="I25" s="26">
        <v>367060.14042999997</v>
      </c>
      <c r="J25" s="26">
        <v>369460.09510999999</v>
      </c>
      <c r="K25" s="26">
        <v>463696.45745999989</v>
      </c>
      <c r="L25" s="26">
        <v>494877.64147999999</v>
      </c>
      <c r="M25" s="26">
        <v>805904.28184000007</v>
      </c>
      <c r="N25" s="26">
        <v>420794.94959999993</v>
      </c>
      <c r="O25" s="26">
        <v>460176.72369999997</v>
      </c>
      <c r="P25" s="26">
        <v>425026.18030000007</v>
      </c>
      <c r="Q25" s="26">
        <v>452582.66867999989</v>
      </c>
      <c r="R25" s="26">
        <v>368697.68630999996</v>
      </c>
      <c r="S25" s="26">
        <v>486232.66709000006</v>
      </c>
      <c r="T25" s="26">
        <v>435667.16904999991</v>
      </c>
      <c r="U25" s="26">
        <v>397007.14903999993</v>
      </c>
      <c r="V25" s="26">
        <v>386624.80010999995</v>
      </c>
      <c r="W25" s="26">
        <v>409687.47738</v>
      </c>
      <c r="X25" s="26">
        <v>447786.18174000009</v>
      </c>
      <c r="Y25" s="26">
        <v>789130.43163000001</v>
      </c>
      <c r="Z25" s="27">
        <v>388337.59250000003</v>
      </c>
      <c r="AA25" s="27">
        <v>468191.93805</v>
      </c>
      <c r="AB25" s="27">
        <v>461989.31341999996</v>
      </c>
      <c r="AC25" s="27">
        <v>495991.33423999994</v>
      </c>
      <c r="AD25" s="27">
        <v>371523.80509999994</v>
      </c>
      <c r="AE25" s="27">
        <v>416406.64285999996</v>
      </c>
      <c r="AF25" s="27">
        <v>407172.6238</v>
      </c>
      <c r="AG25" s="27">
        <v>368269.85476999992</v>
      </c>
      <c r="AH25" s="9">
        <v>345547.58761000005</v>
      </c>
      <c r="AI25" s="9">
        <v>516683.77352000005</v>
      </c>
      <c r="AJ25" s="9">
        <v>480104.04</v>
      </c>
      <c r="AK25" s="9">
        <v>680584.88181000017</v>
      </c>
      <c r="AL25" s="9">
        <v>385506.79494999995</v>
      </c>
      <c r="AM25" s="9">
        <v>458340.12303000008</v>
      </c>
      <c r="AN25" s="9">
        <v>427090.50953000004</v>
      </c>
      <c r="AO25" s="9">
        <v>428925.86042999994</v>
      </c>
      <c r="AP25" s="9">
        <v>438023.09750999999</v>
      </c>
      <c r="AQ25" s="9">
        <v>529857.89801000012</v>
      </c>
      <c r="AR25" s="9">
        <v>406596.24608000007</v>
      </c>
      <c r="AS25" s="9">
        <v>375457.68241000007</v>
      </c>
      <c r="AT25" s="9">
        <v>396684.58600000007</v>
      </c>
      <c r="AU25" s="9">
        <v>573136.53649999981</v>
      </c>
      <c r="AV25" s="9">
        <v>529635.42767000012</v>
      </c>
      <c r="AW25" s="9">
        <v>795066.07842999999</v>
      </c>
      <c r="AX25" s="9">
        <v>406121.26248999999</v>
      </c>
      <c r="AY25" s="9">
        <v>451625.50091</v>
      </c>
      <c r="AZ25" s="9">
        <v>465017.33398</v>
      </c>
      <c r="BA25" s="9">
        <v>574173.04639000003</v>
      </c>
      <c r="BB25" s="9">
        <v>447843.60551999998</v>
      </c>
      <c r="BC25" s="9">
        <v>565389.58499999996</v>
      </c>
      <c r="BD25" s="9">
        <v>502740.71925000002</v>
      </c>
      <c r="BE25" s="9">
        <v>480961.41625000001</v>
      </c>
      <c r="BF25" s="9">
        <v>480947.05900000001</v>
      </c>
      <c r="BG25" s="9">
        <v>679927.01202999998</v>
      </c>
      <c r="BH25" s="9">
        <v>634015.20392999996</v>
      </c>
      <c r="BI25" s="9">
        <v>937719.79824999906</v>
      </c>
      <c r="BJ25" s="9">
        <v>539243.79799999995</v>
      </c>
      <c r="BK25" s="9">
        <v>563272.48399999994</v>
      </c>
      <c r="BL25" s="9">
        <v>471801.41100000008</v>
      </c>
      <c r="BM25" s="9">
        <v>555123.33100000024</v>
      </c>
      <c r="BN25" s="9">
        <f>'1'!S31-'1'!R31</f>
        <v>484784.35499999998</v>
      </c>
      <c r="BO25" s="9">
        <f>'1'!T31-'1'!S31</f>
        <v>527467.62099999981</v>
      </c>
      <c r="BP25" s="9">
        <f>'1'!U31-'1'!T31</f>
        <v>572226.3731999998</v>
      </c>
      <c r="BQ25" s="9">
        <f>'1'!V31-'1'!U31</f>
        <v>477058.63679999998</v>
      </c>
      <c r="BR25" s="9">
        <f>'1'!W31-'1'!V31</f>
        <v>484407.47400000039</v>
      </c>
      <c r="BS25" s="9">
        <f>'1'!X31-'1'!W31</f>
        <v>681995.50399999972</v>
      </c>
      <c r="BT25" s="9">
        <f>'1'!Y31-'1'!X31</f>
        <v>584778.12899999972</v>
      </c>
      <c r="BU25" s="9">
        <f>'1'!Z31-'1'!Y31</f>
        <v>974003.67700000014</v>
      </c>
      <c r="BV25" s="9">
        <v>564731.73100000003</v>
      </c>
      <c r="BW25" s="9">
        <f>'1'!AC31-'1'!AB31</f>
        <v>564358.72999999986</v>
      </c>
      <c r="BX25" s="9">
        <f>'1'!AD31-'1'!AC31</f>
        <v>528520.58600000013</v>
      </c>
      <c r="BY25" s="9">
        <f>'1'!AE31-'1'!AD31</f>
        <v>713875.03399999975</v>
      </c>
      <c r="BZ25" s="9">
        <f>'1'!AF31-'1'!AE31</f>
        <v>494549.63200000022</v>
      </c>
      <c r="CA25" s="9">
        <f>'1'!AG31-'1'!AF31</f>
        <v>578082.28700000001</v>
      </c>
      <c r="CB25" s="9">
        <f>'1'!AH31-'1'!AG31</f>
        <v>616330.61700000009</v>
      </c>
      <c r="CC25" s="9">
        <f>'1'!AI31-'1'!AH31</f>
        <v>573848.6259999997</v>
      </c>
      <c r="CD25" s="9">
        <f>'1'!AJ31-'1'!AI31</f>
        <v>565735.17300000042</v>
      </c>
      <c r="CE25" s="9">
        <f>'1'!AK31-'1'!AJ31</f>
        <v>755917.60199999996</v>
      </c>
      <c r="CF25" s="9">
        <f>'1'!AL31-'1'!AK31</f>
        <v>576740.78000000026</v>
      </c>
      <c r="CG25" s="9">
        <f>'1'!AM31-'1'!AL31</f>
        <v>1134353.7279999992</v>
      </c>
      <c r="CH25" s="9">
        <v>567519.18099999998</v>
      </c>
      <c r="CI25" s="9">
        <f>'1'!AP31-'1'!AO31</f>
        <v>649337.38900000008</v>
      </c>
      <c r="CJ25" s="9">
        <f>'1'!AQ31-'1'!AP31</f>
        <v>1024865.74</v>
      </c>
      <c r="CK25" s="9">
        <f>'1'!AR31-'1'!AQ31</f>
        <v>890597.12199999997</v>
      </c>
      <c r="CL25" s="9">
        <f>'1'!AS31-'1'!AR31</f>
        <v>666390.63199999975</v>
      </c>
      <c r="CM25" s="9">
        <f>'1'!AT31-'1'!AS31</f>
        <v>868998.41800000006</v>
      </c>
      <c r="CN25" s="9">
        <f>'1'!AU31-'1'!AT31</f>
        <v>698429.77699999977</v>
      </c>
      <c r="CO25" s="9">
        <f>'1'!AV31-'1'!AU31</f>
        <v>587185.29499999993</v>
      </c>
      <c r="CP25" s="9">
        <f>'1'!AW31-'1'!AV31</f>
        <v>652999.8200000003</v>
      </c>
      <c r="CQ25" s="9">
        <f>'1'!AX31-'1'!AW31</f>
        <v>795708.65600000042</v>
      </c>
      <c r="CR25" s="9">
        <f>'1'!AY31-'1'!AX31</f>
        <v>700002.35900000017</v>
      </c>
      <c r="CS25" s="9">
        <f>'1'!AZ31-'1'!AY31</f>
        <v>1308324.6059999987</v>
      </c>
      <c r="CT25" s="9">
        <v>689237.96499999997</v>
      </c>
      <c r="CU25" s="9">
        <f>'1'!BC31-'1'!BB31</f>
        <v>769410.97499999998</v>
      </c>
      <c r="CV25" s="9">
        <f>'1'!BD31-'1'!BC31</f>
        <v>784728.56</v>
      </c>
      <c r="CW25" s="9">
        <f>'1'!BE31-'1'!BD31</f>
        <v>792151.69299999997</v>
      </c>
      <c r="CX25" s="9">
        <f>'1'!BF31-'1'!BE31</f>
        <v>756370.20399999991</v>
      </c>
      <c r="CY25" s="9">
        <f>'1'!BG31-'1'!BF31</f>
        <v>721608.29700000025</v>
      </c>
      <c r="CZ25" s="9">
        <f>'1'!BH31-'1'!BG31</f>
        <v>745948.55599999987</v>
      </c>
      <c r="DA25" s="9">
        <f>'1'!BI31-'1'!BH31</f>
        <v>628998.79499999993</v>
      </c>
      <c r="DB25" s="9">
        <f>'1'!BJ31-'1'!BI31</f>
        <v>879428.12800000049</v>
      </c>
      <c r="DC25" s="9">
        <f>'1'!BK31-'1'!BJ31</f>
        <v>1117520.5919999992</v>
      </c>
      <c r="DD25" s="9">
        <f>'1'!BL31-'1'!BK31</f>
        <v>745480.91700000037</v>
      </c>
      <c r="DE25" s="9">
        <f>'1'!BM31-'1'!BL31</f>
        <v>1550280.2949999999</v>
      </c>
      <c r="DF25" s="9">
        <v>614585.63199999998</v>
      </c>
      <c r="DG25" s="179">
        <f>'1'!BP31-'1'!BO31</f>
        <v>903091.85199999996</v>
      </c>
      <c r="DH25" s="179">
        <f>'1'!BQ31-'1'!BP31</f>
        <v>801670.58800000022</v>
      </c>
      <c r="DI25" s="9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</row>
    <row r="26" spans="1:145" s="76" customFormat="1" ht="15" customHeight="1">
      <c r="A26" s="28" t="s">
        <v>18</v>
      </c>
      <c r="B26" s="6">
        <f t="shared" ref="B26:M26" si="22">B27-B28</f>
        <v>28085.940999999992</v>
      </c>
      <c r="C26" s="6">
        <f t="shared" si="22"/>
        <v>-2209.6659999999974</v>
      </c>
      <c r="D26" s="6">
        <f t="shared" si="22"/>
        <v>-2076.3969999999972</v>
      </c>
      <c r="E26" s="6">
        <f t="shared" si="22"/>
        <v>-25772.334000000003</v>
      </c>
      <c r="F26" s="6">
        <f t="shared" si="22"/>
        <v>46831.74199999994</v>
      </c>
      <c r="G26" s="6">
        <f t="shared" si="22"/>
        <v>3166.2689999999711</v>
      </c>
      <c r="H26" s="6">
        <f t="shared" si="22"/>
        <v>29314.533579999959</v>
      </c>
      <c r="I26" s="6">
        <f t="shared" si="22"/>
        <v>18834.974999999977</v>
      </c>
      <c r="J26" s="6">
        <f t="shared" si="22"/>
        <v>-7998.9459900000074</v>
      </c>
      <c r="K26" s="6">
        <f t="shared" si="22"/>
        <v>15404.581549999944</v>
      </c>
      <c r="L26" s="6">
        <f t="shared" si="22"/>
        <v>3880.22199000002</v>
      </c>
      <c r="M26" s="6">
        <f t="shared" si="22"/>
        <v>-7109.0895699999237</v>
      </c>
      <c r="N26" s="6">
        <f t="shared" ref="N26:W26" si="23">N27-N28</f>
        <v>30293.167959999992</v>
      </c>
      <c r="O26" s="6">
        <f t="shared" si="23"/>
        <v>-3741.2102699999814</v>
      </c>
      <c r="P26" s="6">
        <f t="shared" si="23"/>
        <v>-35745.109509999893</v>
      </c>
      <c r="Q26" s="6">
        <f t="shared" si="23"/>
        <v>10894.002750000014</v>
      </c>
      <c r="R26" s="6">
        <f t="shared" si="23"/>
        <v>39042.931069999991</v>
      </c>
      <c r="S26" s="6">
        <f t="shared" si="23"/>
        <v>-19439.325179999956</v>
      </c>
      <c r="T26" s="6">
        <f t="shared" si="23"/>
        <v>33475.480979999935</v>
      </c>
      <c r="U26" s="6">
        <f t="shared" si="23"/>
        <v>26066.225219999964</v>
      </c>
      <c r="V26" s="6">
        <f t="shared" si="23"/>
        <v>-19741.605299999967</v>
      </c>
      <c r="W26" s="6">
        <f t="shared" si="23"/>
        <v>24224.396609999938</v>
      </c>
      <c r="X26" s="6">
        <v>-798.6492900000012</v>
      </c>
      <c r="Y26" s="6">
        <v>6601.6457899999514</v>
      </c>
      <c r="Z26" s="21">
        <f>Z27-Z28</f>
        <v>9605.6477000000014</v>
      </c>
      <c r="AA26" s="21">
        <v>-10143.730570000072</v>
      </c>
      <c r="AB26" s="21">
        <v>-25834.440159999929</v>
      </c>
      <c r="AC26" s="21">
        <v>12010.921940000029</v>
      </c>
      <c r="AD26" s="21">
        <v>-1895.7503999999899</v>
      </c>
      <c r="AE26" s="21">
        <v>4159.7381500000383</v>
      </c>
      <c r="AF26" s="21">
        <v>43378.117399999959</v>
      </c>
      <c r="AG26" s="21">
        <v>-13059.678359999993</v>
      </c>
      <c r="AH26" s="6">
        <v>-5936.8914500000192</v>
      </c>
      <c r="AI26" s="6">
        <v>15398.094009999937</v>
      </c>
      <c r="AJ26" s="6">
        <v>-19339.799779999936</v>
      </c>
      <c r="AK26" s="6">
        <v>39004.743390000076</v>
      </c>
      <c r="AL26" s="6">
        <v>-21799.127470000003</v>
      </c>
      <c r="AM26" s="6">
        <v>-14780.299239999977</v>
      </c>
      <c r="AN26" s="6">
        <v>-17743.228270000003</v>
      </c>
      <c r="AO26" s="6">
        <v>-437.79270999996811</v>
      </c>
      <c r="AP26" s="6">
        <v>30215.499400000001</v>
      </c>
      <c r="AQ26" s="6">
        <v>11815.858690000056</v>
      </c>
      <c r="AR26" s="6">
        <v>52847.975030000016</v>
      </c>
      <c r="AS26" s="6">
        <v>9214.1214800000162</v>
      </c>
      <c r="AT26" s="6">
        <v>14423.426499999976</v>
      </c>
      <c r="AU26" s="6">
        <v>607.68423999996912</v>
      </c>
      <c r="AV26" s="6">
        <v>5406.9049500000119</v>
      </c>
      <c r="AW26" s="6">
        <v>44050.043369999999</v>
      </c>
      <c r="AX26" s="6">
        <v>-15709.89136</v>
      </c>
      <c r="AY26" s="6">
        <v>-3145.7377500000002</v>
      </c>
      <c r="AZ26" s="6">
        <v>-15109.231579999992</v>
      </c>
      <c r="BA26" s="6">
        <v>15870.519899999985</v>
      </c>
      <c r="BB26" s="6">
        <v>34904.9211</v>
      </c>
      <c r="BC26" s="6">
        <v>37864.746000000014</v>
      </c>
      <c r="BD26" s="6">
        <v>42520.225739999994</v>
      </c>
      <c r="BE26" s="6">
        <v>26899.524269999994</v>
      </c>
      <c r="BF26" s="6">
        <v>24726.736799999984</v>
      </c>
      <c r="BG26" s="6">
        <v>13781.348129999998</v>
      </c>
      <c r="BH26" s="6">
        <v>15674.671660000022</v>
      </c>
      <c r="BI26" s="6">
        <v>23953.897089999984</v>
      </c>
      <c r="BJ26" s="6">
        <f>BJ27-BJ28</f>
        <v>30062.850799999986</v>
      </c>
      <c r="BK26" s="6">
        <f>BK27-BK28</f>
        <v>6372.6892000000516</v>
      </c>
      <c r="BL26" s="6">
        <f>BL27-BL28</f>
        <v>12140.425000000076</v>
      </c>
      <c r="BM26" s="6">
        <f>BM27-BM28</f>
        <v>1946.2299999999814</v>
      </c>
      <c r="BN26" s="6">
        <f>'1'!S32-'1'!R32</f>
        <v>48256.782999999821</v>
      </c>
      <c r="BO26" s="6">
        <f>'1'!T32-'1'!S32</f>
        <v>39257.022000000114</v>
      </c>
      <c r="BP26" s="6">
        <f>'1'!U32-'1'!T32</f>
        <v>44379.878000000026</v>
      </c>
      <c r="BQ26" s="6">
        <f>'1'!V32-'1'!U32</f>
        <v>52042.22900000005</v>
      </c>
      <c r="BR26" s="6">
        <f>'1'!W32-'1'!V32</f>
        <v>12935.013999999966</v>
      </c>
      <c r="BS26" s="6">
        <f>'1'!X32-'1'!W32</f>
        <v>13054.496000000043</v>
      </c>
      <c r="BT26" s="6">
        <f>'1'!Y32-'1'!X32</f>
        <v>29199.134999999776</v>
      </c>
      <c r="BU26" s="6">
        <f>'1'!Z32-'1'!Y32</f>
        <v>9903.9290000000037</v>
      </c>
      <c r="BV26" s="6">
        <v>22494.11599999998</v>
      </c>
      <c r="BW26" s="6">
        <f>'1'!AC32-'1'!AB32</f>
        <v>19172.585000000021</v>
      </c>
      <c r="BX26" s="6">
        <f>'1'!AD32-'1'!AC32</f>
        <v>-35370.508000000031</v>
      </c>
      <c r="BY26" s="6">
        <f>'1'!AE32-'1'!AD32</f>
        <v>-17362.307999999961</v>
      </c>
      <c r="BZ26" s="6">
        <f>'1'!AF32-'1'!AE32</f>
        <v>4194.2790000000969</v>
      </c>
      <c r="CA26" s="6">
        <f>'1'!AG32-'1'!AF32</f>
        <v>-37730.164000000106</v>
      </c>
      <c r="CB26" s="6">
        <f>'1'!AH32-'1'!AG32</f>
        <v>44378.43200000003</v>
      </c>
      <c r="CC26" s="6">
        <f>'1'!AI32-'1'!AH32</f>
        <v>28132.233000000007</v>
      </c>
      <c r="CD26" s="6">
        <f>'1'!AJ32-'1'!AI32</f>
        <v>-9630.0789999999106</v>
      </c>
      <c r="CE26" s="6">
        <f>'1'!AK32-'1'!AJ32</f>
        <v>28163.168999999762</v>
      </c>
      <c r="CF26" s="6">
        <f>'1'!AL32-'1'!AK32</f>
        <v>857.32599999988452</v>
      </c>
      <c r="CG26" s="6">
        <f>'1'!AM32-'1'!AL32</f>
        <v>67612.172999999952</v>
      </c>
      <c r="CH26" s="6">
        <v>-62808.075000000012</v>
      </c>
      <c r="CI26" s="6">
        <f>'1'!AP32-'1'!AO32</f>
        <v>-67375.438000000024</v>
      </c>
      <c r="CJ26" s="6">
        <f>'1'!AQ32-'1'!AP32</f>
        <v>-23930.665999999968</v>
      </c>
      <c r="CK26" s="6">
        <f>'1'!AR32-'1'!AQ32</f>
        <v>6610.8779999999097</v>
      </c>
      <c r="CL26" s="6">
        <f>'1'!AS32-'1'!AR32</f>
        <v>34323.187000000267</v>
      </c>
      <c r="CM26" s="6">
        <f>'1'!AT32-'1'!AS32</f>
        <v>27288.038999999641</v>
      </c>
      <c r="CN26" s="6">
        <f>'1'!AU32-'1'!AT32</f>
        <v>61101.998000000138</v>
      </c>
      <c r="CO26" s="6">
        <f>'1'!AV32-'1'!AU32</f>
        <v>26197.430000000168</v>
      </c>
      <c r="CP26" s="6">
        <f>'1'!AW32-'1'!AV32</f>
        <v>29202.435000000056</v>
      </c>
      <c r="CQ26" s="6">
        <f>'1'!AX32-'1'!AW32</f>
        <v>32397.037000000011</v>
      </c>
      <c r="CR26" s="6">
        <f>'1'!AY32-'1'!AX32</f>
        <v>-24738.862999999896</v>
      </c>
      <c r="CS26" s="6">
        <f>'1'!AZ32-'1'!AY32</f>
        <v>162256.52399999974</v>
      </c>
      <c r="CT26" s="6">
        <v>108554.179</v>
      </c>
      <c r="CU26" s="6">
        <f>'1'!BC32-'1'!BB32</f>
        <v>-9818.5379999999423</v>
      </c>
      <c r="CV26" s="6">
        <f>'1'!BD32-'1'!BC32</f>
        <v>-20590.078000000096</v>
      </c>
      <c r="CW26" s="6">
        <f>'1'!BE32-'1'!BD32</f>
        <v>9551.1010000001406</v>
      </c>
      <c r="CX26" s="6">
        <f>'1'!BF32-'1'!BE32</f>
        <v>-46228.723000000231</v>
      </c>
      <c r="CY26" s="6">
        <f>'1'!BG32-'1'!BF32</f>
        <v>163534.28300000005</v>
      </c>
      <c r="CZ26" s="6">
        <f>'1'!BH32-'1'!BG32</f>
        <v>121861.12700000033</v>
      </c>
      <c r="DA26" s="6">
        <f>'1'!BI32-'1'!BH32</f>
        <v>23515.068999999668</v>
      </c>
      <c r="DB26" s="6">
        <f>'1'!BJ32-'1'!BI32</f>
        <v>-30249.526000000071</v>
      </c>
      <c r="DC26" s="6">
        <f>'1'!BK32-'1'!BJ32</f>
        <v>51869.404000000097</v>
      </c>
      <c r="DD26" s="6">
        <f>'1'!BL32-'1'!BK32</f>
        <v>-22523.368999999948</v>
      </c>
      <c r="DE26" s="6">
        <f>'1'!BM32-'1'!BL32</f>
        <v>-5948.6899999999441</v>
      </c>
      <c r="DF26" s="6">
        <v>21850.373000000021</v>
      </c>
      <c r="DG26" s="85">
        <f>'1'!BP32-'1'!BO32</f>
        <v>-12989.478000000003</v>
      </c>
      <c r="DH26" s="85">
        <f>'1'!BQ32-'1'!BP32</f>
        <v>-76739.856000000029</v>
      </c>
      <c r="DI26" s="6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</row>
    <row r="27" spans="1:145" s="60" customFormat="1" ht="15" customHeight="1">
      <c r="A27" s="29" t="s">
        <v>2</v>
      </c>
      <c r="B27" s="26">
        <v>167302.60999999999</v>
      </c>
      <c r="C27" s="26">
        <v>174192.72100000002</v>
      </c>
      <c r="D27" s="26">
        <v>172946.09900000002</v>
      </c>
      <c r="E27" s="26">
        <v>191358.82</v>
      </c>
      <c r="F27" s="26">
        <v>181935.68499999997</v>
      </c>
      <c r="G27" s="26">
        <v>179947.74799999999</v>
      </c>
      <c r="H27" s="26">
        <v>206719.70021999997</v>
      </c>
      <c r="I27" s="26">
        <v>188267.91199999995</v>
      </c>
      <c r="J27" s="26">
        <v>175198.91996000003</v>
      </c>
      <c r="K27" s="26">
        <v>194478.29592999999</v>
      </c>
      <c r="L27" s="26">
        <v>178262.19026</v>
      </c>
      <c r="M27" s="26">
        <v>211495.62752000007</v>
      </c>
      <c r="N27" s="26">
        <v>177052.00193</v>
      </c>
      <c r="O27" s="26">
        <v>180354.00823000001</v>
      </c>
      <c r="P27" s="26">
        <v>185691.39772000007</v>
      </c>
      <c r="Q27" s="26">
        <v>197156.44506000003</v>
      </c>
      <c r="R27" s="26">
        <v>184100.73688000001</v>
      </c>
      <c r="S27" s="26">
        <v>183249.31471000004</v>
      </c>
      <c r="T27" s="26">
        <v>215704.57934999996</v>
      </c>
      <c r="U27" s="26">
        <v>194787.66297</v>
      </c>
      <c r="V27" s="26">
        <v>181730.77025999999</v>
      </c>
      <c r="W27" s="26">
        <v>195077.90918999998</v>
      </c>
      <c r="X27" s="26">
        <v>185930.04064999998</v>
      </c>
      <c r="Y27" s="26">
        <v>213406.17585</v>
      </c>
      <c r="Z27" s="27">
        <v>179448.11551999996</v>
      </c>
      <c r="AA27" s="27">
        <v>183325.96662999998</v>
      </c>
      <c r="AB27" s="27">
        <v>184031.77638000002</v>
      </c>
      <c r="AC27" s="27">
        <v>206561.78546000001</v>
      </c>
      <c r="AD27" s="27">
        <v>187478.70384</v>
      </c>
      <c r="AE27" s="27">
        <v>195571.64927000002</v>
      </c>
      <c r="AF27" s="27">
        <v>215650.95424999992</v>
      </c>
      <c r="AG27" s="27">
        <v>195153.98161000002</v>
      </c>
      <c r="AH27" s="9">
        <v>187423.69270999997</v>
      </c>
      <c r="AI27" s="9">
        <v>191589.60444</v>
      </c>
      <c r="AJ27" s="9">
        <v>190326.87980000005</v>
      </c>
      <c r="AK27" s="9">
        <v>221573.25633000006</v>
      </c>
      <c r="AL27" s="9">
        <v>188337.98945000002</v>
      </c>
      <c r="AM27" s="9">
        <v>182372.30180000004</v>
      </c>
      <c r="AN27" s="9">
        <v>185189.21679000001</v>
      </c>
      <c r="AO27" s="9">
        <v>216835.99692999999</v>
      </c>
      <c r="AP27" s="9">
        <v>206071.87583</v>
      </c>
      <c r="AQ27" s="9">
        <v>209366.27141000002</v>
      </c>
      <c r="AR27" s="9">
        <v>230880.91754000002</v>
      </c>
      <c r="AS27" s="9">
        <v>222091.91694999998</v>
      </c>
      <c r="AT27" s="9">
        <v>198976.54431999996</v>
      </c>
      <c r="AU27" s="9">
        <v>218034.55744</v>
      </c>
      <c r="AV27" s="9">
        <v>207748.62768000003</v>
      </c>
      <c r="AW27" s="9">
        <v>238266.67812999999</v>
      </c>
      <c r="AX27" s="9">
        <v>200983.12943999999</v>
      </c>
      <c r="AY27" s="9">
        <v>203762.89705</v>
      </c>
      <c r="AZ27" s="9">
        <v>198319.35608</v>
      </c>
      <c r="BA27" s="9">
        <v>239417.98233999999</v>
      </c>
      <c r="BB27" s="9">
        <v>229158.50018999999</v>
      </c>
      <c r="BC27" s="9">
        <v>235028.402</v>
      </c>
      <c r="BD27" s="9">
        <v>262376.35897</v>
      </c>
      <c r="BE27" s="9">
        <v>237395.66355999999</v>
      </c>
      <c r="BF27" s="9">
        <v>220032.02859999999</v>
      </c>
      <c r="BG27" s="9">
        <v>250836.97177</v>
      </c>
      <c r="BH27" s="9">
        <v>237193.31580000001</v>
      </c>
      <c r="BI27" s="9">
        <v>267819.78019999992</v>
      </c>
      <c r="BJ27" s="9">
        <v>235581.60579999999</v>
      </c>
      <c r="BK27" s="9">
        <v>231251.66420000003</v>
      </c>
      <c r="BL27" s="9">
        <v>225206.85600000006</v>
      </c>
      <c r="BM27" s="9">
        <v>258832.40399999998</v>
      </c>
      <c r="BN27" s="9">
        <f>'1'!S33-'1'!R33</f>
        <v>256203.75799999991</v>
      </c>
      <c r="BO27" s="9">
        <f>'1'!T33-'1'!S33</f>
        <v>247189.71200000006</v>
      </c>
      <c r="BP27" s="9">
        <f>'1'!U33-'1'!T33</f>
        <v>283516.21800000011</v>
      </c>
      <c r="BQ27" s="9">
        <f>'1'!V33-'1'!U33</f>
        <v>259698.41599999997</v>
      </c>
      <c r="BR27" s="9">
        <f>'1'!W33-'1'!V33</f>
        <v>242624.01899999985</v>
      </c>
      <c r="BS27" s="9">
        <f>'1'!X33-'1'!W33</f>
        <v>269550.25100000016</v>
      </c>
      <c r="BT27" s="9">
        <f>'1'!Y33-'1'!X33</f>
        <v>254562.17599999998</v>
      </c>
      <c r="BU27" s="9">
        <f>'1'!Z33-'1'!Y33</f>
        <v>286098.93299999973</v>
      </c>
      <c r="BV27" s="9">
        <v>258275.56099999999</v>
      </c>
      <c r="BW27" s="9">
        <f>'1'!AC33-'1'!AB33</f>
        <v>248374.82199999999</v>
      </c>
      <c r="BX27" s="9">
        <f>'1'!AD33-'1'!AC33</f>
        <v>233055.52400000003</v>
      </c>
      <c r="BY27" s="9">
        <f>'1'!AE33-'1'!AD33</f>
        <v>250544.49699999997</v>
      </c>
      <c r="BZ27" s="9">
        <f>'1'!AF33-'1'!AE33</f>
        <v>221419.72000000009</v>
      </c>
      <c r="CA27" s="9">
        <f>'1'!AG33-'1'!AF33</f>
        <v>230447.87599999993</v>
      </c>
      <c r="CB27" s="9">
        <f>'1'!AH33-'1'!AG33</f>
        <v>276776.06300000008</v>
      </c>
      <c r="CC27" s="9">
        <f>'1'!AI33-'1'!AH33</f>
        <v>260132.28599999985</v>
      </c>
      <c r="CD27" s="9">
        <f>'1'!AJ33-'1'!AI33</f>
        <v>257225.73300000001</v>
      </c>
      <c r="CE27" s="9">
        <f>'1'!AK33-'1'!AJ33</f>
        <v>262818.47399999993</v>
      </c>
      <c r="CF27" s="9">
        <f>'1'!AL33-'1'!AK33</f>
        <v>258427.69100000011</v>
      </c>
      <c r="CG27" s="9">
        <f>'1'!AM33-'1'!AL33</f>
        <v>350058.45699999994</v>
      </c>
      <c r="CH27" s="9">
        <v>182213.52799999999</v>
      </c>
      <c r="CI27" s="9">
        <f>'1'!AP33-'1'!AO33</f>
        <v>196739.364</v>
      </c>
      <c r="CJ27" s="9">
        <f>'1'!AQ33-'1'!AP33</f>
        <v>280261.929</v>
      </c>
      <c r="CK27" s="9">
        <f>'1'!AR33-'1'!AQ33</f>
        <v>272916.72100000002</v>
      </c>
      <c r="CL27" s="9">
        <f>'1'!AS33-'1'!AR33</f>
        <v>277554.30500000005</v>
      </c>
      <c r="CM27" s="9">
        <f>'1'!AT33-'1'!AS33</f>
        <v>304993.49899999984</v>
      </c>
      <c r="CN27" s="9">
        <f>'1'!AU33-'1'!AT33</f>
        <v>302140.07200000016</v>
      </c>
      <c r="CO27" s="9">
        <f>'1'!AV33-'1'!AU33</f>
        <v>299731.99099999992</v>
      </c>
      <c r="CP27" s="9">
        <f>'1'!AW33-'1'!AV33</f>
        <v>292093.13200000022</v>
      </c>
      <c r="CQ27" s="9">
        <f>'1'!AX33-'1'!AW33</f>
        <v>282344.85800000001</v>
      </c>
      <c r="CR27" s="9">
        <f>'1'!AY33-'1'!AX33</f>
        <v>260178.76099999994</v>
      </c>
      <c r="CS27" s="9">
        <f>'1'!AZ33-'1'!AY33</f>
        <v>458943.50699999975</v>
      </c>
      <c r="CT27" s="9">
        <v>373920.799</v>
      </c>
      <c r="CU27" s="9">
        <f>'1'!BC33-'1'!BB33</f>
        <v>291303.59600000002</v>
      </c>
      <c r="CV27" s="9">
        <f>'1'!BD33-'1'!BC33</f>
        <v>290859.027</v>
      </c>
      <c r="CW27" s="9">
        <f>'1'!BE33-'1'!BD33</f>
        <v>302459.79600000009</v>
      </c>
      <c r="CX27" s="9">
        <f>'1'!BF33-'1'!BE33</f>
        <v>229777.31999999983</v>
      </c>
      <c r="CY27" s="9">
        <f>'1'!BG33-'1'!BF33</f>
        <v>435953.09100000001</v>
      </c>
      <c r="CZ27" s="9">
        <f>'1'!BH33-'1'!BG33</f>
        <v>370694.27000000025</v>
      </c>
      <c r="DA27" s="9">
        <f>'1'!BI33-'1'!BH33</f>
        <v>324382.07899999991</v>
      </c>
      <c r="DB27" s="9">
        <f>'1'!BJ33-'1'!BI33</f>
        <v>337952.53599999985</v>
      </c>
      <c r="DC27" s="9">
        <f>'1'!BK33-'1'!BJ33</f>
        <v>349920.82200000016</v>
      </c>
      <c r="DD27" s="9">
        <f>'1'!BL33-'1'!BK33</f>
        <v>324970.32400000002</v>
      </c>
      <c r="DE27" s="9">
        <f>'1'!BM33-'1'!BL33</f>
        <v>300963.05899999989</v>
      </c>
      <c r="DF27" s="9">
        <v>386755.58600000001</v>
      </c>
      <c r="DG27" s="179">
        <f>'1'!BP33-'1'!BO33</f>
        <v>325763.82200000004</v>
      </c>
      <c r="DH27" s="179">
        <f>'1'!BQ33-'1'!BP33</f>
        <v>269347.90399999998</v>
      </c>
      <c r="DI27" s="9"/>
      <c r="DJ27" s="106"/>
      <c r="DK27" s="106"/>
      <c r="DL27" s="106"/>
      <c r="DM27" s="106"/>
      <c r="DN27" s="106"/>
      <c r="DO27" s="106"/>
      <c r="DP27" s="106"/>
      <c r="DQ27" s="106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106"/>
      <c r="EG27" s="106"/>
      <c r="EH27" s="106"/>
      <c r="EI27" s="106"/>
      <c r="EJ27" s="106"/>
      <c r="EK27" s="106"/>
      <c r="EL27" s="106"/>
      <c r="EM27" s="106"/>
      <c r="EN27" s="106"/>
      <c r="EO27" s="106"/>
    </row>
    <row r="28" spans="1:145" s="60" customFormat="1" ht="15" customHeight="1">
      <c r="A28" s="29" t="s">
        <v>8</v>
      </c>
      <c r="B28" s="26">
        <v>139216.66899999999</v>
      </c>
      <c r="C28" s="26">
        <v>176402.38700000002</v>
      </c>
      <c r="D28" s="26">
        <v>175022.49600000001</v>
      </c>
      <c r="E28" s="26">
        <v>217131.15400000001</v>
      </c>
      <c r="F28" s="26">
        <v>135103.94300000003</v>
      </c>
      <c r="G28" s="26">
        <v>176781.47900000002</v>
      </c>
      <c r="H28" s="26">
        <v>177405.16664000001</v>
      </c>
      <c r="I28" s="26">
        <v>169432.93699999998</v>
      </c>
      <c r="J28" s="26">
        <v>183197.86595000004</v>
      </c>
      <c r="K28" s="26">
        <v>179073.71438000005</v>
      </c>
      <c r="L28" s="26">
        <v>174381.96826999998</v>
      </c>
      <c r="M28" s="26">
        <v>218604.71708999999</v>
      </c>
      <c r="N28" s="26">
        <v>146758.83397000001</v>
      </c>
      <c r="O28" s="26">
        <v>184095.21849999999</v>
      </c>
      <c r="P28" s="26">
        <v>221436.50722999996</v>
      </c>
      <c r="Q28" s="26">
        <v>186262.44231000001</v>
      </c>
      <c r="R28" s="26">
        <v>145057.80581000002</v>
      </c>
      <c r="S28" s="26">
        <v>202688.63988999999</v>
      </c>
      <c r="T28" s="26">
        <v>182229.09837000002</v>
      </c>
      <c r="U28" s="26">
        <v>168721.43775000004</v>
      </c>
      <c r="V28" s="26">
        <v>201472.37555999996</v>
      </c>
      <c r="W28" s="26">
        <v>170853.51258000004</v>
      </c>
      <c r="X28" s="26">
        <v>186728.68993999998</v>
      </c>
      <c r="Y28" s="26">
        <v>206804.53006000005</v>
      </c>
      <c r="Z28" s="27">
        <v>169842.46781999996</v>
      </c>
      <c r="AA28" s="27">
        <v>193469.69720000005</v>
      </c>
      <c r="AB28" s="27">
        <v>209866.21653999996</v>
      </c>
      <c r="AC28" s="27">
        <v>194550.86351999998</v>
      </c>
      <c r="AD28" s="27">
        <v>189374.45423999999</v>
      </c>
      <c r="AE28" s="27">
        <v>191411.91111999998</v>
      </c>
      <c r="AF28" s="27">
        <v>172272.83684999996</v>
      </c>
      <c r="AG28" s="27">
        <v>208213.65997000001</v>
      </c>
      <c r="AH28" s="9">
        <v>193360.58416</v>
      </c>
      <c r="AI28" s="9">
        <v>176191.51043000005</v>
      </c>
      <c r="AJ28" s="9">
        <v>209666.67958</v>
      </c>
      <c r="AK28" s="9">
        <v>182568.51293999999</v>
      </c>
      <c r="AL28" s="9">
        <v>210137.11692</v>
      </c>
      <c r="AM28" s="9">
        <v>197152.60104000001</v>
      </c>
      <c r="AN28" s="9">
        <v>202932.44506000003</v>
      </c>
      <c r="AO28" s="9">
        <v>217273.78963999997</v>
      </c>
      <c r="AP28" s="9">
        <v>175856.37643</v>
      </c>
      <c r="AQ28" s="9">
        <v>197550.41271999996</v>
      </c>
      <c r="AR28" s="9">
        <v>178032.94250999999</v>
      </c>
      <c r="AS28" s="9">
        <v>212877.79546999995</v>
      </c>
      <c r="AT28" s="9">
        <v>184553.11781999998</v>
      </c>
      <c r="AU28" s="9">
        <v>217426.87320000003</v>
      </c>
      <c r="AV28" s="9">
        <v>202341.72273000001</v>
      </c>
      <c r="AW28" s="9">
        <v>194216.63475999999</v>
      </c>
      <c r="AX28" s="9">
        <v>216693.0208</v>
      </c>
      <c r="AY28" s="9">
        <v>206908.6348</v>
      </c>
      <c r="AZ28" s="9">
        <v>213428.58765999999</v>
      </c>
      <c r="BA28" s="9">
        <v>223547.46244</v>
      </c>
      <c r="BB28" s="9">
        <v>194253.57909000001</v>
      </c>
      <c r="BC28" s="9">
        <v>197163.65599999999</v>
      </c>
      <c r="BD28" s="9">
        <v>219856.13323000001</v>
      </c>
      <c r="BE28" s="9">
        <v>210496.13928999999</v>
      </c>
      <c r="BF28" s="9">
        <v>195305.29180000001</v>
      </c>
      <c r="BG28" s="9">
        <v>237055.62364000001</v>
      </c>
      <c r="BH28" s="9">
        <v>221518.64413999999</v>
      </c>
      <c r="BI28" s="9">
        <v>243865.88310999982</v>
      </c>
      <c r="BJ28" s="9">
        <v>205518.755</v>
      </c>
      <c r="BK28" s="9">
        <v>224878.97499999998</v>
      </c>
      <c r="BL28" s="9">
        <v>213066.43099999998</v>
      </c>
      <c r="BM28" s="9">
        <v>256886.174</v>
      </c>
      <c r="BN28" s="9">
        <f>'1'!S34-'1'!R34</f>
        <v>207946.97500000009</v>
      </c>
      <c r="BO28" s="9">
        <f>'1'!T34-'1'!S34</f>
        <v>207932.68999999994</v>
      </c>
      <c r="BP28" s="9">
        <f>'1'!U34-'1'!T34</f>
        <v>239136.34000000008</v>
      </c>
      <c r="BQ28" s="9">
        <f>'1'!V34-'1'!U34</f>
        <v>207656.18699999992</v>
      </c>
      <c r="BR28" s="9">
        <f>'1'!W34-'1'!V34</f>
        <v>229689.00499999989</v>
      </c>
      <c r="BS28" s="9">
        <f>'1'!X34-'1'!W34</f>
        <v>256495.75500000012</v>
      </c>
      <c r="BT28" s="9">
        <f>'1'!Y34-'1'!X34</f>
        <v>225363.0410000002</v>
      </c>
      <c r="BU28" s="9">
        <f>'1'!Z34-'1'!Y34</f>
        <v>276195.00399999972</v>
      </c>
      <c r="BV28" s="9">
        <v>235781.44500000001</v>
      </c>
      <c r="BW28" s="9">
        <f>'1'!AC34-'1'!AB34</f>
        <v>229202.23699999996</v>
      </c>
      <c r="BX28" s="9">
        <f>'1'!AD34-'1'!AC34</f>
        <v>268426.03200000006</v>
      </c>
      <c r="BY28" s="9">
        <f>'1'!AE34-'1'!AD34</f>
        <v>267906.80499999993</v>
      </c>
      <c r="BZ28" s="9">
        <f>'1'!AF34-'1'!AE34</f>
        <v>217225.44099999999</v>
      </c>
      <c r="CA28" s="9">
        <f>'1'!AG34-'1'!AF34</f>
        <v>268178.04000000004</v>
      </c>
      <c r="CB28" s="9">
        <f>'1'!AH34-'1'!AG34</f>
        <v>232397.63100000005</v>
      </c>
      <c r="CC28" s="9">
        <f>'1'!AI34-'1'!AH34</f>
        <v>232000.05299999984</v>
      </c>
      <c r="CD28" s="9">
        <f>'1'!AJ34-'1'!AI34</f>
        <v>266855.81199999992</v>
      </c>
      <c r="CE28" s="9">
        <f>'1'!AK34-'1'!AJ34</f>
        <v>234655.30500000017</v>
      </c>
      <c r="CF28" s="9">
        <f>'1'!AL34-'1'!AK34</f>
        <v>257570.36500000022</v>
      </c>
      <c r="CG28" s="9">
        <f>'1'!AM34-'1'!AL34</f>
        <v>282446.28399999999</v>
      </c>
      <c r="CH28" s="9">
        <v>245021.603</v>
      </c>
      <c r="CI28" s="9">
        <f>'1'!AP34-'1'!AO34</f>
        <v>264114.80200000003</v>
      </c>
      <c r="CJ28" s="9">
        <f>'1'!AQ34-'1'!AP34</f>
        <v>304192.59499999997</v>
      </c>
      <c r="CK28" s="9">
        <f>'1'!AR34-'1'!AQ34</f>
        <v>266305.84300000011</v>
      </c>
      <c r="CL28" s="9">
        <f>'1'!AS34-'1'!AR34</f>
        <v>243231.11799999978</v>
      </c>
      <c r="CM28" s="9">
        <f>'1'!AT34-'1'!AS34</f>
        <v>277705.4600000002</v>
      </c>
      <c r="CN28" s="9">
        <f>'1'!AU34-'1'!AT34</f>
        <v>241038.07400000002</v>
      </c>
      <c r="CO28" s="9">
        <f>'1'!AV34-'1'!AU34</f>
        <v>273534.56099999975</v>
      </c>
      <c r="CP28" s="9">
        <f>'1'!AW34-'1'!AV34</f>
        <v>262890.69700000016</v>
      </c>
      <c r="CQ28" s="9">
        <f>'1'!AX34-'1'!AW34</f>
        <v>249947.821</v>
      </c>
      <c r="CR28" s="9">
        <f>'1'!AY34-'1'!AX34</f>
        <v>284917.62399999984</v>
      </c>
      <c r="CS28" s="9">
        <f>'1'!AZ34-'1'!AY34</f>
        <v>296686.98300000001</v>
      </c>
      <c r="CT28" s="9">
        <v>265366.62</v>
      </c>
      <c r="CU28" s="9">
        <f>'1'!BC34-'1'!BB34</f>
        <v>301122.13399999996</v>
      </c>
      <c r="CV28" s="9">
        <f>'1'!BD34-'1'!BC34</f>
        <v>311449.1050000001</v>
      </c>
      <c r="CW28" s="9">
        <f>'1'!BE34-'1'!BD34</f>
        <v>292908.69499999995</v>
      </c>
      <c r="CX28" s="9">
        <f>'1'!BF34-'1'!BE34</f>
        <v>276006.04300000006</v>
      </c>
      <c r="CY28" s="9">
        <f>'1'!BG34-'1'!BF34</f>
        <v>272418.80799999996</v>
      </c>
      <c r="CZ28" s="9">
        <f>'1'!BH34-'1'!BG34</f>
        <v>248833.14299999992</v>
      </c>
      <c r="DA28" s="9">
        <f>'1'!BI34-'1'!BH34</f>
        <v>300867.01000000024</v>
      </c>
      <c r="DB28" s="9">
        <f>'1'!BJ34-'1'!BI34</f>
        <v>368202.06199999992</v>
      </c>
      <c r="DC28" s="9">
        <f>'1'!BK34-'1'!BJ34</f>
        <v>298051.41800000006</v>
      </c>
      <c r="DD28" s="9">
        <f>'1'!BL34-'1'!BK34</f>
        <v>347493.69299999997</v>
      </c>
      <c r="DE28" s="9">
        <f>'1'!BM34-'1'!BL34</f>
        <v>306911.74899999984</v>
      </c>
      <c r="DF28" s="9">
        <v>364905.21299999999</v>
      </c>
      <c r="DG28" s="179">
        <f>'1'!BP34-'1'!BO34</f>
        <v>338753.30000000005</v>
      </c>
      <c r="DH28" s="179">
        <f>'1'!BQ34-'1'!BP34</f>
        <v>346087.76</v>
      </c>
      <c r="DI28" s="9"/>
      <c r="DJ28" s="106"/>
      <c r="DK28" s="106"/>
      <c r="DL28" s="106"/>
      <c r="DM28" s="106"/>
      <c r="DN28" s="106"/>
      <c r="DO28" s="106"/>
      <c r="DP28" s="106"/>
      <c r="DQ28" s="106"/>
      <c r="DR28" s="106"/>
      <c r="DS28" s="106"/>
      <c r="DT28" s="106"/>
      <c r="DU28" s="106"/>
      <c r="DV28" s="106"/>
      <c r="DW28" s="106"/>
      <c r="DX28" s="106"/>
      <c r="DY28" s="106"/>
      <c r="DZ28" s="106"/>
      <c r="EA28" s="106"/>
      <c r="EB28" s="106"/>
      <c r="EC28" s="106"/>
      <c r="ED28" s="106"/>
      <c r="EE28" s="106"/>
      <c r="EF28" s="106"/>
      <c r="EG28" s="106"/>
      <c r="EH28" s="106"/>
      <c r="EI28" s="106"/>
      <c r="EJ28" s="106"/>
      <c r="EK28" s="106"/>
      <c r="EL28" s="106"/>
      <c r="EM28" s="106"/>
      <c r="EN28" s="106"/>
      <c r="EO28" s="106"/>
    </row>
    <row r="29" spans="1:145" s="76" customFormat="1" ht="15" customHeight="1">
      <c r="A29" s="30" t="s">
        <v>19</v>
      </c>
      <c r="B29" s="31">
        <f t="shared" ref="B29:M29" si="24">B30-B31</f>
        <v>2615.4640000000036</v>
      </c>
      <c r="C29" s="31">
        <f t="shared" si="24"/>
        <v>-216.44500000000335</v>
      </c>
      <c r="D29" s="31">
        <f t="shared" si="24"/>
        <v>2480.4989999999998</v>
      </c>
      <c r="E29" s="31">
        <f t="shared" si="24"/>
        <v>-4513.2439999999988</v>
      </c>
      <c r="F29" s="31">
        <f t="shared" si="24"/>
        <v>-4899.4119999999966</v>
      </c>
      <c r="G29" s="31">
        <f t="shared" si="24"/>
        <v>-4327.0399999999972</v>
      </c>
      <c r="H29" s="31">
        <f t="shared" si="24"/>
        <v>-4736.937000000009</v>
      </c>
      <c r="I29" s="31">
        <f t="shared" si="24"/>
        <v>5643.1419999999962</v>
      </c>
      <c r="J29" s="31">
        <f t="shared" si="24"/>
        <v>34.335000000002765</v>
      </c>
      <c r="K29" s="31">
        <f t="shared" si="24"/>
        <v>-3745.2669999999998</v>
      </c>
      <c r="L29" s="31">
        <f t="shared" si="24"/>
        <v>-2660.5240000000013</v>
      </c>
      <c r="M29" s="31">
        <f t="shared" si="24"/>
        <v>6103.2699999999968</v>
      </c>
      <c r="N29" s="31">
        <f t="shared" ref="N29:W29" si="25">N30-N31</f>
        <v>-1298.3070000000043</v>
      </c>
      <c r="O29" s="31">
        <f t="shared" si="25"/>
        <v>-1783.0820000000022</v>
      </c>
      <c r="P29" s="31">
        <f t="shared" si="25"/>
        <v>-2881.0889999999999</v>
      </c>
      <c r="Q29" s="31">
        <f t="shared" si="25"/>
        <v>-1097.4199999999983</v>
      </c>
      <c r="R29" s="31">
        <f t="shared" si="25"/>
        <v>-4483.3460000000086</v>
      </c>
      <c r="S29" s="31">
        <f t="shared" si="25"/>
        <v>1742.7570000000051</v>
      </c>
      <c r="T29" s="31">
        <f t="shared" si="25"/>
        <v>-2324.6799999999967</v>
      </c>
      <c r="U29" s="31">
        <f t="shared" si="25"/>
        <v>-515.32000000000335</v>
      </c>
      <c r="V29" s="31">
        <f t="shared" si="25"/>
        <v>-1591.6930000000029</v>
      </c>
      <c r="W29" s="31">
        <f t="shared" si="25"/>
        <v>-5620.5409999999974</v>
      </c>
      <c r="X29" s="31">
        <v>-10089.034999999996</v>
      </c>
      <c r="Y29" s="31">
        <v>-21855.248</v>
      </c>
      <c r="Z29" s="21">
        <f>Z30-Z31</f>
        <v>6091.885999999995</v>
      </c>
      <c r="AA29" s="21">
        <v>3975.1039999999957</v>
      </c>
      <c r="AB29" s="21">
        <v>6211.7630000000008</v>
      </c>
      <c r="AC29" s="21">
        <v>16692.025999999998</v>
      </c>
      <c r="AD29" s="21">
        <v>-90.702999999997701</v>
      </c>
      <c r="AE29" s="21">
        <v>-768.03599999999858</v>
      </c>
      <c r="AF29" s="21">
        <v>21.49399999999514</v>
      </c>
      <c r="AG29" s="21">
        <v>7454.7909999999965</v>
      </c>
      <c r="AH29" s="6">
        <v>4624.9699999999975</v>
      </c>
      <c r="AI29" s="6">
        <v>3179.9029999999957</v>
      </c>
      <c r="AJ29" s="6">
        <v>-2106.6170000000034</v>
      </c>
      <c r="AK29" s="6">
        <v>-11591.859</v>
      </c>
      <c r="AL29" s="6">
        <v>4859.8200000000006</v>
      </c>
      <c r="AM29" s="6">
        <v>14099.268000000002</v>
      </c>
      <c r="AN29" s="6">
        <v>3969.0970000000016</v>
      </c>
      <c r="AO29" s="6">
        <v>585.74399999999832</v>
      </c>
      <c r="AP29" s="6">
        <v>-1090.4090000000001</v>
      </c>
      <c r="AQ29" s="6">
        <v>821.62200000000144</v>
      </c>
      <c r="AR29" s="6">
        <v>3028.4219999999991</v>
      </c>
      <c r="AS29" s="6">
        <v>8113.7909999999993</v>
      </c>
      <c r="AT29" s="6">
        <v>-1403.5920000000033</v>
      </c>
      <c r="AU29" s="6">
        <v>4373.6230000000023</v>
      </c>
      <c r="AV29" s="6">
        <v>3053.4790000000103</v>
      </c>
      <c r="AW29" s="6">
        <v>-4753.0690000000031</v>
      </c>
      <c r="AX29" s="6">
        <v>11773.732</v>
      </c>
      <c r="AY29" s="6">
        <v>4293.6050000000032</v>
      </c>
      <c r="AZ29" s="6">
        <v>1319.7489999999998</v>
      </c>
      <c r="BA29" s="6">
        <v>7091.4670000000006</v>
      </c>
      <c r="BB29" s="6">
        <v>-1280.366</v>
      </c>
      <c r="BC29" s="6">
        <v>2773.0160000000033</v>
      </c>
      <c r="BD29" s="6">
        <v>5704.0749999999971</v>
      </c>
      <c r="BE29" s="6">
        <v>11285.913</v>
      </c>
      <c r="BF29" s="6">
        <v>5839.2340000000004</v>
      </c>
      <c r="BG29" s="6">
        <v>1475.3889999999956</v>
      </c>
      <c r="BH29" s="6">
        <v>-623.56500000000233</v>
      </c>
      <c r="BI29" s="6">
        <v>-14448.796999999999</v>
      </c>
      <c r="BJ29" s="6">
        <f>BJ30-BJ31</f>
        <v>20125.769000000004</v>
      </c>
      <c r="BK29" s="6">
        <f>BK30-BK31</f>
        <v>6580.5909999999858</v>
      </c>
      <c r="BL29" s="6">
        <f>BL30-BL31</f>
        <v>-8600.359999999986</v>
      </c>
      <c r="BM29" s="6">
        <f>BM30-BM31</f>
        <v>18976.602999999974</v>
      </c>
      <c r="BN29" s="6">
        <f>'1'!S35-'1'!R35</f>
        <v>-11191.915999999968</v>
      </c>
      <c r="BO29" s="6">
        <f>'1'!T35-'1'!S35</f>
        <v>-11680.687000000005</v>
      </c>
      <c r="BP29" s="6">
        <f>'1'!U35-'1'!T35</f>
        <v>15322.220000000001</v>
      </c>
      <c r="BQ29" s="6">
        <f>'1'!V35-'1'!U35</f>
        <v>7326.5080000000016</v>
      </c>
      <c r="BR29" s="6">
        <f>'1'!W35-'1'!V35</f>
        <v>-3401.7810000000172</v>
      </c>
      <c r="BS29" s="6">
        <f>'1'!X35-'1'!W35</f>
        <v>22038.456000000006</v>
      </c>
      <c r="BT29" s="6">
        <f>'1'!Y35-'1'!X35</f>
        <v>-17422.416999999958</v>
      </c>
      <c r="BU29" s="6">
        <f>'1'!Z35-'1'!Y35</f>
        <v>-20121.888000000035</v>
      </c>
      <c r="BV29" s="6">
        <v>17951.097999999998</v>
      </c>
      <c r="BW29" s="6">
        <f>'1'!AC35-'1'!AB35</f>
        <v>23464.591999999997</v>
      </c>
      <c r="BX29" s="6">
        <f>'1'!AD35-'1'!AC35</f>
        <v>-7867.5589999999938</v>
      </c>
      <c r="BY29" s="6">
        <f>'1'!AE35-'1'!AD35</f>
        <v>22159.492999999988</v>
      </c>
      <c r="BZ29" s="6">
        <f>'1'!AF35-'1'!AE35</f>
        <v>-12745.364999999991</v>
      </c>
      <c r="CA29" s="6">
        <f>'1'!AG35-'1'!AF35</f>
        <v>-11599.027000000002</v>
      </c>
      <c r="CB29" s="6">
        <f>'1'!AH35-'1'!AG35</f>
        <v>6026.1849999999977</v>
      </c>
      <c r="CC29" s="6">
        <f>'1'!AI35-'1'!AH35</f>
        <v>12144.917999999947</v>
      </c>
      <c r="CD29" s="6">
        <f>'1'!AJ35-'1'!AI35</f>
        <v>-1955.6989999999641</v>
      </c>
      <c r="CE29" s="6">
        <f>'1'!AK35-'1'!AJ35</f>
        <v>20264.57500000007</v>
      </c>
      <c r="CF29" s="6">
        <f>'1'!AL35-'1'!AK35</f>
        <v>-14520.117000000027</v>
      </c>
      <c r="CG29" s="6">
        <f>'1'!AM35-'1'!AL35</f>
        <v>-25578.629000000015</v>
      </c>
      <c r="CH29" s="6">
        <v>892.31899999999951</v>
      </c>
      <c r="CI29" s="6">
        <f>'1'!AP35-'1'!AO35</f>
        <v>-18566.485000000004</v>
      </c>
      <c r="CJ29" s="6">
        <f>'1'!AQ35-'1'!AP35</f>
        <v>-22450.453000000001</v>
      </c>
      <c r="CK29" s="6">
        <f>'1'!AR35-'1'!AQ35</f>
        <v>-29224.296999999991</v>
      </c>
      <c r="CL29" s="6">
        <f>'1'!AS35-'1'!AR35</f>
        <v>-27202.757000000012</v>
      </c>
      <c r="CM29" s="6">
        <f>'1'!AT35-'1'!AS35</f>
        <v>-32886.600999999981</v>
      </c>
      <c r="CN29" s="6">
        <f>'1'!AU35-'1'!AT35</f>
        <v>-31444.470000000016</v>
      </c>
      <c r="CO29" s="6">
        <f>'1'!AV35-'1'!AU35</f>
        <v>-13656.705999999976</v>
      </c>
      <c r="CP29" s="6">
        <f>'1'!AW35-'1'!AV35</f>
        <v>-18924.277000000031</v>
      </c>
      <c r="CQ29" s="6">
        <f>'1'!AX35-'1'!AW35</f>
        <v>-28092.558999999979</v>
      </c>
      <c r="CR29" s="6">
        <f>'1'!AY35-'1'!AX35</f>
        <v>-32128.814000000013</v>
      </c>
      <c r="CS29" s="6">
        <f>'1'!AZ35-'1'!AY35</f>
        <v>-44258.555999999953</v>
      </c>
      <c r="CT29" s="6">
        <v>-2822.1859999999979</v>
      </c>
      <c r="CU29" s="6">
        <f>'1'!BC35-'1'!BB35</f>
        <v>-21188.01</v>
      </c>
      <c r="CV29" s="6">
        <f>'1'!BD35-'1'!BC35</f>
        <v>-31987.701000000008</v>
      </c>
      <c r="CW29" s="6">
        <f>'1'!BE35-'1'!BD35</f>
        <v>-23854.241000000002</v>
      </c>
      <c r="CX29" s="6">
        <f>'1'!BF35-'1'!BE35</f>
        <v>-29180.017999999996</v>
      </c>
      <c r="CY29" s="6">
        <f>'1'!BG35-'1'!BF35</f>
        <v>-38986.254000000001</v>
      </c>
      <c r="CZ29" s="6">
        <f>'1'!BH35-'1'!BG35</f>
        <v>-35125.419000000024</v>
      </c>
      <c r="DA29" s="6">
        <f>'1'!BI35-'1'!BH35</f>
        <v>-12952.323000000004</v>
      </c>
      <c r="DB29" s="6">
        <f>'1'!BJ35-'1'!BI35</f>
        <v>-15410.29899999997</v>
      </c>
      <c r="DC29" s="6">
        <f>'1'!BK35-'1'!BJ35</f>
        <v>-32540.75999999998</v>
      </c>
      <c r="DD29" s="6">
        <f>'1'!BL35-'1'!BK35</f>
        <v>-33086.941000000021</v>
      </c>
      <c r="DE29" s="6">
        <f>'1'!BM35-'1'!BL35</f>
        <v>-50219.636999999988</v>
      </c>
      <c r="DF29" s="6">
        <v>-5846.724000000002</v>
      </c>
      <c r="DG29" s="85">
        <f>'1'!BP35-'1'!BO35</f>
        <v>-21575.668999999994</v>
      </c>
      <c r="DH29" s="85">
        <f>'1'!BQ35-'1'!BP35</f>
        <v>-300095.35700000002</v>
      </c>
      <c r="DI29" s="6"/>
      <c r="DJ29" s="104"/>
      <c r="DK29" s="104"/>
      <c r="DL29" s="104"/>
      <c r="DM29" s="104"/>
      <c r="DN29" s="104"/>
      <c r="DO29" s="104"/>
      <c r="DP29" s="104"/>
      <c r="DQ29" s="104"/>
      <c r="DR29" s="104"/>
      <c r="DS29" s="104"/>
      <c r="DT29" s="104"/>
      <c r="DU29" s="104"/>
      <c r="DV29" s="104"/>
      <c r="DW29" s="104"/>
      <c r="DX29" s="104"/>
      <c r="DY29" s="104"/>
      <c r="DZ29" s="104"/>
      <c r="EA29" s="104"/>
      <c r="EB29" s="104"/>
      <c r="EC29" s="104"/>
      <c r="ED29" s="104"/>
      <c r="EE29" s="104"/>
      <c r="EF29" s="104"/>
      <c r="EG29" s="104"/>
      <c r="EH29" s="104"/>
      <c r="EI29" s="104"/>
      <c r="EJ29" s="104"/>
      <c r="EK29" s="104"/>
      <c r="EL29" s="104"/>
      <c r="EM29" s="104"/>
      <c r="EN29" s="104"/>
      <c r="EO29" s="104"/>
    </row>
    <row r="30" spans="1:145" s="60" customFormat="1" ht="15" customHeight="1">
      <c r="A30" s="29" t="s">
        <v>2</v>
      </c>
      <c r="B30" s="26">
        <v>20689.442000000003</v>
      </c>
      <c r="C30" s="26">
        <v>24305.702000000001</v>
      </c>
      <c r="D30" s="26">
        <v>28887.360000000001</v>
      </c>
      <c r="E30" s="26">
        <v>24867.307000000001</v>
      </c>
      <c r="F30" s="26">
        <v>18642.697</v>
      </c>
      <c r="G30" s="26">
        <v>24303.128000000001</v>
      </c>
      <c r="H30" s="26">
        <v>24990.452999999998</v>
      </c>
      <c r="I30" s="26">
        <v>27110.219999999998</v>
      </c>
      <c r="J30" s="26">
        <v>25196.623000000003</v>
      </c>
      <c r="K30" s="26">
        <v>29536.773000000001</v>
      </c>
      <c r="L30" s="26">
        <v>28793.466</v>
      </c>
      <c r="M30" s="26">
        <v>47601.040999999997</v>
      </c>
      <c r="N30" s="26">
        <v>20672.380999999998</v>
      </c>
      <c r="O30" s="26">
        <v>27290.821</v>
      </c>
      <c r="P30" s="26">
        <v>26862.766</v>
      </c>
      <c r="Q30" s="26">
        <v>26669.876</v>
      </c>
      <c r="R30" s="26">
        <v>26230.224999999995</v>
      </c>
      <c r="S30" s="26">
        <v>38696.420000000006</v>
      </c>
      <c r="T30" s="26">
        <v>29925.621000000003</v>
      </c>
      <c r="U30" s="26">
        <v>26590.499</v>
      </c>
      <c r="V30" s="26">
        <v>28030.401999999998</v>
      </c>
      <c r="W30" s="26">
        <v>24409.802000000003</v>
      </c>
      <c r="X30" s="26">
        <v>30999.077000000005</v>
      </c>
      <c r="Y30" s="26">
        <v>33223.046999999999</v>
      </c>
      <c r="Z30" s="27">
        <v>21470.41</v>
      </c>
      <c r="AA30" s="27">
        <v>26999.328999999998</v>
      </c>
      <c r="AB30" s="27">
        <v>30891.093000000001</v>
      </c>
      <c r="AC30" s="27">
        <v>41317.531000000003</v>
      </c>
      <c r="AD30" s="27">
        <v>23520.394</v>
      </c>
      <c r="AE30" s="27">
        <v>22552.227000000003</v>
      </c>
      <c r="AF30" s="27">
        <v>26835.414999999997</v>
      </c>
      <c r="AG30" s="27">
        <v>25265.607999999997</v>
      </c>
      <c r="AH30" s="9">
        <v>23436.753000000001</v>
      </c>
      <c r="AI30" s="9">
        <v>25200.111000000001</v>
      </c>
      <c r="AJ30" s="9">
        <v>22386.709999999995</v>
      </c>
      <c r="AK30" s="9">
        <v>28836.712</v>
      </c>
      <c r="AL30" s="9">
        <v>18539.543999999998</v>
      </c>
      <c r="AM30" s="9">
        <v>37221.825000000004</v>
      </c>
      <c r="AN30" s="9">
        <v>29404.528999999999</v>
      </c>
      <c r="AO30" s="9">
        <v>28389.563999999998</v>
      </c>
      <c r="AP30" s="9">
        <v>24150.618999999999</v>
      </c>
      <c r="AQ30" s="9">
        <v>28714.750000000004</v>
      </c>
      <c r="AR30" s="9">
        <v>31351.008999999998</v>
      </c>
      <c r="AS30" s="9">
        <v>32672.165999999997</v>
      </c>
      <c r="AT30" s="9">
        <v>25701.482</v>
      </c>
      <c r="AU30" s="9">
        <v>31138.041000000001</v>
      </c>
      <c r="AV30" s="9">
        <v>34305.498000000007</v>
      </c>
      <c r="AW30" s="9">
        <v>44326.743999999999</v>
      </c>
      <c r="AX30" s="9">
        <v>29627.258000000002</v>
      </c>
      <c r="AY30" s="9">
        <v>33699.686000000002</v>
      </c>
      <c r="AZ30" s="9">
        <v>32257.048999999999</v>
      </c>
      <c r="BA30" s="9">
        <v>39474.425999999999</v>
      </c>
      <c r="BB30" s="9">
        <v>31154.901999999998</v>
      </c>
      <c r="BC30" s="9">
        <v>37163.546999999999</v>
      </c>
      <c r="BD30" s="9">
        <v>41088.161999999997</v>
      </c>
      <c r="BE30" s="9">
        <v>40760.375</v>
      </c>
      <c r="BF30" s="9">
        <v>32346.617999999999</v>
      </c>
      <c r="BG30" s="9">
        <v>38456.449999999997</v>
      </c>
      <c r="BH30" s="9">
        <v>33954.385999999999</v>
      </c>
      <c r="BI30" s="9">
        <v>43485.417999999998</v>
      </c>
      <c r="BJ30" s="9">
        <v>41192.368000000002</v>
      </c>
      <c r="BK30" s="9">
        <v>43601.918999999994</v>
      </c>
      <c r="BL30" s="9">
        <v>26873.786999999997</v>
      </c>
      <c r="BM30" s="9">
        <v>59907.505999999994</v>
      </c>
      <c r="BN30" s="9">
        <f>'1'!S36-'1'!R36</f>
        <v>24384.604000000021</v>
      </c>
      <c r="BO30" s="9">
        <f>'1'!T36-'1'!S36</f>
        <v>23305.815999999992</v>
      </c>
      <c r="BP30" s="9">
        <f>'1'!U36-'1'!T36</f>
        <v>60799.130000000005</v>
      </c>
      <c r="BQ30" s="9">
        <f>'1'!V36-'1'!U36</f>
        <v>38011.713999999978</v>
      </c>
      <c r="BR30" s="9">
        <f>'1'!W36-'1'!V36</f>
        <v>31362.515000000014</v>
      </c>
      <c r="BS30" s="9">
        <f>'1'!X36-'1'!W36</f>
        <v>61268.353999999992</v>
      </c>
      <c r="BT30" s="9">
        <f>'1'!Y36-'1'!X36</f>
        <v>20340.502000000037</v>
      </c>
      <c r="BU30" s="9">
        <f>'1'!Z36-'1'!Y36</f>
        <v>35391.761999999988</v>
      </c>
      <c r="BV30" s="9">
        <v>34050.796000000002</v>
      </c>
      <c r="BW30" s="9">
        <f>'1'!AC36-'1'!AB36</f>
        <v>59800.191999999995</v>
      </c>
      <c r="BX30" s="9">
        <f>'1'!AD36-'1'!AC36</f>
        <v>28300.107000000004</v>
      </c>
      <c r="BY30" s="9">
        <f>'1'!AE36-'1'!AD36</f>
        <v>58719.157999999996</v>
      </c>
      <c r="BZ30" s="9">
        <f>'1'!AF36-'1'!AE36</f>
        <v>18764.404999999999</v>
      </c>
      <c r="CA30" s="9">
        <f>'1'!AG36-'1'!AF36</f>
        <v>25221.342000000004</v>
      </c>
      <c r="CB30" s="9">
        <f>'1'!AH36-'1'!AG36</f>
        <v>52992.869000000006</v>
      </c>
      <c r="CC30" s="9">
        <f>'1'!AI36-'1'!AH36</f>
        <v>42692.937999999966</v>
      </c>
      <c r="CD30" s="9">
        <f>'1'!AJ36-'1'!AI36</f>
        <v>33420.378000000026</v>
      </c>
      <c r="CE30" s="9">
        <f>'1'!AK36-'1'!AJ36</f>
        <v>62085.052000000025</v>
      </c>
      <c r="CF30" s="9">
        <f>'1'!AL36-'1'!AK36</f>
        <v>22483.245999999985</v>
      </c>
      <c r="CG30" s="9">
        <f>'1'!AM36-'1'!AL36</f>
        <v>36698.375</v>
      </c>
      <c r="CH30" s="9">
        <v>18732.02</v>
      </c>
      <c r="CI30" s="9">
        <f>'1'!AP36-'1'!AO36</f>
        <v>14172.221999999998</v>
      </c>
      <c r="CJ30" s="9">
        <f>'1'!AQ36-'1'!AP36</f>
        <v>14547.822</v>
      </c>
      <c r="CK30" s="9">
        <f>'1'!AR36-'1'!AQ36</f>
        <v>11328.226000000002</v>
      </c>
      <c r="CL30" s="9">
        <f>'1'!AS36-'1'!AR36</f>
        <v>11153.560999999994</v>
      </c>
      <c r="CM30" s="9">
        <f>'1'!AT36-'1'!AS36</f>
        <v>7633.8840000000055</v>
      </c>
      <c r="CN30" s="9">
        <f>'1'!AU36-'1'!AT36</f>
        <v>13644.756999999998</v>
      </c>
      <c r="CO30" s="9">
        <f>'1'!AV36-'1'!AU36</f>
        <v>23794.108000000007</v>
      </c>
      <c r="CP30" s="9">
        <f>'1'!AW36-'1'!AV36</f>
        <v>15002.154999999999</v>
      </c>
      <c r="CQ30" s="9">
        <f>'1'!AX36-'1'!AW36</f>
        <v>12746.377999999997</v>
      </c>
      <c r="CR30" s="9">
        <f>'1'!AY36-'1'!AX36</f>
        <v>10523.766999999993</v>
      </c>
      <c r="CS30" s="9">
        <f>'1'!AZ36-'1'!AY36</f>
        <v>21579.505999999994</v>
      </c>
      <c r="CT30" s="9">
        <v>21086.86</v>
      </c>
      <c r="CU30" s="9">
        <f>'1'!BC36-'1'!BB36</f>
        <v>14673.432000000001</v>
      </c>
      <c r="CV30" s="9">
        <f>'1'!BD36-'1'!BC36</f>
        <v>16754.083999999995</v>
      </c>
      <c r="CW30" s="9">
        <f>'1'!BE36-'1'!BD36</f>
        <v>16584.580000000009</v>
      </c>
      <c r="CX30" s="9">
        <f>'1'!BF36-'1'!BE36</f>
        <v>12831.664999999994</v>
      </c>
      <c r="CY30" s="9">
        <f>'1'!BG36-'1'!BF36</f>
        <v>3974.4529999999941</v>
      </c>
      <c r="CZ30" s="9">
        <f>'1'!BH36-'1'!BG36</f>
        <v>11579.634000000005</v>
      </c>
      <c r="DA30" s="9">
        <f>'1'!BI36-'1'!BH36</f>
        <v>24751.620999999999</v>
      </c>
      <c r="DB30" s="9">
        <f>'1'!BJ36-'1'!BI36</f>
        <v>24159.589000000007</v>
      </c>
      <c r="DC30" s="9">
        <f>'1'!BK36-'1'!BJ36</f>
        <v>15257.383999999991</v>
      </c>
      <c r="DD30" s="9">
        <f>'1'!BL36-'1'!BK36</f>
        <v>12834.401000000013</v>
      </c>
      <c r="DE30" s="9">
        <f>'1'!BM36-'1'!BL36</f>
        <v>19906.649000000005</v>
      </c>
      <c r="DF30" s="9">
        <v>24612.749</v>
      </c>
      <c r="DG30" s="179">
        <f>'1'!BP36-'1'!BO36</f>
        <v>22181.564999999999</v>
      </c>
      <c r="DH30" s="179">
        <f>'1'!BQ36-'1'!BP36</f>
        <v>2972236.088</v>
      </c>
      <c r="DI30" s="9"/>
      <c r="DJ30" s="106"/>
      <c r="DK30" s="106"/>
      <c r="DL30" s="106"/>
      <c r="DM30" s="106"/>
      <c r="DN30" s="106"/>
      <c r="DO30" s="106"/>
      <c r="DP30" s="106"/>
      <c r="DQ30" s="106"/>
      <c r="DR30" s="106"/>
      <c r="DS30" s="106"/>
      <c r="DT30" s="106"/>
      <c r="DU30" s="106"/>
      <c r="DV30" s="106"/>
      <c r="DW30" s="106"/>
      <c r="DX30" s="106"/>
      <c r="DY30" s="106"/>
      <c r="DZ30" s="106"/>
      <c r="EA30" s="106"/>
      <c r="EB30" s="106"/>
      <c r="EC30" s="106"/>
      <c r="ED30" s="106"/>
      <c r="EE30" s="106"/>
      <c r="EF30" s="106"/>
      <c r="EG30" s="106"/>
      <c r="EH30" s="106"/>
      <c r="EI30" s="106"/>
      <c r="EJ30" s="106"/>
      <c r="EK30" s="106"/>
      <c r="EL30" s="106"/>
      <c r="EM30" s="106"/>
      <c r="EN30" s="106"/>
      <c r="EO30" s="106"/>
    </row>
    <row r="31" spans="1:145" s="60" customFormat="1" ht="15" customHeight="1">
      <c r="A31" s="29" t="s">
        <v>8</v>
      </c>
      <c r="B31" s="26">
        <v>18073.977999999999</v>
      </c>
      <c r="C31" s="26">
        <v>24522.147000000004</v>
      </c>
      <c r="D31" s="26">
        <v>26406.861000000001</v>
      </c>
      <c r="E31" s="26">
        <v>29380.550999999999</v>
      </c>
      <c r="F31" s="26">
        <v>23542.108999999997</v>
      </c>
      <c r="G31" s="26">
        <v>28630.167999999998</v>
      </c>
      <c r="H31" s="26">
        <v>29727.390000000007</v>
      </c>
      <c r="I31" s="26">
        <v>21467.078000000001</v>
      </c>
      <c r="J31" s="26">
        <v>25162.288</v>
      </c>
      <c r="K31" s="26">
        <v>33282.04</v>
      </c>
      <c r="L31" s="26">
        <v>31453.99</v>
      </c>
      <c r="M31" s="26">
        <v>41497.771000000001</v>
      </c>
      <c r="N31" s="26">
        <v>21970.688000000002</v>
      </c>
      <c r="O31" s="26">
        <v>29073.903000000002</v>
      </c>
      <c r="P31" s="26">
        <v>29743.855</v>
      </c>
      <c r="Q31" s="26">
        <v>27767.295999999998</v>
      </c>
      <c r="R31" s="26">
        <v>30713.571000000004</v>
      </c>
      <c r="S31" s="26">
        <v>36953.663</v>
      </c>
      <c r="T31" s="26">
        <v>32250.300999999999</v>
      </c>
      <c r="U31" s="26">
        <v>27105.819000000003</v>
      </c>
      <c r="V31" s="26">
        <v>29622.095000000001</v>
      </c>
      <c r="W31" s="26">
        <v>30030.343000000001</v>
      </c>
      <c r="X31" s="26">
        <v>41088.112000000001</v>
      </c>
      <c r="Y31" s="26">
        <v>55078.294999999998</v>
      </c>
      <c r="Z31" s="27">
        <v>15378.524000000005</v>
      </c>
      <c r="AA31" s="27">
        <v>23024.225000000002</v>
      </c>
      <c r="AB31" s="27">
        <v>24679.33</v>
      </c>
      <c r="AC31" s="27">
        <v>24625.505000000005</v>
      </c>
      <c r="AD31" s="27">
        <v>23611.096999999998</v>
      </c>
      <c r="AE31" s="27">
        <v>23320.262999999999</v>
      </c>
      <c r="AF31" s="27">
        <v>26813.921000000002</v>
      </c>
      <c r="AG31" s="27">
        <v>17810.816999999999</v>
      </c>
      <c r="AH31" s="9">
        <v>18811.783000000003</v>
      </c>
      <c r="AI31" s="9">
        <v>22020.208000000002</v>
      </c>
      <c r="AJ31" s="9">
        <v>24493.327000000001</v>
      </c>
      <c r="AK31" s="9">
        <v>40428.570999999996</v>
      </c>
      <c r="AL31" s="9">
        <v>13679.723999999998</v>
      </c>
      <c r="AM31" s="9">
        <v>23122.557000000001</v>
      </c>
      <c r="AN31" s="9">
        <v>25435.431999999997</v>
      </c>
      <c r="AO31" s="9">
        <v>27803.820000000003</v>
      </c>
      <c r="AP31" s="9">
        <v>25241.027999999998</v>
      </c>
      <c r="AQ31" s="9">
        <v>27893.128000000001</v>
      </c>
      <c r="AR31" s="9">
        <v>28322.587</v>
      </c>
      <c r="AS31" s="9">
        <v>24558.374999999996</v>
      </c>
      <c r="AT31" s="9">
        <v>27105.074000000001</v>
      </c>
      <c r="AU31" s="9">
        <v>26764.417999999998</v>
      </c>
      <c r="AV31" s="9">
        <v>31252.018999999997</v>
      </c>
      <c r="AW31" s="9">
        <v>49079.813000000002</v>
      </c>
      <c r="AX31" s="9">
        <v>17853.526000000002</v>
      </c>
      <c r="AY31" s="9">
        <v>29406.080999999998</v>
      </c>
      <c r="AZ31" s="9">
        <v>30937.3</v>
      </c>
      <c r="BA31" s="9">
        <v>32382.958999999999</v>
      </c>
      <c r="BB31" s="9">
        <v>32435.268</v>
      </c>
      <c r="BC31" s="9">
        <v>34394.434000000001</v>
      </c>
      <c r="BD31" s="9">
        <v>35384.087</v>
      </c>
      <c r="BE31" s="9">
        <v>29474.462</v>
      </c>
      <c r="BF31" s="9">
        <v>26507.383999999998</v>
      </c>
      <c r="BG31" s="9">
        <v>36981.061000000002</v>
      </c>
      <c r="BH31" s="9">
        <v>34577.951000000001</v>
      </c>
      <c r="BI31" s="9">
        <v>57934.214999999997</v>
      </c>
      <c r="BJ31" s="9">
        <v>21066.598999999998</v>
      </c>
      <c r="BK31" s="9">
        <v>37021.328000000009</v>
      </c>
      <c r="BL31" s="9">
        <v>35474.146999999983</v>
      </c>
      <c r="BM31" s="9">
        <v>40930.90300000002</v>
      </c>
      <c r="BN31" s="9">
        <f>'1'!S37-'1'!R37</f>
        <v>35576.51999999999</v>
      </c>
      <c r="BO31" s="9">
        <f>'1'!T37-'1'!S37</f>
        <v>34986.502999999997</v>
      </c>
      <c r="BP31" s="9">
        <f>'1'!U37-'1'!T37</f>
        <v>45476.91</v>
      </c>
      <c r="BQ31" s="9">
        <f>'1'!V37-'1'!U37</f>
        <v>30685.205999999976</v>
      </c>
      <c r="BR31" s="9">
        <f>'1'!W37-'1'!V37</f>
        <v>34764.296000000031</v>
      </c>
      <c r="BS31" s="9">
        <f>'1'!X37-'1'!W37</f>
        <v>39229.897999999986</v>
      </c>
      <c r="BT31" s="9">
        <f>'1'!Y37-'1'!X37</f>
        <v>37762.918999999994</v>
      </c>
      <c r="BU31" s="9">
        <f>'1'!Z37-'1'!Y37</f>
        <v>55513.650000000023</v>
      </c>
      <c r="BV31" s="9">
        <v>26569.93</v>
      </c>
      <c r="BW31" s="9">
        <f>'1'!AC37-'1'!AB37</f>
        <v>36335.599999999999</v>
      </c>
      <c r="BX31" s="9">
        <f>'1'!AD37-'1'!AC37</f>
        <v>36167.665999999997</v>
      </c>
      <c r="BY31" s="9">
        <f>'1'!AE37-'1'!AD37</f>
        <v>36559.665000000008</v>
      </c>
      <c r="BZ31" s="9">
        <f>'1'!AF37-'1'!AE37</f>
        <v>31509.76999999999</v>
      </c>
      <c r="CA31" s="9">
        <f>'1'!AG37-'1'!AF37</f>
        <v>36820.369000000006</v>
      </c>
      <c r="CB31" s="9">
        <f>'1'!AH37-'1'!AG37</f>
        <v>46966.684000000008</v>
      </c>
      <c r="CC31" s="9">
        <f>'1'!AI37-'1'!AH37</f>
        <v>30548.020000000019</v>
      </c>
      <c r="CD31" s="9">
        <f>'1'!AJ37-'1'!AI37</f>
        <v>35376.07699999999</v>
      </c>
      <c r="CE31" s="9">
        <f>'1'!AK37-'1'!AJ37</f>
        <v>41820.476999999955</v>
      </c>
      <c r="CF31" s="9">
        <f>'1'!AL37-'1'!AK37</f>
        <v>37003.363000000012</v>
      </c>
      <c r="CG31" s="9">
        <f>'1'!AM37-'1'!AL37</f>
        <v>62277.004000000015</v>
      </c>
      <c r="CH31" s="9">
        <v>17839.701000000001</v>
      </c>
      <c r="CI31" s="9">
        <f>'1'!AP37-'1'!AO37</f>
        <v>32738.707000000002</v>
      </c>
      <c r="CJ31" s="9">
        <f>'1'!AQ37-'1'!AP37</f>
        <v>36998.275000000001</v>
      </c>
      <c r="CK31" s="9">
        <f>'1'!AR37-'1'!AQ37</f>
        <v>40552.523000000001</v>
      </c>
      <c r="CL31" s="9">
        <f>'1'!AS37-'1'!AR37</f>
        <v>38356.317999999999</v>
      </c>
      <c r="CM31" s="9">
        <f>'1'!AT37-'1'!AS37</f>
        <v>40520.484999999986</v>
      </c>
      <c r="CN31" s="9">
        <f>'1'!AU37-'1'!AT37</f>
        <v>45089.227000000014</v>
      </c>
      <c r="CO31" s="9">
        <f>'1'!AV37-'1'!AU37</f>
        <v>37450.813999999984</v>
      </c>
      <c r="CP31" s="9">
        <f>'1'!AW37-'1'!AV37</f>
        <v>33926.43200000003</v>
      </c>
      <c r="CQ31" s="9">
        <f>'1'!AX37-'1'!AW37</f>
        <v>40838.936999999976</v>
      </c>
      <c r="CR31" s="9">
        <f>'1'!AY37-'1'!AX37</f>
        <v>42652.581000000006</v>
      </c>
      <c r="CS31" s="9">
        <f>'1'!AZ37-'1'!AY37</f>
        <v>65838.061999999976</v>
      </c>
      <c r="CT31" s="9">
        <v>23909.045999999998</v>
      </c>
      <c r="CU31" s="9">
        <f>'1'!BC37-'1'!BB37</f>
        <v>35861.441999999995</v>
      </c>
      <c r="CV31" s="9">
        <f>'1'!BD37-'1'!BC37</f>
        <v>48741.785000000003</v>
      </c>
      <c r="CW31" s="9">
        <f>'1'!BE37-'1'!BD37</f>
        <v>40438.821000000011</v>
      </c>
      <c r="CX31" s="9">
        <f>'1'!BF37-'1'!BE37</f>
        <v>42011.68299999999</v>
      </c>
      <c r="CY31" s="9">
        <f>'1'!BG37-'1'!BF37</f>
        <v>42960.706999999995</v>
      </c>
      <c r="CZ31" s="9">
        <f>'1'!BH37-'1'!BG37</f>
        <v>46705.053000000014</v>
      </c>
      <c r="DA31" s="9">
        <f>'1'!BI37-'1'!BH37</f>
        <v>37703.944000000018</v>
      </c>
      <c r="DB31" s="9">
        <f>'1'!BJ37-'1'!BI37</f>
        <v>39569.887999999977</v>
      </c>
      <c r="DC31" s="9">
        <f>'1'!BK37-'1'!BJ37</f>
        <v>47798.143999999971</v>
      </c>
      <c r="DD31" s="9">
        <f>'1'!BL37-'1'!BK37</f>
        <v>45921.342000000004</v>
      </c>
      <c r="DE31" s="9">
        <f>'1'!BM37-'1'!BL37</f>
        <v>70126.286000000022</v>
      </c>
      <c r="DF31" s="9">
        <v>30459.473000000002</v>
      </c>
      <c r="DG31" s="179">
        <f>'1'!BP37-'1'!BO37</f>
        <v>43757.233999999997</v>
      </c>
      <c r="DH31" s="179">
        <f>'1'!BQ37-'1'!BP37</f>
        <v>3272331.4449999998</v>
      </c>
      <c r="DI31" s="9"/>
      <c r="DJ31" s="106"/>
      <c r="DK31" s="106"/>
      <c r="DL31" s="106"/>
      <c r="DM31" s="106"/>
      <c r="DN31" s="106"/>
      <c r="DO31" s="106"/>
      <c r="DP31" s="106"/>
      <c r="DQ31" s="106"/>
      <c r="DR31" s="106"/>
      <c r="DS31" s="106"/>
      <c r="DT31" s="106"/>
      <c r="DU31" s="106"/>
      <c r="DV31" s="106"/>
      <c r="DW31" s="106"/>
      <c r="DX31" s="106"/>
      <c r="DY31" s="106"/>
      <c r="DZ31" s="106"/>
      <c r="EA31" s="106"/>
      <c r="EB31" s="106"/>
      <c r="EC31" s="106"/>
      <c r="ED31" s="106"/>
      <c r="EE31" s="106"/>
      <c r="EF31" s="106"/>
      <c r="EG31" s="106"/>
      <c r="EH31" s="106"/>
      <c r="EI31" s="106"/>
      <c r="EJ31" s="106"/>
      <c r="EK31" s="106"/>
      <c r="EL31" s="106"/>
      <c r="EM31" s="106"/>
      <c r="EN31" s="106"/>
      <c r="EO31" s="106"/>
    </row>
    <row r="32" spans="1:145" s="76" customFormat="1" ht="15" customHeight="1">
      <c r="A32" s="30" t="s">
        <v>20</v>
      </c>
      <c r="B32" s="31">
        <f t="shared" ref="B32:M32" si="26">B33-B34</f>
        <v>27277.012999999977</v>
      </c>
      <c r="C32" s="31">
        <f t="shared" si="26"/>
        <v>14294.19299999997</v>
      </c>
      <c r="D32" s="31">
        <f t="shared" si="26"/>
        <v>36653.995999999985</v>
      </c>
      <c r="E32" s="31">
        <f t="shared" si="26"/>
        <v>-6041.8149999999732</v>
      </c>
      <c r="F32" s="31">
        <f t="shared" si="26"/>
        <v>4263.8099999999686</v>
      </c>
      <c r="G32" s="31">
        <f t="shared" si="26"/>
        <v>-20179.253000000026</v>
      </c>
      <c r="H32" s="31">
        <f t="shared" si="26"/>
        <v>-27187.801000000007</v>
      </c>
      <c r="I32" s="31">
        <f t="shared" si="26"/>
        <v>-2074.2349999999569</v>
      </c>
      <c r="J32" s="31">
        <f t="shared" si="26"/>
        <v>-11294.960999999981</v>
      </c>
      <c r="K32" s="31">
        <f t="shared" si="26"/>
        <v>-11093.287999999971</v>
      </c>
      <c r="L32" s="31">
        <f t="shared" si="26"/>
        <v>-14811.905999999988</v>
      </c>
      <c r="M32" s="31">
        <f t="shared" si="26"/>
        <v>-75763.269999999931</v>
      </c>
      <c r="N32" s="31">
        <f t="shared" ref="N32:W32" si="27">N33-N34</f>
        <v>18632.714000000007</v>
      </c>
      <c r="O32" s="31">
        <f t="shared" si="27"/>
        <v>17616.937000000034</v>
      </c>
      <c r="P32" s="31">
        <f t="shared" si="27"/>
        <v>29332.084999999992</v>
      </c>
      <c r="Q32" s="31">
        <f t="shared" si="27"/>
        <v>-6964.6560000000172</v>
      </c>
      <c r="R32" s="31">
        <f t="shared" si="27"/>
        <v>15270.517999999953</v>
      </c>
      <c r="S32" s="31">
        <f t="shared" si="27"/>
        <v>-18409.463000000018</v>
      </c>
      <c r="T32" s="31">
        <f t="shared" si="27"/>
        <v>-22974.180000000022</v>
      </c>
      <c r="U32" s="31">
        <f t="shared" si="27"/>
        <v>4525.0070000000123</v>
      </c>
      <c r="V32" s="31">
        <f t="shared" si="27"/>
        <v>-1528.0619999999763</v>
      </c>
      <c r="W32" s="31">
        <f t="shared" si="27"/>
        <v>-13629.56600000005</v>
      </c>
      <c r="X32" s="31">
        <v>7424.1380000000063</v>
      </c>
      <c r="Y32" s="31">
        <v>-54465.611999999994</v>
      </c>
      <c r="Z32" s="21">
        <f>Z33-Z34</f>
        <v>44814.034999999974</v>
      </c>
      <c r="AA32" s="21">
        <v>21757.243999999948</v>
      </c>
      <c r="AB32" s="21">
        <v>44133.998999999989</v>
      </c>
      <c r="AC32" s="21">
        <v>14877.443999999989</v>
      </c>
      <c r="AD32" s="21">
        <v>11381.281000000017</v>
      </c>
      <c r="AE32" s="21">
        <v>-9200.9770000000226</v>
      </c>
      <c r="AF32" s="21">
        <v>-19194.545000000013</v>
      </c>
      <c r="AG32" s="21">
        <v>15651.279999999986</v>
      </c>
      <c r="AH32" s="6">
        <v>-17429.843000000004</v>
      </c>
      <c r="AI32" s="6">
        <v>-960.53399999996714</v>
      </c>
      <c r="AJ32" s="6">
        <v>15209.472000000005</v>
      </c>
      <c r="AK32" s="6">
        <v>-64164.730000000018</v>
      </c>
      <c r="AL32" s="6">
        <v>41562.529999999984</v>
      </c>
      <c r="AM32" s="6">
        <v>11904.800000000023</v>
      </c>
      <c r="AN32" s="6">
        <v>41644.222000000016</v>
      </c>
      <c r="AO32" s="6">
        <v>7940.9849999999551</v>
      </c>
      <c r="AP32" s="6">
        <v>17744.987999999899</v>
      </c>
      <c r="AQ32" s="6">
        <v>-19909.877999999993</v>
      </c>
      <c r="AR32" s="6">
        <v>-7004.8849999999447</v>
      </c>
      <c r="AS32" s="6">
        <v>3024.6589999999856</v>
      </c>
      <c r="AT32" s="6">
        <v>-22244.189000000006</v>
      </c>
      <c r="AU32" s="6">
        <v>10130.84900000004</v>
      </c>
      <c r="AV32" s="6">
        <v>-14539.663000000048</v>
      </c>
      <c r="AW32" s="6">
        <v>-84614.801000000007</v>
      </c>
      <c r="AX32" s="6">
        <v>48227.762999999999</v>
      </c>
      <c r="AY32" s="6">
        <v>20062.61500000002</v>
      </c>
      <c r="AZ32" s="6">
        <v>6161.5179999999818</v>
      </c>
      <c r="BA32" s="6">
        <v>5398.9769999999844</v>
      </c>
      <c r="BB32" s="6">
        <v>3290.998</v>
      </c>
      <c r="BC32" s="6">
        <v>-25365.821999999986</v>
      </c>
      <c r="BD32" s="6">
        <v>-14510.247999999992</v>
      </c>
      <c r="BE32" s="6">
        <v>-3746.3960000000079</v>
      </c>
      <c r="BF32" s="6">
        <v>-20211.465000000026</v>
      </c>
      <c r="BG32" s="6">
        <v>-7020.448000000004</v>
      </c>
      <c r="BH32" s="6">
        <v>-27248.889999999985</v>
      </c>
      <c r="BI32" s="6">
        <v>-135585.38299999997</v>
      </c>
      <c r="BJ32" s="6">
        <f>BJ33-BJ34</f>
        <v>69899.918000000005</v>
      </c>
      <c r="BK32" s="6">
        <f>BK33-BK34</f>
        <v>49749.515000000014</v>
      </c>
      <c r="BL32" s="6">
        <f>BL33-BL34</f>
        <v>22502.150000000081</v>
      </c>
      <c r="BM32" s="6">
        <f>BM33-BM34</f>
        <v>66.196999999927357</v>
      </c>
      <c r="BN32" s="6">
        <f>'1'!S38-'1'!R38</f>
        <v>1895.3390000000363</v>
      </c>
      <c r="BO32" s="6">
        <f>'1'!T38-'1'!S38</f>
        <v>-27941.119000000064</v>
      </c>
      <c r="BP32" s="6">
        <f>'1'!U38-'1'!T38</f>
        <v>-20095.435999999987</v>
      </c>
      <c r="BQ32" s="6">
        <f>'1'!V38-'1'!U38</f>
        <v>3008.5080000001471</v>
      </c>
      <c r="BR32" s="6">
        <f>'1'!W38-'1'!V38</f>
        <v>14466.92799999984</v>
      </c>
      <c r="BS32" s="6">
        <f>'1'!X38-'1'!W38</f>
        <v>-6100.4390000002459</v>
      </c>
      <c r="BT32" s="6">
        <f>'1'!Y38-'1'!X38</f>
        <v>11851.236000000034</v>
      </c>
      <c r="BU32" s="6">
        <f>'1'!Z38-'1'!Y38</f>
        <v>-69132.155999999959</v>
      </c>
      <c r="BV32" s="6">
        <v>108823.12500000003</v>
      </c>
      <c r="BW32" s="6">
        <f>'1'!AC38-'1'!AB38</f>
        <v>43336.073999999993</v>
      </c>
      <c r="BX32" s="6">
        <f>'1'!AD38-'1'!AC38</f>
        <v>-8510.1990000000224</v>
      </c>
      <c r="BY32" s="6">
        <f>'1'!AE38-'1'!AD38</f>
        <v>-18528</v>
      </c>
      <c r="BZ32" s="6">
        <f>'1'!AF38-'1'!AE38</f>
        <v>267.18999999994412</v>
      </c>
      <c r="CA32" s="6">
        <f>'1'!AG38-'1'!AF38</f>
        <v>-24020.189999999944</v>
      </c>
      <c r="CB32" s="6">
        <f>'1'!AH38-'1'!AG38</f>
        <v>-6388.533000000054</v>
      </c>
      <c r="CC32" s="6">
        <f>'1'!AI38-'1'!AH38</f>
        <v>14711.699000000022</v>
      </c>
      <c r="CD32" s="6">
        <f>'1'!AJ38-'1'!AI38</f>
        <v>1399.6599999999162</v>
      </c>
      <c r="CE32" s="6">
        <f>'1'!AK38-'1'!AJ38</f>
        <v>-22549.865999999922</v>
      </c>
      <c r="CF32" s="6">
        <f>'1'!AL38-'1'!AK38</f>
        <v>-9553.5189999998547</v>
      </c>
      <c r="CG32" s="6">
        <f>'1'!AM38-'1'!AL38</f>
        <v>-118383.81199999992</v>
      </c>
      <c r="CH32" s="6">
        <v>51841.777000000002</v>
      </c>
      <c r="CI32" s="6">
        <f>'1'!AP38-'1'!AO38</f>
        <v>55170.116999999969</v>
      </c>
      <c r="CJ32" s="6">
        <f>'1'!AQ38-'1'!AP38</f>
        <v>29854.420999999973</v>
      </c>
      <c r="CK32" s="6">
        <f>'1'!AR38-'1'!AQ38</f>
        <v>-65110.730999999912</v>
      </c>
      <c r="CL32" s="6">
        <f>'1'!AS38-'1'!AR38</f>
        <v>25695.561999999918</v>
      </c>
      <c r="CM32" s="6">
        <f>'1'!AT38-'1'!AS38</f>
        <v>-53546.318999999901</v>
      </c>
      <c r="CN32" s="6">
        <f>'1'!AU38-'1'!AT38</f>
        <v>-14251.375000000233</v>
      </c>
      <c r="CO32" s="6">
        <f>'1'!AV38-'1'!AU38</f>
        <v>3925.5480000001844</v>
      </c>
      <c r="CP32" s="6">
        <f>'1'!AW38-'1'!AV38</f>
        <v>-12077.429000000004</v>
      </c>
      <c r="CQ32" s="6">
        <f>'1'!AX38-'1'!AW38</f>
        <v>47662.11400000006</v>
      </c>
      <c r="CR32" s="6">
        <f>'1'!AY38-'1'!AX38</f>
        <v>-25816.685000000056</v>
      </c>
      <c r="CS32" s="6">
        <f>'1'!AZ38-'1'!AY38</f>
        <v>-134394.78800000018</v>
      </c>
      <c r="CT32" s="6">
        <v>16703.922999999981</v>
      </c>
      <c r="CU32" s="6">
        <f>'1'!BC38-'1'!BB38</f>
        <v>147501.74799999999</v>
      </c>
      <c r="CV32" s="6">
        <f>'1'!BD38-'1'!BC38</f>
        <v>-18692.108000000007</v>
      </c>
      <c r="CW32" s="6">
        <f>'1'!BE38-'1'!BD38</f>
        <v>19123.020000000019</v>
      </c>
      <c r="CX32" s="6">
        <f>'1'!BF38-'1'!BE38</f>
        <v>-11153.488999999943</v>
      </c>
      <c r="CY32" s="6">
        <f>'1'!BG38-'1'!BF38</f>
        <v>-682.62800000002608</v>
      </c>
      <c r="CZ32" s="6">
        <f>'1'!BH38-'1'!BG38</f>
        <v>26988.290000000037</v>
      </c>
      <c r="DA32" s="6">
        <f>'1'!BI38-'1'!BH38</f>
        <v>33769.918000000063</v>
      </c>
      <c r="DB32" s="6">
        <f>'1'!BJ38-'1'!BI38</f>
        <v>23100.993999999948</v>
      </c>
      <c r="DC32" s="6">
        <f>'1'!BK38-'1'!BJ38</f>
        <v>29746.086999999825</v>
      </c>
      <c r="DD32" s="6">
        <f>'1'!BL38-'1'!BK38</f>
        <v>-30579.651999999769</v>
      </c>
      <c r="DE32" s="6">
        <f>'1'!BM38-'1'!BL38</f>
        <v>-172941.94400000013</v>
      </c>
      <c r="DF32" s="6">
        <v>84479.097999999998</v>
      </c>
      <c r="DG32" s="85">
        <f>'1'!BP38-'1'!BO38</f>
        <v>34983.793999999994</v>
      </c>
      <c r="DH32" s="85">
        <f>'1'!BQ38-'1'!BP38</f>
        <v>-56013.76800000004</v>
      </c>
      <c r="DI32" s="6"/>
      <c r="DJ32" s="104"/>
      <c r="DK32" s="104"/>
      <c r="DL32" s="104"/>
      <c r="DM32" s="104"/>
      <c r="DN32" s="104"/>
      <c r="DO32" s="104"/>
      <c r="DP32" s="104"/>
      <c r="DQ32" s="104"/>
      <c r="DR32" s="104"/>
      <c r="DS32" s="104"/>
      <c r="DT32" s="104"/>
      <c r="DU32" s="104"/>
      <c r="DV32" s="104"/>
      <c r="DW32" s="104"/>
      <c r="DX32" s="104"/>
      <c r="DY32" s="104"/>
      <c r="DZ32" s="104"/>
      <c r="EA32" s="104"/>
      <c r="EB32" s="104"/>
      <c r="EC32" s="104"/>
      <c r="ED32" s="104"/>
      <c r="EE32" s="104"/>
      <c r="EF32" s="104"/>
      <c r="EG32" s="104"/>
      <c r="EH32" s="104"/>
      <c r="EI32" s="104"/>
      <c r="EJ32" s="104"/>
      <c r="EK32" s="104"/>
      <c r="EL32" s="104"/>
      <c r="EM32" s="104"/>
      <c r="EN32" s="104"/>
      <c r="EO32" s="104"/>
    </row>
    <row r="33" spans="1:145" s="60" customFormat="1" ht="15" customHeight="1">
      <c r="A33" s="91" t="s">
        <v>2</v>
      </c>
      <c r="B33" s="92">
        <v>149200.84099999999</v>
      </c>
      <c r="C33" s="92">
        <v>172324.78</v>
      </c>
      <c r="D33" s="92">
        <v>192868.62499999997</v>
      </c>
      <c r="E33" s="92">
        <v>174407.364</v>
      </c>
      <c r="F33" s="92">
        <v>175776.74099999998</v>
      </c>
      <c r="G33" s="92">
        <v>201754.64599999998</v>
      </c>
      <c r="H33" s="92">
        <v>164187.01200000002</v>
      </c>
      <c r="I33" s="92">
        <v>153881.87000000002</v>
      </c>
      <c r="J33" s="92">
        <v>157591.64400000003</v>
      </c>
      <c r="K33" s="92">
        <v>186031.46500000003</v>
      </c>
      <c r="L33" s="92">
        <v>180997.61899999998</v>
      </c>
      <c r="M33" s="92">
        <v>200739.48400000003</v>
      </c>
      <c r="N33" s="92">
        <v>153440.666</v>
      </c>
      <c r="O33" s="92">
        <v>180875.74000000002</v>
      </c>
      <c r="P33" s="92">
        <v>199126.446</v>
      </c>
      <c r="Q33" s="92">
        <v>173442.99099999998</v>
      </c>
      <c r="R33" s="92">
        <v>193301.73399999997</v>
      </c>
      <c r="S33" s="92">
        <v>209292.26499999998</v>
      </c>
      <c r="T33" s="92">
        <v>164193.21099999998</v>
      </c>
      <c r="U33" s="92">
        <v>156041.61199999999</v>
      </c>
      <c r="V33" s="92">
        <v>156305.033</v>
      </c>
      <c r="W33" s="92">
        <v>162257.25799999997</v>
      </c>
      <c r="X33" s="92">
        <v>186924.337</v>
      </c>
      <c r="Y33" s="92">
        <v>200152.74599999998</v>
      </c>
      <c r="Z33" s="93">
        <v>164221.02199999997</v>
      </c>
      <c r="AA33" s="93">
        <v>182660.74299999996</v>
      </c>
      <c r="AB33" s="93">
        <v>207609.04799999998</v>
      </c>
      <c r="AC33" s="93">
        <v>182165.77399999998</v>
      </c>
      <c r="AD33" s="93">
        <v>184233.10700000002</v>
      </c>
      <c r="AE33" s="93">
        <v>210951.79699999999</v>
      </c>
      <c r="AF33" s="93">
        <v>161436.67299999998</v>
      </c>
      <c r="AG33" s="93">
        <v>162100.21299999996</v>
      </c>
      <c r="AH33" s="75">
        <v>142583.75599999999</v>
      </c>
      <c r="AI33" s="75">
        <v>196110.97</v>
      </c>
      <c r="AJ33" s="75">
        <v>205423.255</v>
      </c>
      <c r="AK33" s="75">
        <v>205475.14199999999</v>
      </c>
      <c r="AL33" s="75">
        <v>174144.81</v>
      </c>
      <c r="AM33" s="75">
        <v>192705.03599999999</v>
      </c>
      <c r="AN33" s="75">
        <v>221401.34300000002</v>
      </c>
      <c r="AO33" s="75">
        <v>193931.19699999999</v>
      </c>
      <c r="AP33" s="75">
        <v>218368.14600000001</v>
      </c>
      <c r="AQ33" s="75">
        <v>243515.54600000003</v>
      </c>
      <c r="AR33" s="75">
        <v>184735.88700000005</v>
      </c>
      <c r="AS33" s="75">
        <v>185859.28599999999</v>
      </c>
      <c r="AT33" s="75">
        <v>169054.01199999999</v>
      </c>
      <c r="AU33" s="75">
        <v>225715.15700000004</v>
      </c>
      <c r="AV33" s="75">
        <v>220848.81599999996</v>
      </c>
      <c r="AW33" s="75">
        <v>232362.83900000001</v>
      </c>
      <c r="AX33" s="75">
        <v>198459.84899999999</v>
      </c>
      <c r="AY33" s="75">
        <v>212947.74100000001</v>
      </c>
      <c r="AZ33" s="75">
        <v>207729.851</v>
      </c>
      <c r="BA33" s="75">
        <v>202865.886</v>
      </c>
      <c r="BB33" s="75">
        <v>216539.37299999999</v>
      </c>
      <c r="BC33" s="75">
        <v>258099.049</v>
      </c>
      <c r="BD33" s="75">
        <v>218509.122</v>
      </c>
      <c r="BE33" s="75">
        <v>206410.981</v>
      </c>
      <c r="BF33" s="75">
        <v>192102.37899999999</v>
      </c>
      <c r="BG33" s="75">
        <v>241227.99299999999</v>
      </c>
      <c r="BH33" s="75">
        <v>241587.677</v>
      </c>
      <c r="BI33" s="75">
        <v>249623.74299999978</v>
      </c>
      <c r="BJ33" s="75">
        <v>234552.318</v>
      </c>
      <c r="BK33" s="75">
        <v>246822.41400000002</v>
      </c>
      <c r="BL33" s="75">
        <v>238170.31800000006</v>
      </c>
      <c r="BM33" s="75">
        <v>215841.71899999992</v>
      </c>
      <c r="BN33" s="9">
        <f>'1'!S39-'1'!R39</f>
        <v>248360.5610000001</v>
      </c>
      <c r="BO33" s="9">
        <f>'1'!T39-'1'!S39</f>
        <v>268532.66999999993</v>
      </c>
      <c r="BP33" s="9">
        <f>'1'!U39-'1'!T39</f>
        <v>227382.63299999991</v>
      </c>
      <c r="BQ33" s="9">
        <f>'1'!V39-'1'!U39</f>
        <v>217917.80200000014</v>
      </c>
      <c r="BR33" s="9">
        <f>'1'!W39-'1'!V39</f>
        <v>236011.56499999994</v>
      </c>
      <c r="BS33" s="9">
        <f>'1'!X39-'1'!W39</f>
        <v>247128.2209999999</v>
      </c>
      <c r="BT33" s="9">
        <f>'1'!Y39-'1'!X39</f>
        <v>255089.77600000007</v>
      </c>
      <c r="BU33" s="9">
        <f>'1'!Z39-'1'!Y39</f>
        <v>285439.27799999993</v>
      </c>
      <c r="BV33" s="9">
        <v>290064.14500000002</v>
      </c>
      <c r="BW33" s="9">
        <f>'1'!AC39-'1'!AB39</f>
        <v>251741.549</v>
      </c>
      <c r="BX33" s="9">
        <f>'1'!AD39-'1'!AC39</f>
        <v>214628.30599999998</v>
      </c>
      <c r="BY33" s="9">
        <f>'1'!AE39-'1'!AD39</f>
        <v>205049</v>
      </c>
      <c r="BZ33" s="9">
        <f>'1'!AF39-'1'!AE39</f>
        <v>203771.41999999993</v>
      </c>
      <c r="CA33" s="9">
        <f>'1'!AG39-'1'!AF39</f>
        <v>247277.58000000007</v>
      </c>
      <c r="CB33" s="9">
        <f>'1'!AH39-'1'!AG39</f>
        <v>228229.35400000005</v>
      </c>
      <c r="CC33" s="9">
        <f>'1'!AI39-'1'!AH39</f>
        <v>215329.06400000001</v>
      </c>
      <c r="CD33" s="9">
        <f>'1'!AJ39-'1'!AI39</f>
        <v>222973.77199999988</v>
      </c>
      <c r="CE33" s="9">
        <f>'1'!AK39-'1'!AJ39</f>
        <v>232443.75499999989</v>
      </c>
      <c r="CF33" s="9">
        <f>'1'!AL39-'1'!AK39</f>
        <v>247188.40700000012</v>
      </c>
      <c r="CG33" s="9">
        <f>'1'!AM39-'1'!AL39</f>
        <v>259624.1660000002</v>
      </c>
      <c r="CH33" s="9">
        <v>204517.329</v>
      </c>
      <c r="CI33" s="9">
        <f>'1'!AP39-'1'!AO39</f>
        <v>269110.56499999994</v>
      </c>
      <c r="CJ33" s="9">
        <f>'1'!AQ39-'1'!AP39</f>
        <v>255479.29700000002</v>
      </c>
      <c r="CK33" s="9">
        <f>'1'!AR39-'1'!AQ39</f>
        <v>166036.19400000002</v>
      </c>
      <c r="CL33" s="9">
        <f>'1'!AS39-'1'!AR39</f>
        <v>253889.01</v>
      </c>
      <c r="CM33" s="9">
        <f>'1'!AT39-'1'!AS39</f>
        <v>283015.61700000009</v>
      </c>
      <c r="CN33" s="9">
        <f>'1'!AU39-'1'!AT39</f>
        <v>209024.04999999981</v>
      </c>
      <c r="CO33" s="9">
        <f>'1'!AV39-'1'!AU39</f>
        <v>201829.93800000008</v>
      </c>
      <c r="CP33" s="9">
        <f>'1'!AW39-'1'!AV39</f>
        <v>209634.73300000001</v>
      </c>
      <c r="CQ33" s="9">
        <f>'1'!AX39-'1'!AW39</f>
        <v>299380.78500000015</v>
      </c>
      <c r="CR33" s="9">
        <f>'1'!AY39-'1'!AX39</f>
        <v>244254.48199999984</v>
      </c>
      <c r="CS33" s="9">
        <f>'1'!AZ39-'1'!AY39</f>
        <v>279855.96299999999</v>
      </c>
      <c r="CT33" s="9">
        <v>190252.34599999999</v>
      </c>
      <c r="CU33" s="9">
        <f>'1'!BC39-'1'!BB39</f>
        <v>356152.10499999998</v>
      </c>
      <c r="CV33" s="9">
        <f>'1'!BD39-'1'!BC39</f>
        <v>207474.21299999999</v>
      </c>
      <c r="CW33" s="9">
        <f>'1'!BE39-'1'!BD39</f>
        <v>253268.68599999999</v>
      </c>
      <c r="CX33" s="9">
        <f>'1'!BF39-'1'!BE39</f>
        <v>242842.45400000003</v>
      </c>
      <c r="CY33" s="9">
        <f>'1'!BG39-'1'!BF39</f>
        <v>324518.3899999999</v>
      </c>
      <c r="CZ33" s="9">
        <f>'1'!BH39-'1'!BG39</f>
        <v>276611.72800000012</v>
      </c>
      <c r="DA33" s="9">
        <f>'1'!BI39-'1'!BH39</f>
        <v>255749.73200000008</v>
      </c>
      <c r="DB33" s="9">
        <f>'1'!BJ39-'1'!BI39</f>
        <v>270436.89500000002</v>
      </c>
      <c r="DC33" s="9">
        <f>'1'!BK39-'1'!BJ39</f>
        <v>321133.29499999993</v>
      </c>
      <c r="DD33" s="9">
        <f>'1'!BL39-'1'!BK39</f>
        <v>280117.66999999993</v>
      </c>
      <c r="DE33" s="9">
        <f>'1'!BM39-'1'!BL39</f>
        <v>273764.64800000004</v>
      </c>
      <c r="DF33" s="9">
        <v>306465.26699999999</v>
      </c>
      <c r="DG33" s="179">
        <f>'1'!BP39-'1'!BO39</f>
        <v>292294.04399999999</v>
      </c>
      <c r="DH33" s="179">
        <f>'1'!BQ39-'1'!BP39</f>
        <v>225671.94900000002</v>
      </c>
      <c r="DI33" s="9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6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106"/>
      <c r="EH33" s="106"/>
      <c r="EI33" s="106"/>
      <c r="EJ33" s="106"/>
      <c r="EK33" s="106"/>
      <c r="EL33" s="106"/>
      <c r="EM33" s="106"/>
      <c r="EN33" s="106"/>
      <c r="EO33" s="106"/>
    </row>
    <row r="34" spans="1:145" s="60" customFormat="1" ht="15" customHeight="1">
      <c r="A34" s="91" t="s">
        <v>8</v>
      </c>
      <c r="B34" s="92">
        <v>121923.82800000001</v>
      </c>
      <c r="C34" s="92">
        <v>158030.58700000003</v>
      </c>
      <c r="D34" s="92">
        <v>156214.62899999999</v>
      </c>
      <c r="E34" s="92">
        <v>180449.17899999997</v>
      </c>
      <c r="F34" s="92">
        <v>171512.93100000001</v>
      </c>
      <c r="G34" s="92">
        <v>221933.899</v>
      </c>
      <c r="H34" s="92">
        <v>191374.81300000002</v>
      </c>
      <c r="I34" s="92">
        <v>155956.10499999998</v>
      </c>
      <c r="J34" s="92">
        <v>168886.60500000001</v>
      </c>
      <c r="K34" s="92">
        <v>197124.753</v>
      </c>
      <c r="L34" s="92">
        <v>195809.52499999997</v>
      </c>
      <c r="M34" s="92">
        <v>276502.75399999996</v>
      </c>
      <c r="N34" s="92">
        <v>134807.95199999999</v>
      </c>
      <c r="O34" s="92">
        <v>163258.80299999999</v>
      </c>
      <c r="P34" s="92">
        <v>169794.361</v>
      </c>
      <c r="Q34" s="92">
        <v>180407.647</v>
      </c>
      <c r="R34" s="92">
        <v>178031.21600000001</v>
      </c>
      <c r="S34" s="92">
        <v>227701.728</v>
      </c>
      <c r="T34" s="92">
        <v>187167.391</v>
      </c>
      <c r="U34" s="92">
        <v>151516.60499999998</v>
      </c>
      <c r="V34" s="92">
        <v>157833.09499999997</v>
      </c>
      <c r="W34" s="92">
        <v>175886.82400000002</v>
      </c>
      <c r="X34" s="92">
        <v>179500.19899999999</v>
      </c>
      <c r="Y34" s="92">
        <v>254618.35799999998</v>
      </c>
      <c r="Z34" s="93">
        <v>119406.98699999999</v>
      </c>
      <c r="AA34" s="93">
        <v>160903.49900000001</v>
      </c>
      <c r="AB34" s="93">
        <v>163475.04899999997</v>
      </c>
      <c r="AC34" s="93">
        <v>167288.32999999999</v>
      </c>
      <c r="AD34" s="93">
        <v>172851.826</v>
      </c>
      <c r="AE34" s="93">
        <v>220152.77400000003</v>
      </c>
      <c r="AF34" s="93">
        <v>180631.21799999999</v>
      </c>
      <c r="AG34" s="93">
        <v>146448.93299999999</v>
      </c>
      <c r="AH34" s="75">
        <v>160013.59899999999</v>
      </c>
      <c r="AI34" s="75">
        <v>197071.50399999999</v>
      </c>
      <c r="AJ34" s="75">
        <v>190213.783</v>
      </c>
      <c r="AK34" s="75">
        <v>269639.87200000003</v>
      </c>
      <c r="AL34" s="75">
        <v>132582.28000000003</v>
      </c>
      <c r="AM34" s="75">
        <v>180800.23599999998</v>
      </c>
      <c r="AN34" s="75">
        <v>179757.12100000001</v>
      </c>
      <c r="AO34" s="75">
        <v>185990.21200000003</v>
      </c>
      <c r="AP34" s="75">
        <v>200623.158</v>
      </c>
      <c r="AQ34" s="75">
        <v>263425.424</v>
      </c>
      <c r="AR34" s="75">
        <v>191740.772</v>
      </c>
      <c r="AS34" s="75">
        <v>182834.62700000001</v>
      </c>
      <c r="AT34" s="75">
        <v>191298.201</v>
      </c>
      <c r="AU34" s="75">
        <v>215584.30799999999</v>
      </c>
      <c r="AV34" s="75">
        <v>235388.47900000002</v>
      </c>
      <c r="AW34" s="75">
        <v>316977.64</v>
      </c>
      <c r="AX34" s="75">
        <v>150232.08600000001</v>
      </c>
      <c r="AY34" s="75">
        <v>192885.12599999999</v>
      </c>
      <c r="AZ34" s="75">
        <v>201568.33300000001</v>
      </c>
      <c r="BA34" s="75">
        <v>197466.90900000001</v>
      </c>
      <c r="BB34" s="75">
        <v>213248.375</v>
      </c>
      <c r="BC34" s="75">
        <v>283464.87099999998</v>
      </c>
      <c r="BD34" s="75">
        <v>233019.37</v>
      </c>
      <c r="BE34" s="75">
        <v>210157.37700000001</v>
      </c>
      <c r="BF34" s="75">
        <v>212313.84400000001</v>
      </c>
      <c r="BG34" s="75">
        <v>248248.44099999999</v>
      </c>
      <c r="BH34" s="75">
        <v>268836.56699999998</v>
      </c>
      <c r="BI34" s="75">
        <v>385209.12600000016</v>
      </c>
      <c r="BJ34" s="75">
        <v>164652.4</v>
      </c>
      <c r="BK34" s="75">
        <v>197072.899</v>
      </c>
      <c r="BL34" s="75">
        <v>215668.16799999998</v>
      </c>
      <c r="BM34" s="75">
        <v>215775.522</v>
      </c>
      <c r="BN34" s="9">
        <f>'1'!S40-'1'!R40</f>
        <v>246465.22200000007</v>
      </c>
      <c r="BO34" s="9">
        <f>'1'!T40-'1'!S40</f>
        <v>296473.78899999999</v>
      </c>
      <c r="BP34" s="9">
        <f>'1'!U40-'1'!T40</f>
        <v>247478.0689999999</v>
      </c>
      <c r="BQ34" s="9">
        <f>'1'!V40-'1'!U40</f>
        <v>214909.29399999999</v>
      </c>
      <c r="BR34" s="9">
        <f>'1'!W40-'1'!V40</f>
        <v>221544.6370000001</v>
      </c>
      <c r="BS34" s="9">
        <f>'1'!X40-'1'!W40</f>
        <v>253228.66000000015</v>
      </c>
      <c r="BT34" s="9">
        <f>'1'!Y40-'1'!X40</f>
        <v>243238.54000000004</v>
      </c>
      <c r="BU34" s="9">
        <f>'1'!Z40-'1'!Y40</f>
        <v>354571.43399999989</v>
      </c>
      <c r="BV34" s="9">
        <v>181241.02</v>
      </c>
      <c r="BW34" s="9">
        <f>'1'!AC40-'1'!AB40</f>
        <v>208405.47500000001</v>
      </c>
      <c r="BX34" s="9">
        <f>'1'!AD40-'1'!AC40</f>
        <v>223138.505</v>
      </c>
      <c r="BY34" s="9">
        <f>'1'!AE40-'1'!AD40</f>
        <v>223577</v>
      </c>
      <c r="BZ34" s="9">
        <f>'1'!AF40-'1'!AE40</f>
        <v>203504.22999999998</v>
      </c>
      <c r="CA34" s="9">
        <f>'1'!AG40-'1'!AF40</f>
        <v>271297.77</v>
      </c>
      <c r="CB34" s="9">
        <f>'1'!AH40-'1'!AG40</f>
        <v>234617.8870000001</v>
      </c>
      <c r="CC34" s="9">
        <f>'1'!AI40-'1'!AH40</f>
        <v>200617.36499999999</v>
      </c>
      <c r="CD34" s="9">
        <f>'1'!AJ40-'1'!AI40</f>
        <v>221574.11199999996</v>
      </c>
      <c r="CE34" s="9">
        <f>'1'!AK40-'1'!AJ40</f>
        <v>254993.62099999981</v>
      </c>
      <c r="CF34" s="9">
        <f>'1'!AL40-'1'!AK40</f>
        <v>256741.92599999998</v>
      </c>
      <c r="CG34" s="9">
        <f>'1'!AM40-'1'!AL40</f>
        <v>378007.97800000012</v>
      </c>
      <c r="CH34" s="9">
        <v>152675.552</v>
      </c>
      <c r="CI34" s="9">
        <f>'1'!AP40-'1'!AO40</f>
        <v>213940.448</v>
      </c>
      <c r="CJ34" s="9">
        <f>'1'!AQ40-'1'!AP40</f>
        <v>225624.87600000005</v>
      </c>
      <c r="CK34" s="9">
        <f>'1'!AR40-'1'!AQ40</f>
        <v>231146.92499999993</v>
      </c>
      <c r="CL34" s="9">
        <f>'1'!AS40-'1'!AR40</f>
        <v>228193.44800000009</v>
      </c>
      <c r="CM34" s="9">
        <f>'1'!AT40-'1'!AS40</f>
        <v>336561.93599999999</v>
      </c>
      <c r="CN34" s="9">
        <f>'1'!AU40-'1'!AT40</f>
        <v>223275.42500000005</v>
      </c>
      <c r="CO34" s="9">
        <f>'1'!AV40-'1'!AU40</f>
        <v>197904.3899999999</v>
      </c>
      <c r="CP34" s="9">
        <f>'1'!AW40-'1'!AV40</f>
        <v>221712.16200000001</v>
      </c>
      <c r="CQ34" s="9">
        <f>'1'!AX40-'1'!AW40</f>
        <v>251718.67100000009</v>
      </c>
      <c r="CR34" s="9">
        <f>'1'!AY40-'1'!AX40</f>
        <v>270071.1669999999</v>
      </c>
      <c r="CS34" s="9">
        <f>'1'!AZ40-'1'!AY40</f>
        <v>414250.75100000016</v>
      </c>
      <c r="CT34" s="9">
        <v>173548.42300000001</v>
      </c>
      <c r="CU34" s="9">
        <f>'1'!BC40-'1'!BB40</f>
        <v>208650.35700000002</v>
      </c>
      <c r="CV34" s="9">
        <f>'1'!BD40-'1'!BC40</f>
        <v>226166.321</v>
      </c>
      <c r="CW34" s="9">
        <f>'1'!BE40-'1'!BD40</f>
        <v>234145.66599999997</v>
      </c>
      <c r="CX34" s="9">
        <f>'1'!BF40-'1'!BE40</f>
        <v>253995.94299999997</v>
      </c>
      <c r="CY34" s="9">
        <f>'1'!BG40-'1'!BF40</f>
        <v>325201.01799999992</v>
      </c>
      <c r="CZ34" s="9">
        <f>'1'!BH40-'1'!BG40</f>
        <v>249623.43800000008</v>
      </c>
      <c r="DA34" s="9">
        <f>'1'!BI40-'1'!BH40</f>
        <v>221979.81400000001</v>
      </c>
      <c r="DB34" s="9">
        <f>'1'!BJ40-'1'!BI40</f>
        <v>247335.90100000007</v>
      </c>
      <c r="DC34" s="9">
        <f>'1'!BK40-'1'!BJ40</f>
        <v>291387.2080000001</v>
      </c>
      <c r="DD34" s="9">
        <f>'1'!BL40-'1'!BK40</f>
        <v>310697.32199999969</v>
      </c>
      <c r="DE34" s="9">
        <f>'1'!BM40-'1'!BL40</f>
        <v>446706.59200000018</v>
      </c>
      <c r="DF34" s="9">
        <v>221986.16899999999</v>
      </c>
      <c r="DG34" s="179">
        <f>'1'!BP40-'1'!BO40</f>
        <v>257310.25</v>
      </c>
      <c r="DH34" s="179">
        <f>'1'!BQ40-'1'!BP40</f>
        <v>281685.71700000006</v>
      </c>
      <c r="DI34" s="9"/>
      <c r="DJ34" s="106"/>
      <c r="DK34" s="106"/>
      <c r="DL34" s="106"/>
      <c r="DM34" s="106"/>
      <c r="DN34" s="106"/>
      <c r="DO34" s="106"/>
      <c r="DP34" s="106"/>
      <c r="DQ34" s="106"/>
      <c r="DR34" s="106"/>
      <c r="DS34" s="106"/>
      <c r="DT34" s="106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106"/>
      <c r="EH34" s="106"/>
      <c r="EI34" s="106"/>
      <c r="EJ34" s="106"/>
      <c r="EK34" s="106"/>
      <c r="EL34" s="106"/>
      <c r="EM34" s="106"/>
      <c r="EN34" s="106"/>
      <c r="EO34" s="106"/>
    </row>
    <row r="35" spans="1:145" ht="15" customHeight="1">
      <c r="A35" s="94" t="s">
        <v>21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60"/>
      <c r="O35" s="60"/>
      <c r="P35" s="60"/>
      <c r="Q35" s="59"/>
      <c r="R35" s="59"/>
      <c r="S35" s="59"/>
      <c r="T35" s="59"/>
      <c r="U35" s="59"/>
      <c r="V35" s="59"/>
      <c r="W35" s="59"/>
      <c r="X35" s="59"/>
      <c r="Y35" s="59"/>
      <c r="Z35" s="48"/>
      <c r="AA35" s="48"/>
      <c r="AB35" s="48"/>
      <c r="AC35" s="48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S834"/>
  <sheetViews>
    <sheetView zoomScale="80" zoomScaleNormal="80" workbookViewId="0">
      <selection sqref="A1:J1"/>
    </sheetView>
  </sheetViews>
  <sheetFormatPr defaultColWidth="20.42578125" defaultRowHeight="12.75" zeroHeight="1"/>
  <cols>
    <col min="1" max="1" width="7.7109375" style="160" customWidth="1"/>
    <col min="2" max="10" width="14.7109375" style="160" customWidth="1"/>
    <col min="11" max="11" width="20.85546875" style="43" customWidth="1"/>
    <col min="12" max="12" width="20.42578125" style="111" hidden="1" customWidth="1"/>
    <col min="13" max="13" width="5.5703125" style="111" hidden="1" customWidth="1"/>
    <col min="14" max="17" width="10.7109375" style="111" hidden="1" customWidth="1"/>
    <col min="18" max="18" width="12.7109375" style="111" hidden="1" customWidth="1"/>
    <col min="19" max="20" width="9" style="111" hidden="1" customWidth="1"/>
    <col min="21" max="21" width="13.42578125" style="111" hidden="1" customWidth="1"/>
    <col min="22" max="23" width="9" style="111" hidden="1" customWidth="1"/>
    <col min="24" max="27" width="2.85546875" style="111" hidden="1" customWidth="1"/>
    <col min="28" max="28" width="0" style="111" hidden="1" customWidth="1"/>
    <col min="29" max="45" width="20.42578125" style="111"/>
    <col min="46" max="16384" width="20.42578125" style="33"/>
  </cols>
  <sheetData>
    <row r="1" spans="1:13" ht="15" customHeight="1">
      <c r="A1" s="201" t="s">
        <v>91</v>
      </c>
      <c r="B1" s="202"/>
      <c r="C1" s="202"/>
      <c r="D1" s="202"/>
      <c r="E1" s="202"/>
      <c r="F1" s="202"/>
      <c r="G1" s="202"/>
      <c r="H1" s="202"/>
      <c r="I1" s="202"/>
      <c r="J1" s="203"/>
    </row>
    <row r="2" spans="1:13" ht="15" customHeight="1">
      <c r="A2" s="146" t="s">
        <v>39</v>
      </c>
      <c r="B2" s="161"/>
      <c r="C2" s="162" t="s">
        <v>92</v>
      </c>
      <c r="D2" s="163"/>
      <c r="E2" s="164"/>
      <c r="F2" s="162" t="s">
        <v>93</v>
      </c>
      <c r="G2" s="163"/>
      <c r="H2" s="164"/>
      <c r="I2" s="162" t="s">
        <v>94</v>
      </c>
      <c r="J2" s="163"/>
    </row>
    <row r="3" spans="1:13">
      <c r="A3" s="148">
        <v>1</v>
      </c>
      <c r="B3" s="149">
        <v>2</v>
      </c>
      <c r="C3" s="149">
        <v>3</v>
      </c>
      <c r="D3" s="149">
        <v>4</v>
      </c>
      <c r="E3" s="149">
        <v>5</v>
      </c>
      <c r="F3" s="149">
        <v>6</v>
      </c>
      <c r="G3" s="149">
        <v>7</v>
      </c>
      <c r="H3" s="165" t="s">
        <v>118</v>
      </c>
      <c r="I3" s="165" t="s">
        <v>119</v>
      </c>
      <c r="J3" s="165" t="s">
        <v>120</v>
      </c>
    </row>
    <row r="4" spans="1:13">
      <c r="A4" s="150"/>
      <c r="B4" s="149" t="s">
        <v>105</v>
      </c>
      <c r="C4" s="149" t="s">
        <v>90</v>
      </c>
      <c r="D4" s="149" t="s">
        <v>42</v>
      </c>
      <c r="E4" s="149" t="s">
        <v>105</v>
      </c>
      <c r="F4" s="149" t="s">
        <v>90</v>
      </c>
      <c r="G4" s="149" t="s">
        <v>42</v>
      </c>
      <c r="H4" s="149" t="s">
        <v>105</v>
      </c>
      <c r="I4" s="149" t="s">
        <v>90</v>
      </c>
      <c r="J4" s="149" t="s">
        <v>42</v>
      </c>
    </row>
    <row r="5" spans="1:13">
      <c r="A5" s="152"/>
      <c r="B5" s="166">
        <v>2021</v>
      </c>
      <c r="C5" s="166">
        <v>2022</v>
      </c>
      <c r="D5" s="166">
        <v>2023</v>
      </c>
      <c r="E5" s="166">
        <v>2021</v>
      </c>
      <c r="F5" s="166">
        <v>2022</v>
      </c>
      <c r="G5" s="166">
        <v>2023</v>
      </c>
      <c r="H5" s="166">
        <v>2021</v>
      </c>
      <c r="I5" s="166">
        <v>2022</v>
      </c>
      <c r="J5" s="166">
        <v>2023</v>
      </c>
    </row>
    <row r="6" spans="1:13">
      <c r="A6" s="154" t="s">
        <v>45</v>
      </c>
      <c r="B6" s="158">
        <f ca="1">IF(INDIRECT(ADDRESS(ROW('3'!BU$6),COLUMN('3'!BU$6)+ROW(A1)+12,1,1,"3"))="","",INDIRECT(ADDRESS(ROW('3'!BU$6),COLUMN('3'!BU$6)+ROW(A1)+12,1,1,"3")))</f>
        <v>1025729.2190000002</v>
      </c>
      <c r="C6" s="158">
        <f ca="1">IF(INDIRECT(ADDRESS(ROW('3'!BU$6),COLUMN('3'!BU$6)+ROW(A1)+24,1,1,"3"))="","",INDIRECT(ADDRESS(ROW('3'!BU$6),COLUMN('3'!BU$6)+ROW(A1)+24,1,1,"3")))</f>
        <v>1230170.0470000003</v>
      </c>
      <c r="D6" s="158">
        <f ca="1">IF(INDIRECT(ADDRESS(ROW('3'!BU$6),COLUMN('3'!BU$6)+ROW(A1)+36,1,1,"3"))="","",INDIRECT(ADDRESS(ROW('3'!BU$6),COLUMN('3'!BU$6)+ROW(A1)+36,1,1,"3")))</f>
        <v>1307495.6850000001</v>
      </c>
      <c r="E6" s="158">
        <f ca="1">IF(INDIRECT(ADDRESS(ROW('3'!BU$12),COLUMN('3'!BU$12)+ROW(A1)+12,1,1,"3"))="","",INDIRECT(ADDRESS(ROW('3'!BU$12),COLUMN('3'!BU$12)+ROW(A1)+12,1,1,"3")))</f>
        <v>855571.82099999988</v>
      </c>
      <c r="F6" s="158">
        <f ca="1">IF(INDIRECT(ADDRESS(ROW('3'!BU$12),COLUMN('3'!BU$12)+ROW(A1)+24,1,1,"3"))="","",INDIRECT(ADDRESS(ROW('3'!BU$12),COLUMN('3'!BU$12)+ROW(A1)+24,1,1,"3")))</f>
        <v>1011780.956</v>
      </c>
      <c r="G6" s="158">
        <f ca="1">IF(INDIRECT(ADDRESS(ROW('3'!BU$12),COLUMN('3'!BU$12)+ROW(A1)+36,1,1,"3"))="","",INDIRECT(ADDRESS(ROW('3'!BU$12),COLUMN('3'!BU$12)+ROW(A1)+36,1,1,"3")))</f>
        <v>1084456.317</v>
      </c>
      <c r="H6" s="158">
        <f ca="1">IFERROR(B6-E6,"")</f>
        <v>170157.39800000028</v>
      </c>
      <c r="I6" s="158">
        <f ca="1">IFERROR(C6-F6,"")</f>
        <v>218389.09100000025</v>
      </c>
      <c r="J6" s="158">
        <f ca="1">IFERROR(D6-G6,"")</f>
        <v>223039.36800000002</v>
      </c>
      <c r="L6" s="112"/>
      <c r="M6" s="112"/>
    </row>
    <row r="7" spans="1:13">
      <c r="A7" s="154" t="s">
        <v>46</v>
      </c>
      <c r="B7" s="158">
        <f ca="1">IF(INDIRECT(ADDRESS(ROW('3'!BU$6),COLUMN('3'!BU$6)+ROW(A2)+12,1,1,"3"))="","",INDIRECT(ADDRESS(ROW('3'!BU$6),COLUMN('3'!BU$6)+ROW(A2)+12,1,1,"3")))</f>
        <v>1050032.9479999999</v>
      </c>
      <c r="C7" s="158">
        <f ca="1">IF(INDIRECT(ADDRESS(ROW('3'!BU$6),COLUMN('3'!BU$6)+ROW(A2)+24,1,1,"3"))="","",INDIRECT(ADDRESS(ROW('3'!BU$6),COLUMN('3'!BU$6)+ROW(A2)+24,1,1,"3")))</f>
        <v>1166379.9070000001</v>
      </c>
      <c r="D7" s="158">
        <f ca="1">IF(INDIRECT(ADDRESS(ROW('3'!BU$6),COLUMN('3'!BU$6)+ROW(A2)+36,1,1,"3"))="","",INDIRECT(ADDRESS(ROW('3'!BU$6),COLUMN('3'!BU$6)+ROW(A2)+36,1,1,"3")))</f>
        <v>1335076.73</v>
      </c>
      <c r="E7" s="158">
        <f ca="1">IF(INDIRECT(ADDRESS(ROW('3'!BU$12),COLUMN('3'!BU$12)+ROW(A2)+12,1,1,"3"))="","",INDIRECT(ADDRESS(ROW('3'!BU$12),COLUMN('3'!BU$12)+ROW(A2)+12,1,1,"3")))</f>
        <v>1120070.8500000001</v>
      </c>
      <c r="F7" s="158">
        <f ca="1">IF(INDIRECT(ADDRESS(ROW('3'!BU$12),COLUMN('3'!BU$12)+ROW(A2)+24,1,1,"3"))="","",INDIRECT(ADDRESS(ROW('3'!BU$12),COLUMN('3'!BU$12)+ROW(A2)+24,1,1,"3")))</f>
        <v>1174583.8570000001</v>
      </c>
      <c r="G7" s="158">
        <f ca="1">IF(INDIRECT(ADDRESS(ROW('3'!BU$12),COLUMN('3'!BU$12)+ROW(A2)+36,1,1,"3"))="","",INDIRECT(ADDRESS(ROW('3'!BU$12),COLUMN('3'!BU$12)+ROW(A2)+36,1,1,"3")))</f>
        <v>1410804.2549999997</v>
      </c>
      <c r="H7" s="158">
        <f t="shared" ref="H7:H17" ca="1" si="0">IFERROR(B7-E7,"")</f>
        <v>-70037.902000000235</v>
      </c>
      <c r="I7" s="158">
        <f t="shared" ref="I7:I17" ca="1" si="1">IFERROR(C7-F7,"")</f>
        <v>-8203.9499999999534</v>
      </c>
      <c r="J7" s="158">
        <f t="shared" ref="J7:J17" ca="1" si="2">IFERROR(D7-G7,"")</f>
        <v>-75727.524999999674</v>
      </c>
      <c r="L7" s="112"/>
      <c r="M7" s="112"/>
    </row>
    <row r="8" spans="1:13">
      <c r="A8" s="154" t="s">
        <v>22</v>
      </c>
      <c r="B8" s="158">
        <f ca="1">IF(INDIRECT(ADDRESS(ROW('3'!BU$6),COLUMN('3'!BU$6)+ROW(A3)+12,1,1,"3"))="","",INDIRECT(ADDRESS(ROW('3'!BU$6),COLUMN('3'!BU$6)+ROW(A3)+12,1,1,"3")))</f>
        <v>729450.3539999997</v>
      </c>
      <c r="C8" s="158">
        <f ca="1">IF(INDIRECT(ADDRESS(ROW('3'!BU$6),COLUMN('3'!BU$6)+ROW(A3)+24,1,1,"3"))="","",INDIRECT(ADDRESS(ROW('3'!BU$6),COLUMN('3'!BU$6)+ROW(A3)+24,1,1,"3")))</f>
        <v>896198.79599999974</v>
      </c>
      <c r="D8" s="158">
        <f ca="1">IF(INDIRECT(ADDRESS(ROW('3'!BU$6),COLUMN('3'!BU$6)+ROW(A3)+36,1,1,"3"))="","",INDIRECT(ADDRESS(ROW('3'!BU$6),COLUMN('3'!BU$6)+ROW(A3)+36,1,1,"3")))</f>
        <v>941933.14500000002</v>
      </c>
      <c r="E8" s="158">
        <f ca="1">IF(INDIRECT(ADDRESS(ROW('3'!BU$12),COLUMN('3'!BU$12)+ROW(A3)+12,1,1,"3"))="","",INDIRECT(ADDRESS(ROW('3'!BU$12),COLUMN('3'!BU$12)+ROW(A3)+12,1,1,"3")))</f>
        <v>1355758.12</v>
      </c>
      <c r="F8" s="158">
        <f ca="1">IF(INDIRECT(ADDRESS(ROW('3'!BU$12),COLUMN('3'!BU$12)+ROW(A3)+24,1,1,"3"))="","",INDIRECT(ADDRESS(ROW('3'!BU$12),COLUMN('3'!BU$12)+ROW(A3)+24,1,1,"3")))</f>
        <v>1242068.5329999998</v>
      </c>
      <c r="G8" s="158">
        <f ca="1">IF(INDIRECT(ADDRESS(ROW('3'!BU$12),COLUMN('3'!BU$12)+ROW(A3)+36,1,1,"3"))="","",INDIRECT(ADDRESS(ROW('3'!BU$12),COLUMN('3'!BU$12)+ROW(A3)+36,1,1,"3")))</f>
        <v>1353313.6140000005</v>
      </c>
      <c r="H8" s="158">
        <f t="shared" ca="1" si="0"/>
        <v>-626307.76600000041</v>
      </c>
      <c r="I8" s="158">
        <f t="shared" ca="1" si="1"/>
        <v>-345869.73700000008</v>
      </c>
      <c r="J8" s="158">
        <f t="shared" ca="1" si="2"/>
        <v>-411380.46900000051</v>
      </c>
      <c r="L8" s="112"/>
      <c r="M8" s="112"/>
    </row>
    <row r="9" spans="1:13">
      <c r="A9" s="154" t="s">
        <v>47</v>
      </c>
      <c r="B9" s="158">
        <f ca="1">IF(INDIRECT(ADDRESS(ROW('3'!BU$6),COLUMN('3'!BU$6)+ROW(A4)+12,1,1,"3"))="","",INDIRECT(ADDRESS(ROW('3'!BU$6),COLUMN('3'!BU$6)+ROW(A4)+12,1,1,"3")))</f>
        <v>1125852.8420000002</v>
      </c>
      <c r="C9" s="158">
        <f ca="1">IF(INDIRECT(ADDRESS(ROW('3'!BU$6),COLUMN('3'!BU$6)+ROW(A4)+24,1,1,"3"))="","",INDIRECT(ADDRESS(ROW('3'!BU$6),COLUMN('3'!BU$6)+ROW(A4)+24,1,1,"3")))</f>
        <v>1240480.2940000002</v>
      </c>
      <c r="D9" s="158" t="str">
        <f ca="1">IF(INDIRECT(ADDRESS(ROW('3'!BU$6),COLUMN('3'!BU$6)+ROW(A4)+36,1,1,"3"))="","",INDIRECT(ADDRESS(ROW('3'!BU$6),COLUMN('3'!BU$6)+ROW(A4)+36,1,1,"3")))</f>
        <v/>
      </c>
      <c r="E9" s="158">
        <f ca="1">IF(INDIRECT(ADDRESS(ROW('3'!BU$12),COLUMN('3'!BU$12)+ROW(A4)+12,1,1,"3"))="","",INDIRECT(ADDRESS(ROW('3'!BU$12),COLUMN('3'!BU$12)+ROW(A4)+12,1,1,"3")))</f>
        <v>1273663.1469999999</v>
      </c>
      <c r="F9" s="158">
        <f ca="1">IF(INDIRECT(ADDRESS(ROW('3'!BU$12),COLUMN('3'!BU$12)+ROW(A4)+24,1,1,"3"))="","",INDIRECT(ADDRESS(ROW('3'!BU$12),COLUMN('3'!BU$12)+ROW(A4)+24,1,1,"3")))</f>
        <v>1187341.4570000004</v>
      </c>
      <c r="G9" s="158" t="str">
        <f ca="1">IF(INDIRECT(ADDRESS(ROW('3'!BU$12),COLUMN('3'!BU$12)+ROW(A4)+36,1,1,"3"))="","",INDIRECT(ADDRESS(ROW('3'!BU$12),COLUMN('3'!BU$12)+ROW(A4)+36,1,1,"3")))</f>
        <v/>
      </c>
      <c r="H9" s="158">
        <f t="shared" ca="1" si="0"/>
        <v>-147810.3049999997</v>
      </c>
      <c r="I9" s="158">
        <f t="shared" ca="1" si="1"/>
        <v>53138.836999999825</v>
      </c>
      <c r="J9" s="158" t="str">
        <f t="shared" ca="1" si="2"/>
        <v/>
      </c>
      <c r="L9" s="112"/>
      <c r="M9" s="112"/>
    </row>
    <row r="10" spans="1:13">
      <c r="A10" s="154" t="s">
        <v>23</v>
      </c>
      <c r="B10" s="158">
        <f ca="1">IF(INDIRECT(ADDRESS(ROW('3'!BU$6),COLUMN('3'!BU$6)+ROW(A5)+12,1,1,"3"))="","",INDIRECT(ADDRESS(ROW('3'!BU$6),COLUMN('3'!BU$6)+ROW(A5)+12,1,1,"3")))</f>
        <v>1104155.3219999997</v>
      </c>
      <c r="C10" s="158">
        <f ca="1">IF(INDIRECT(ADDRESS(ROW('3'!BU$6),COLUMN('3'!BU$6)+ROW(A5)+24,1,1,"3"))="","",INDIRECT(ADDRESS(ROW('3'!BU$6),COLUMN('3'!BU$6)+ROW(A5)+24,1,1,"3")))</f>
        <v>1141583.5550000004</v>
      </c>
      <c r="D10" s="158" t="str">
        <f ca="1">IF(INDIRECT(ADDRESS(ROW('3'!BU$6),COLUMN('3'!BU$6)+ROW(A5)+36,1,1,"3"))="","",INDIRECT(ADDRESS(ROW('3'!BU$6),COLUMN('3'!BU$6)+ROW(A5)+36,1,1,"3")))</f>
        <v/>
      </c>
      <c r="E10" s="158">
        <f ca="1">IF(INDIRECT(ADDRESS(ROW('3'!BU$12),COLUMN('3'!BU$12)+ROW(A5)+12,1,1,"3"))="","",INDIRECT(ADDRESS(ROW('3'!BU$12),COLUMN('3'!BU$12)+ROW(A5)+12,1,1,"3")))</f>
        <v>1060453.2860000003</v>
      </c>
      <c r="F10" s="158">
        <f ca="1">IF(INDIRECT(ADDRESS(ROW('3'!BU$12),COLUMN('3'!BU$12)+ROW(A5)+24,1,1,"3"))="","",INDIRECT(ADDRESS(ROW('3'!BU$12),COLUMN('3'!BU$12)+ROW(A5)+24,1,1,"3")))</f>
        <v>1224137.3229999989</v>
      </c>
      <c r="G10" s="158" t="str">
        <f ca="1">IF(INDIRECT(ADDRESS(ROW('3'!BU$12),COLUMN('3'!BU$12)+ROW(A5)+36,1,1,"3"))="","",INDIRECT(ADDRESS(ROW('3'!BU$12),COLUMN('3'!BU$12)+ROW(A5)+36,1,1,"3")))</f>
        <v/>
      </c>
      <c r="H10" s="158">
        <f t="shared" ca="1" si="0"/>
        <v>43702.035999999382</v>
      </c>
      <c r="I10" s="158">
        <f t="shared" ca="1" si="1"/>
        <v>-82553.767999998527</v>
      </c>
      <c r="J10" s="158" t="str">
        <f t="shared" ca="1" si="2"/>
        <v/>
      </c>
      <c r="L10" s="112"/>
      <c r="M10" s="112"/>
    </row>
    <row r="11" spans="1:13">
      <c r="A11" s="154" t="s">
        <v>48</v>
      </c>
      <c r="B11" s="158">
        <f ca="1">IF(INDIRECT(ADDRESS(ROW('3'!BU$6),COLUMN('3'!BU$6)+ROW(A6)+12,1,1,"3"))="","",INDIRECT(ADDRESS(ROW('3'!BU$6),COLUMN('3'!BU$6)+ROW(A6)+12,1,1,"3")))</f>
        <v>976600.62799999991</v>
      </c>
      <c r="C11" s="158">
        <f ca="1">IF(INDIRECT(ADDRESS(ROW('3'!BU$6),COLUMN('3'!BU$6)+ROW(A6)+24,1,1,"3"))="","",INDIRECT(ADDRESS(ROW('3'!BU$6),COLUMN('3'!BU$6)+ROW(A6)+24,1,1,"3")))</f>
        <v>1110073.8809999991</v>
      </c>
      <c r="D11" s="158" t="str">
        <f ca="1">IF(INDIRECT(ADDRESS(ROW('3'!BU$6),COLUMN('3'!BU$6)+ROW(A6)+36,1,1,"3"))="","",INDIRECT(ADDRESS(ROW('3'!BU$6),COLUMN('3'!BU$6)+ROW(A6)+36,1,1,"3")))</f>
        <v/>
      </c>
      <c r="E11" s="158">
        <f ca="1">IF(INDIRECT(ADDRESS(ROW('3'!BU$12),COLUMN('3'!BU$12)+ROW(A6)+12,1,1,"3"))="","",INDIRECT(ADDRESS(ROW('3'!BU$12),COLUMN('3'!BU$12)+ROW(A6)+12,1,1,"3")))</f>
        <v>1299852.0649999995</v>
      </c>
      <c r="F11" s="158">
        <f ca="1">IF(INDIRECT(ADDRESS(ROW('3'!BU$12),COLUMN('3'!BU$12)+ROW(A6)+24,1,1,"3"))="","",INDIRECT(ADDRESS(ROW('3'!BU$12),COLUMN('3'!BU$12)+ROW(A6)+24,1,1,"3")))</f>
        <v>1172050.5749999993</v>
      </c>
      <c r="G11" s="158" t="str">
        <f ca="1">IF(INDIRECT(ADDRESS(ROW('3'!BU$12),COLUMN('3'!BU$12)+ROW(A6)+36,1,1,"3"))="","",INDIRECT(ADDRESS(ROW('3'!BU$12),COLUMN('3'!BU$12)+ROW(A6)+36,1,1,"3")))</f>
        <v/>
      </c>
      <c r="H11" s="158">
        <f t="shared" ca="1" si="0"/>
        <v>-323251.43699999957</v>
      </c>
      <c r="I11" s="158">
        <f t="shared" ca="1" si="1"/>
        <v>-61976.694000000134</v>
      </c>
      <c r="J11" s="158" t="str">
        <f t="shared" ca="1" si="2"/>
        <v/>
      </c>
      <c r="L11" s="112"/>
      <c r="M11" s="112"/>
    </row>
    <row r="12" spans="1:13">
      <c r="A12" s="154" t="s">
        <v>49</v>
      </c>
      <c r="B12" s="158">
        <f ca="1">IF(INDIRECT(ADDRESS(ROW('3'!BU$6),COLUMN('3'!BU$6)+ROW(A7)+12,1,1,"3"))="","",INDIRECT(ADDRESS(ROW('3'!BU$6),COLUMN('3'!BU$6)+ROW(A7)+12,1,1,"3")))</f>
        <v>1162632.0019999999</v>
      </c>
      <c r="C12" s="158">
        <f ca="1">IF(INDIRECT(ADDRESS(ROW('3'!BU$6),COLUMN('3'!BU$6)+ROW(A7)+24,1,1,"3"))="","",INDIRECT(ADDRESS(ROW('3'!BU$6),COLUMN('3'!BU$6)+ROW(A7)+24,1,1,"3")))</f>
        <v>1217508.6170000001</v>
      </c>
      <c r="D12" s="158" t="str">
        <f ca="1">IF(INDIRECT(ADDRESS(ROW('3'!BU$6),COLUMN('3'!BU$6)+ROW(A7)+36,1,1,"3"))="","",INDIRECT(ADDRESS(ROW('3'!BU$6),COLUMN('3'!BU$6)+ROW(A7)+36,1,1,"3")))</f>
        <v/>
      </c>
      <c r="E12" s="158">
        <f ca="1">IF(INDIRECT(ADDRESS(ROW('3'!BU$12),COLUMN('3'!BU$12)+ROW(A7)+12,1,1,"3"))="","",INDIRECT(ADDRESS(ROW('3'!BU$12),COLUMN('3'!BU$12)+ROW(A7)+12,1,1,"3")))</f>
        <v>1081981.2960000001</v>
      </c>
      <c r="F12" s="158">
        <f ca="1">IF(INDIRECT(ADDRESS(ROW('3'!BU$12),COLUMN('3'!BU$12)+ROW(A7)+24,1,1,"3"))="","",INDIRECT(ADDRESS(ROW('3'!BU$12),COLUMN('3'!BU$12)+ROW(A7)+24,1,1,"3")))</f>
        <v>1088648.6020000027</v>
      </c>
      <c r="G12" s="158" t="str">
        <f ca="1">IF(INDIRECT(ADDRESS(ROW('3'!BU$12),COLUMN('3'!BU$12)+ROW(A7)+36,1,1,"3"))="","",INDIRECT(ADDRESS(ROW('3'!BU$12),COLUMN('3'!BU$12)+ROW(A7)+36,1,1,"3")))</f>
        <v/>
      </c>
      <c r="H12" s="158">
        <f t="shared" ca="1" si="0"/>
        <v>80650.705999999773</v>
      </c>
      <c r="I12" s="158">
        <f t="shared" ca="1" si="1"/>
        <v>128860.01499999734</v>
      </c>
      <c r="J12" s="158" t="str">
        <f t="shared" ca="1" si="2"/>
        <v/>
      </c>
      <c r="L12" s="112"/>
      <c r="M12" s="112"/>
    </row>
    <row r="13" spans="1:13">
      <c r="A13" s="154" t="s">
        <v>50</v>
      </c>
      <c r="B13" s="158">
        <f ca="1">IF(INDIRECT(ADDRESS(ROW('3'!BU$6),COLUMN('3'!BU$6)+ROW(A8)+12,1,1,"3"))="","",INDIRECT(ADDRESS(ROW('3'!BU$6),COLUMN('3'!BU$6)+ROW(A8)+12,1,1,"3")))</f>
        <v>1025720.0220000003</v>
      </c>
      <c r="C13" s="158">
        <f ca="1">IF(INDIRECT(ADDRESS(ROW('3'!BU$6),COLUMN('3'!BU$6)+ROW(A8)+24,1,1,"3"))="","",INDIRECT(ADDRESS(ROW('3'!BU$6),COLUMN('3'!BU$6)+ROW(A8)+24,1,1,"3")))</f>
        <v>1222030.584</v>
      </c>
      <c r="D13" s="158" t="str">
        <f ca="1">IF(INDIRECT(ADDRESS(ROW('3'!BU$6),COLUMN('3'!BU$6)+ROW(A8)+36,1,1,"3"))="","",INDIRECT(ADDRESS(ROW('3'!BU$6),COLUMN('3'!BU$6)+ROW(A8)+36,1,1,"3")))</f>
        <v/>
      </c>
      <c r="E13" s="158">
        <f ca="1">IF(INDIRECT(ADDRESS(ROW('3'!BU$12),COLUMN('3'!BU$12)+ROW(A8)+12,1,1,"3"))="","",INDIRECT(ADDRESS(ROW('3'!BU$12),COLUMN('3'!BU$12)+ROW(A8)+12,1,1,"3")))</f>
        <v>1017502.0930000013</v>
      </c>
      <c r="F13" s="158">
        <f ca="1">IF(INDIRECT(ADDRESS(ROW('3'!BU$12),COLUMN('3'!BU$12)+ROW(A8)+24,1,1,"3"))="","",INDIRECT(ADDRESS(ROW('3'!BU$12),COLUMN('3'!BU$12)+ROW(A8)+24,1,1,"3")))</f>
        <v>1104689.4229999986</v>
      </c>
      <c r="G13" s="158" t="str">
        <f ca="1">IF(INDIRECT(ADDRESS(ROW('3'!BU$12),COLUMN('3'!BU$12)+ROW(A8)+36,1,1,"3"))="","",INDIRECT(ADDRESS(ROW('3'!BU$12),COLUMN('3'!BU$12)+ROW(A8)+36,1,1,"3")))</f>
        <v/>
      </c>
      <c r="H13" s="158">
        <f t="shared" ca="1" si="0"/>
        <v>8217.9289999990724</v>
      </c>
      <c r="I13" s="158">
        <f t="shared" ca="1" si="1"/>
        <v>117341.16100000148</v>
      </c>
      <c r="J13" s="158" t="str">
        <f t="shared" ca="1" si="2"/>
        <v/>
      </c>
      <c r="L13" s="112"/>
      <c r="M13" s="112"/>
    </row>
    <row r="14" spans="1:13">
      <c r="A14" s="154" t="s">
        <v>51</v>
      </c>
      <c r="B14" s="158">
        <f ca="1">IF(INDIRECT(ADDRESS(ROW('3'!BU$6),COLUMN('3'!BU$6)+ROW(A9)+12,1,1,"3"))="","",INDIRECT(ADDRESS(ROW('3'!BU$6),COLUMN('3'!BU$6)+ROW(A9)+12,1,1,"3")))</f>
        <v>1184851.081</v>
      </c>
      <c r="C14" s="158">
        <f ca="1">IF(INDIRECT(ADDRESS(ROW('3'!BU$6),COLUMN('3'!BU$6)+ROW(A9)+24,1,1,"3"))="","",INDIRECT(ADDRESS(ROW('3'!BU$6),COLUMN('3'!BU$6)+ROW(A9)+24,1,1,"3")))</f>
        <v>1079167.6949999991</v>
      </c>
      <c r="D14" s="158" t="str">
        <f ca="1">IF(INDIRECT(ADDRESS(ROW('3'!BU$6),COLUMN('3'!BU$6)+ROW(A9)+36,1,1,"3"))="","",INDIRECT(ADDRESS(ROW('3'!BU$6),COLUMN('3'!BU$6)+ROW(A9)+36,1,1,"3")))</f>
        <v/>
      </c>
      <c r="E14" s="158">
        <f ca="1">IF(INDIRECT(ADDRESS(ROW('3'!BU$12),COLUMN('3'!BU$12)+ROW(A9)+12,1,1,"3"))="","",INDIRECT(ADDRESS(ROW('3'!BU$12),COLUMN('3'!BU$12)+ROW(A9)+12,1,1,"3")))</f>
        <v>1064391.0189999994</v>
      </c>
      <c r="F14" s="158">
        <f ca="1">IF(INDIRECT(ADDRESS(ROW('3'!BU$12),COLUMN('3'!BU$12)+ROW(A9)+24,1,1,"3"))="","",INDIRECT(ADDRESS(ROW('3'!BU$12),COLUMN('3'!BU$12)+ROW(A9)+24,1,1,"3")))</f>
        <v>1413387.2039999999</v>
      </c>
      <c r="G14" s="158" t="str">
        <f ca="1">IF(INDIRECT(ADDRESS(ROW('3'!BU$12),COLUMN('3'!BU$12)+ROW(A9)+36,1,1,"3"))="","",INDIRECT(ADDRESS(ROW('3'!BU$12),COLUMN('3'!BU$12)+ROW(A9)+36,1,1,"3")))</f>
        <v/>
      </c>
      <c r="H14" s="158">
        <f t="shared" ca="1" si="0"/>
        <v>120460.06200000062</v>
      </c>
      <c r="I14" s="158">
        <f t="shared" ca="1" si="1"/>
        <v>-334219.50900000078</v>
      </c>
      <c r="J14" s="158" t="str">
        <f t="shared" ca="1" si="2"/>
        <v/>
      </c>
      <c r="L14" s="112"/>
      <c r="M14" s="112"/>
    </row>
    <row r="15" spans="1:13">
      <c r="A15" s="154" t="s">
        <v>52</v>
      </c>
      <c r="B15" s="158">
        <f ca="1">IF(INDIRECT(ADDRESS(ROW('3'!BU$6),COLUMN('3'!BU$6)+ROW(A10)+12,1,1,"3"))="","",INDIRECT(ADDRESS(ROW('3'!BU$6),COLUMN('3'!BU$6)+ROW(A10)+12,1,1,"3")))</f>
        <v>993429.18299999961</v>
      </c>
      <c r="C15" s="158">
        <f ca="1">IF(INDIRECT(ADDRESS(ROW('3'!BU$6),COLUMN('3'!BU$6)+ROW(A10)+24,1,1,"3"))="","",INDIRECT(ADDRESS(ROW('3'!BU$6),COLUMN('3'!BU$6)+ROW(A10)+24,1,1,"3")))</f>
        <v>1328712.6070000005</v>
      </c>
      <c r="D15" s="158" t="str">
        <f ca="1">IF(INDIRECT(ADDRESS(ROW('3'!BU$6),COLUMN('3'!BU$6)+ROW(A10)+36,1,1,"3"))="","",INDIRECT(ADDRESS(ROW('3'!BU$6),COLUMN('3'!BU$6)+ROW(A10)+36,1,1,"3")))</f>
        <v/>
      </c>
      <c r="E15" s="158">
        <f ca="1">IF(INDIRECT(ADDRESS(ROW('3'!BU$12),COLUMN('3'!BU$12)+ROW(A10)+12,1,1,"3"))="","",INDIRECT(ADDRESS(ROW('3'!BU$12),COLUMN('3'!BU$12)+ROW(A10)+12,1,1,"3")))</f>
        <v>1173896.6260000002</v>
      </c>
      <c r="F15" s="158">
        <f ca="1">IF(INDIRECT(ADDRESS(ROW('3'!BU$12),COLUMN('3'!BU$12)+ROW(A10)+24,1,1,"3"))="","",INDIRECT(ADDRESS(ROW('3'!BU$12),COLUMN('3'!BU$12)+ROW(A10)+24,1,1,"3")))</f>
        <v>1543583.0730000008</v>
      </c>
      <c r="G15" s="158" t="str">
        <f ca="1">IF(INDIRECT(ADDRESS(ROW('3'!BU$12),COLUMN('3'!BU$12)+ROW(A10)+36,1,1,"3"))="","",INDIRECT(ADDRESS(ROW('3'!BU$12),COLUMN('3'!BU$12)+ROW(A10)+36,1,1,"3")))</f>
        <v/>
      </c>
      <c r="H15" s="158">
        <f t="shared" ca="1" si="0"/>
        <v>-180467.44300000055</v>
      </c>
      <c r="I15" s="158">
        <f t="shared" ca="1" si="1"/>
        <v>-214870.46600000025</v>
      </c>
      <c r="J15" s="158" t="str">
        <f t="shared" ca="1" si="2"/>
        <v/>
      </c>
      <c r="L15" s="112"/>
      <c r="M15" s="112"/>
    </row>
    <row r="16" spans="1:13">
      <c r="A16" s="154" t="s">
        <v>53</v>
      </c>
      <c r="B16" s="158">
        <f ca="1">IF(INDIRECT(ADDRESS(ROW('3'!BU$6),COLUMN('3'!BU$6)+ROW(A11)+12,1,1,"3"))="","",INDIRECT(ADDRESS(ROW('3'!BU$6),COLUMN('3'!BU$6)+ROW(A11)+12,1,1,"3")))</f>
        <v>1074941.0989999995</v>
      </c>
      <c r="C16" s="158">
        <f ca="1">IF(INDIRECT(ADDRESS(ROW('3'!BU$6),COLUMN('3'!BU$6)+ROW(A11)+24,1,1,"3"))="","",INDIRECT(ADDRESS(ROW('3'!BU$6),COLUMN('3'!BU$6)+ROW(A11)+24,1,1,"3")))</f>
        <v>1261934.4380000003</v>
      </c>
      <c r="D16" s="158" t="str">
        <f ca="1">IF(INDIRECT(ADDRESS(ROW('3'!BU$6),COLUMN('3'!BU$6)+ROW(A11)+36,1,1,"3"))="","",INDIRECT(ADDRESS(ROW('3'!BU$6),COLUMN('3'!BU$6)+ROW(A11)+36,1,1,"3")))</f>
        <v/>
      </c>
      <c r="E16" s="158">
        <f ca="1">IF(INDIRECT(ADDRESS(ROW('3'!BU$12),COLUMN('3'!BU$12)+ROW(A11)+12,1,1,"3"))="","",INDIRECT(ADDRESS(ROW('3'!BU$12),COLUMN('3'!BU$12)+ROW(A11)+12,1,1,"3")))</f>
        <v>1182055.5539999995</v>
      </c>
      <c r="F16" s="158">
        <f ca="1">IF(INDIRECT(ADDRESS(ROW('3'!BU$12),COLUMN('3'!BU$12)+ROW(A11)+24,1,1,"3"))="","",INDIRECT(ADDRESS(ROW('3'!BU$12),COLUMN('3'!BU$12)+ROW(A11)+24,1,1,"3")))</f>
        <v>1331354.7149999999</v>
      </c>
      <c r="G16" s="158" t="str">
        <f ca="1">IF(INDIRECT(ADDRESS(ROW('3'!BU$12),COLUMN('3'!BU$12)+ROW(A11)+36,1,1,"3"))="","",INDIRECT(ADDRESS(ROW('3'!BU$12),COLUMN('3'!BU$12)+ROW(A11)+36,1,1,"3")))</f>
        <v/>
      </c>
      <c r="H16" s="158">
        <f t="shared" ca="1" si="0"/>
        <v>-107114.45500000007</v>
      </c>
      <c r="I16" s="158">
        <f t="shared" ca="1" si="1"/>
        <v>-69420.276999999536</v>
      </c>
      <c r="J16" s="158" t="str">
        <f t="shared" ca="1" si="2"/>
        <v/>
      </c>
      <c r="L16" s="112"/>
      <c r="M16" s="112"/>
    </row>
    <row r="17" spans="1:13">
      <c r="A17" s="154" t="s">
        <v>54</v>
      </c>
      <c r="B17" s="158">
        <f ca="1">IF(INDIRECT(ADDRESS(ROW('3'!BU$6),COLUMN('3'!BU$6)+ROW(A12)+12,1,1,"3"))="","",INDIRECT(ADDRESS(ROW('3'!BU$6),COLUMN('3'!BU$6)+ROW(A12)+12,1,1,"3")))</f>
        <v>1118858.0209999995</v>
      </c>
      <c r="C17" s="158">
        <f ca="1">IF(INDIRECT(ADDRESS(ROW('3'!BU$6),COLUMN('3'!BU$6)+ROW(A12)+24,1,1,"3"))="","",INDIRECT(ADDRESS(ROW('3'!BU$6),COLUMN('3'!BU$6)+ROW(A12)+24,1,1,"3")))</f>
        <v>1379607.6580000001</v>
      </c>
      <c r="D17" s="158" t="str">
        <f ca="1">IF(INDIRECT(ADDRESS(ROW('3'!BU$6),COLUMN('3'!BU$6)+ROW(A12)+36,1,1,"3"))="","",INDIRECT(ADDRESS(ROW('3'!BU$6),COLUMN('3'!BU$6)+ROW(A12)+36,1,1,"3")))</f>
        <v/>
      </c>
      <c r="E17" s="158">
        <f ca="1">IF(INDIRECT(ADDRESS(ROW('3'!BU$12),COLUMN('3'!BU$12)+ROW(A12)+12,1,1,"3"))="","",INDIRECT(ADDRESS(ROW('3'!BU$12),COLUMN('3'!BU$12)+ROW(A12)+12,1,1,"3")))</f>
        <v>1915376.8489999995</v>
      </c>
      <c r="F17" s="158">
        <f ca="1">IF(INDIRECT(ADDRESS(ROW('3'!BU$12),COLUMN('3'!BU$12)+ROW(A12)+24,1,1,"3"))="","",INDIRECT(ADDRESS(ROW('3'!BU$12),COLUMN('3'!BU$12)+ROW(A12)+24,1,1,"3")))</f>
        <v>2230910.6029999983</v>
      </c>
      <c r="G17" s="158" t="str">
        <f ca="1">IF(INDIRECT(ADDRESS(ROW('3'!BU$12),COLUMN('3'!BU$12)+ROW(A12)+36,1,1,"3"))="","",INDIRECT(ADDRESS(ROW('3'!BU$12),COLUMN('3'!BU$12)+ROW(A12)+36,1,1,"3")))</f>
        <v/>
      </c>
      <c r="H17" s="158">
        <f t="shared" ca="1" si="0"/>
        <v>-796518.82799999998</v>
      </c>
      <c r="I17" s="158">
        <f t="shared" ca="1" si="1"/>
        <v>-851302.9449999982</v>
      </c>
      <c r="J17" s="158" t="str">
        <f t="shared" ca="1" si="2"/>
        <v/>
      </c>
      <c r="L17" s="112"/>
      <c r="M17" s="112"/>
    </row>
    <row r="18" spans="1:13">
      <c r="A18" s="167" t="s">
        <v>101</v>
      </c>
      <c r="B18" s="158">
        <f ca="1">SUM(B6:B17)</f>
        <v>12572252.720999999</v>
      </c>
      <c r="C18" s="158">
        <f t="shared" ref="C18:J18" ca="1" si="3">SUM(C6:C17)</f>
        <v>14273848.079</v>
      </c>
      <c r="D18" s="158">
        <f t="shared" ca="1" si="3"/>
        <v>3584505.56</v>
      </c>
      <c r="E18" s="158">
        <f t="shared" ca="1" si="3"/>
        <v>14400572.726</v>
      </c>
      <c r="F18" s="158">
        <f t="shared" ca="1" si="3"/>
        <v>15724536.320999999</v>
      </c>
      <c r="G18" s="158">
        <f t="shared" ca="1" si="3"/>
        <v>3848574.1860000002</v>
      </c>
      <c r="H18" s="158">
        <f t="shared" ca="1" si="3"/>
        <v>-1828320.0050000013</v>
      </c>
      <c r="I18" s="158">
        <f t="shared" ca="1" si="3"/>
        <v>-1450688.2419999987</v>
      </c>
      <c r="J18" s="158">
        <f t="shared" ca="1" si="3"/>
        <v>-264068.62600000016</v>
      </c>
    </row>
    <row r="19" spans="1:13">
      <c r="A19" s="145"/>
      <c r="B19" s="145"/>
      <c r="C19" s="145"/>
      <c r="D19" s="145"/>
      <c r="E19" s="145"/>
      <c r="F19" s="145"/>
      <c r="G19" s="145"/>
      <c r="H19" s="145"/>
      <c r="I19" s="145"/>
      <c r="J19" s="145"/>
    </row>
    <row r="20" spans="1:13">
      <c r="A20" s="145"/>
      <c r="B20" s="145"/>
      <c r="C20" s="145"/>
      <c r="D20" s="145"/>
      <c r="E20" s="145"/>
      <c r="F20" s="145"/>
      <c r="G20" s="145"/>
      <c r="H20" s="145"/>
      <c r="I20" s="145"/>
      <c r="J20" s="145"/>
    </row>
    <row r="21" spans="1:13">
      <c r="A21" s="145"/>
      <c r="B21" s="145"/>
      <c r="C21" s="145"/>
      <c r="D21" s="145"/>
      <c r="E21" s="145"/>
      <c r="F21" s="145"/>
      <c r="G21" s="145"/>
      <c r="H21" s="145"/>
      <c r="I21" s="145"/>
      <c r="J21" s="145"/>
    </row>
    <row r="22" spans="1:13">
      <c r="A22" s="145"/>
      <c r="B22" s="145"/>
      <c r="C22" s="145"/>
      <c r="D22" s="145"/>
      <c r="E22" s="145"/>
      <c r="F22" s="145"/>
      <c r="G22" s="145"/>
      <c r="H22" s="145"/>
      <c r="I22" s="145"/>
      <c r="J22" s="145"/>
    </row>
    <row r="23" spans="1:13">
      <c r="A23" s="145"/>
      <c r="B23" s="145"/>
      <c r="C23" s="145"/>
      <c r="D23" s="145"/>
      <c r="E23" s="145"/>
      <c r="F23" s="145"/>
      <c r="G23" s="145"/>
      <c r="H23" s="145"/>
      <c r="I23" s="145"/>
      <c r="J23" s="145"/>
    </row>
    <row r="24" spans="1:13">
      <c r="A24" s="145"/>
      <c r="B24" s="145"/>
      <c r="C24" s="145"/>
      <c r="D24" s="145"/>
      <c r="E24" s="145"/>
      <c r="F24" s="145"/>
      <c r="G24" s="145"/>
      <c r="H24" s="145"/>
      <c r="I24" s="145"/>
      <c r="J24" s="145"/>
    </row>
    <row r="25" spans="1:13">
      <c r="A25" s="145"/>
      <c r="B25" s="145"/>
      <c r="C25" s="145"/>
      <c r="D25" s="145"/>
      <c r="E25" s="145"/>
      <c r="F25" s="145"/>
      <c r="G25" s="145"/>
      <c r="H25" s="145"/>
      <c r="I25" s="145"/>
      <c r="J25" s="145"/>
    </row>
    <row r="26" spans="1:13">
      <c r="A26" s="145"/>
      <c r="B26" s="145"/>
      <c r="C26" s="145"/>
      <c r="D26" s="145"/>
      <c r="E26" s="145"/>
      <c r="F26" s="145"/>
      <c r="G26" s="145"/>
      <c r="H26" s="145"/>
      <c r="I26" s="145"/>
      <c r="J26" s="145"/>
    </row>
    <row r="27" spans="1:13">
      <c r="A27" s="145"/>
      <c r="B27" s="145"/>
      <c r="C27" s="145"/>
      <c r="D27" s="145"/>
      <c r="E27" s="145"/>
      <c r="F27" s="145"/>
      <c r="G27" s="145"/>
      <c r="H27" s="145"/>
      <c r="I27" s="145"/>
      <c r="J27" s="145"/>
    </row>
    <row r="28" spans="1:13">
      <c r="A28" s="145"/>
      <c r="B28" s="145"/>
      <c r="C28" s="145"/>
      <c r="D28" s="145"/>
      <c r="E28" s="145"/>
      <c r="F28" s="145"/>
      <c r="G28" s="145"/>
      <c r="H28" s="145"/>
      <c r="I28" s="145"/>
      <c r="J28" s="145"/>
    </row>
    <row r="29" spans="1:13">
      <c r="A29" s="145"/>
      <c r="B29" s="145"/>
      <c r="C29" s="145"/>
      <c r="D29" s="145"/>
      <c r="E29" s="145"/>
      <c r="F29" s="145"/>
      <c r="G29" s="145"/>
      <c r="H29" s="145"/>
      <c r="I29" s="145"/>
      <c r="J29" s="145"/>
    </row>
    <row r="30" spans="1:13">
      <c r="A30" s="145"/>
      <c r="B30" s="145"/>
      <c r="C30" s="145"/>
      <c r="D30" s="145"/>
      <c r="E30" s="145"/>
      <c r="F30" s="145"/>
      <c r="G30" s="145"/>
      <c r="H30" s="145"/>
      <c r="I30" s="145"/>
      <c r="J30" s="145"/>
    </row>
    <row r="31" spans="1:13">
      <c r="A31" s="145"/>
      <c r="B31" s="145"/>
      <c r="C31" s="145"/>
      <c r="D31" s="145"/>
      <c r="E31" s="145"/>
      <c r="F31" s="145"/>
      <c r="G31" s="145"/>
      <c r="H31" s="145"/>
      <c r="I31" s="145"/>
      <c r="J31" s="145"/>
    </row>
    <row r="32" spans="1:13">
      <c r="A32" s="145"/>
      <c r="B32" s="145"/>
      <c r="C32" s="145"/>
      <c r="D32" s="145"/>
      <c r="E32" s="145"/>
      <c r="F32" s="145"/>
      <c r="G32" s="145"/>
      <c r="H32" s="145"/>
      <c r="I32" s="145"/>
      <c r="J32" s="145"/>
    </row>
    <row r="33" spans="1:10">
      <c r="A33" s="145"/>
      <c r="B33" s="145"/>
      <c r="C33" s="145"/>
      <c r="D33" s="145"/>
      <c r="E33" s="145"/>
      <c r="F33" s="145"/>
      <c r="G33" s="145"/>
      <c r="H33" s="145"/>
      <c r="I33" s="145"/>
      <c r="J33" s="145"/>
    </row>
    <row r="34" spans="1:10">
      <c r="A34" s="145"/>
      <c r="B34" s="145"/>
      <c r="C34" s="145"/>
      <c r="D34" s="145"/>
      <c r="E34" s="145"/>
      <c r="F34" s="145"/>
      <c r="G34" s="145"/>
      <c r="H34" s="145"/>
      <c r="I34" s="145"/>
      <c r="J34" s="145"/>
    </row>
    <row r="35" spans="1:10">
      <c r="A35" s="145"/>
      <c r="B35" s="145"/>
      <c r="C35" s="145"/>
      <c r="D35" s="145"/>
      <c r="E35" s="145"/>
      <c r="F35" s="145"/>
      <c r="G35" s="145"/>
      <c r="H35" s="145"/>
      <c r="I35" s="145"/>
      <c r="J35" s="145"/>
    </row>
    <row r="36" spans="1:10">
      <c r="A36" s="145"/>
      <c r="B36" s="145"/>
      <c r="C36" s="145"/>
      <c r="D36" s="145"/>
      <c r="E36" s="145"/>
      <c r="F36" s="145"/>
      <c r="G36" s="145"/>
      <c r="H36" s="145"/>
      <c r="I36" s="145"/>
      <c r="J36" s="145"/>
    </row>
    <row r="37" spans="1:10">
      <c r="A37" s="145"/>
      <c r="B37" s="145"/>
      <c r="C37" s="145"/>
      <c r="D37" s="145"/>
      <c r="E37" s="145"/>
      <c r="F37" s="145"/>
      <c r="G37" s="145"/>
      <c r="H37" s="145"/>
      <c r="I37" s="145"/>
      <c r="J37" s="145"/>
    </row>
    <row r="38" spans="1:10">
      <c r="A38" s="145"/>
      <c r="B38" s="145"/>
      <c r="C38" s="145"/>
      <c r="D38" s="145"/>
      <c r="E38" s="145"/>
      <c r="F38" s="145"/>
      <c r="G38" s="145"/>
      <c r="H38" s="145"/>
      <c r="I38" s="145"/>
      <c r="J38" s="145"/>
    </row>
    <row r="39" spans="1:10">
      <c r="A39" s="145"/>
      <c r="B39" s="145"/>
      <c r="C39" s="145"/>
      <c r="D39" s="145"/>
      <c r="E39" s="145"/>
      <c r="F39" s="145"/>
      <c r="G39" s="145"/>
      <c r="H39" s="145"/>
      <c r="I39" s="145"/>
      <c r="J39" s="145"/>
    </row>
    <row r="40" spans="1:10">
      <c r="A40" s="145"/>
      <c r="B40" s="145"/>
      <c r="C40" s="145"/>
      <c r="D40" s="145"/>
      <c r="E40" s="145"/>
      <c r="F40" s="145"/>
      <c r="G40" s="145"/>
      <c r="H40" s="145"/>
      <c r="I40" s="145"/>
      <c r="J40" s="145"/>
    </row>
    <row r="41" spans="1:10">
      <c r="A41" s="145"/>
      <c r="B41" s="145"/>
      <c r="C41" s="145"/>
      <c r="D41" s="145"/>
      <c r="E41" s="145"/>
      <c r="F41" s="145"/>
      <c r="G41" s="145"/>
      <c r="H41" s="145"/>
      <c r="I41" s="145"/>
      <c r="J41" s="145"/>
    </row>
    <row r="42" spans="1:10">
      <c r="A42" s="145"/>
      <c r="B42" s="145"/>
      <c r="C42" s="145"/>
      <c r="D42" s="145"/>
      <c r="E42" s="145"/>
      <c r="F42" s="145"/>
      <c r="G42" s="145"/>
      <c r="H42" s="145"/>
      <c r="I42" s="145"/>
      <c r="J42" s="145"/>
    </row>
    <row r="43" spans="1:10">
      <c r="A43" s="145"/>
      <c r="B43" s="145"/>
      <c r="C43" s="145"/>
      <c r="D43" s="145"/>
      <c r="E43" s="145"/>
      <c r="F43" s="145"/>
      <c r="G43" s="145"/>
      <c r="H43" s="145"/>
      <c r="I43" s="145"/>
      <c r="J43" s="145"/>
    </row>
    <row r="44" spans="1:10">
      <c r="A44" s="145"/>
      <c r="B44" s="145"/>
      <c r="C44" s="145"/>
      <c r="D44" s="145"/>
      <c r="E44" s="145"/>
      <c r="F44" s="145"/>
      <c r="G44" s="145"/>
      <c r="H44" s="145"/>
      <c r="I44" s="145"/>
      <c r="J44" s="145"/>
    </row>
    <row r="45" spans="1:10">
      <c r="A45" s="145"/>
      <c r="B45" s="145"/>
      <c r="C45" s="145"/>
      <c r="D45" s="145"/>
      <c r="E45" s="145"/>
      <c r="F45" s="145"/>
      <c r="G45" s="145"/>
      <c r="H45" s="145"/>
      <c r="I45" s="145"/>
      <c r="J45" s="145"/>
    </row>
    <row r="46" spans="1:10">
      <c r="A46" s="145"/>
      <c r="B46" s="145"/>
      <c r="C46" s="145"/>
      <c r="D46" s="145"/>
      <c r="E46" s="145"/>
      <c r="F46" s="145"/>
      <c r="G46" s="145"/>
      <c r="H46" s="145"/>
      <c r="I46" s="145"/>
      <c r="J46" s="145"/>
    </row>
    <row r="47" spans="1:10">
      <c r="A47" s="145"/>
      <c r="B47" s="145"/>
      <c r="C47" s="145"/>
      <c r="D47" s="145"/>
      <c r="E47" s="145"/>
      <c r="F47" s="145"/>
      <c r="G47" s="145"/>
      <c r="H47" s="145"/>
      <c r="I47" s="145"/>
      <c r="J47" s="145"/>
    </row>
    <row r="48" spans="1:10">
      <c r="A48" s="145"/>
      <c r="B48" s="145"/>
      <c r="C48" s="145"/>
      <c r="D48" s="145"/>
      <c r="E48" s="145"/>
      <c r="F48" s="145"/>
      <c r="G48" s="145"/>
      <c r="H48" s="145"/>
      <c r="I48" s="145"/>
      <c r="J48" s="145"/>
    </row>
    <row r="49" spans="1:10">
      <c r="A49" s="145"/>
      <c r="B49" s="145"/>
      <c r="C49" s="145"/>
      <c r="D49" s="145"/>
      <c r="E49" s="145"/>
      <c r="F49" s="145"/>
      <c r="G49" s="145"/>
      <c r="H49" s="145"/>
      <c r="I49" s="145"/>
      <c r="J49" s="145"/>
    </row>
    <row r="50" spans="1:10">
      <c r="A50" s="145"/>
      <c r="B50" s="145"/>
      <c r="C50" s="145"/>
      <c r="D50" s="145"/>
      <c r="E50" s="145"/>
      <c r="F50" s="145"/>
      <c r="G50" s="145"/>
      <c r="H50" s="145"/>
      <c r="I50" s="145"/>
      <c r="J50" s="145"/>
    </row>
    <row r="51" spans="1:10">
      <c r="A51" s="145"/>
      <c r="B51" s="145"/>
      <c r="C51" s="145"/>
      <c r="D51" s="145"/>
      <c r="E51" s="145"/>
      <c r="F51" s="145"/>
      <c r="G51" s="145"/>
      <c r="H51" s="145"/>
      <c r="I51" s="145"/>
      <c r="J51" s="145"/>
    </row>
    <row r="52" spans="1:10">
      <c r="A52" s="145"/>
      <c r="B52" s="145"/>
      <c r="C52" s="145"/>
      <c r="D52" s="145"/>
      <c r="E52" s="145"/>
      <c r="F52" s="145"/>
      <c r="G52" s="145"/>
      <c r="H52" s="145"/>
      <c r="I52" s="145"/>
      <c r="J52" s="145"/>
    </row>
    <row r="53" spans="1:10">
      <c r="A53" s="145"/>
      <c r="B53" s="145"/>
      <c r="C53" s="145"/>
      <c r="D53" s="145"/>
      <c r="E53" s="145"/>
      <c r="F53" s="145"/>
      <c r="G53" s="145"/>
      <c r="H53" s="145"/>
      <c r="I53" s="145"/>
      <c r="J53" s="145"/>
    </row>
    <row r="54" spans="1:10">
      <c r="A54" s="145"/>
      <c r="B54" s="145"/>
      <c r="C54" s="145"/>
      <c r="D54" s="145"/>
      <c r="E54" s="145"/>
      <c r="F54" s="145"/>
      <c r="G54" s="145"/>
      <c r="H54" s="145"/>
      <c r="I54" s="145"/>
      <c r="J54" s="145"/>
    </row>
    <row r="55" spans="1:10">
      <c r="A55" s="145"/>
      <c r="B55" s="145"/>
      <c r="C55" s="145"/>
      <c r="D55" s="145"/>
      <c r="E55" s="145"/>
      <c r="F55" s="145"/>
      <c r="G55" s="145"/>
      <c r="H55" s="145"/>
      <c r="I55" s="145"/>
      <c r="J55" s="145"/>
    </row>
    <row r="56" spans="1:10">
      <c r="A56" s="145"/>
      <c r="B56" s="145"/>
      <c r="C56" s="145"/>
      <c r="D56" s="145"/>
      <c r="E56" s="145"/>
      <c r="F56" s="145"/>
      <c r="G56" s="145"/>
      <c r="H56" s="145"/>
      <c r="I56" s="145"/>
      <c r="J56" s="145"/>
    </row>
    <row r="57" spans="1:10">
      <c r="A57" s="145"/>
      <c r="B57" s="145"/>
      <c r="C57" s="145"/>
      <c r="D57" s="145"/>
      <c r="E57" s="145"/>
      <c r="F57" s="145"/>
      <c r="G57" s="145"/>
      <c r="H57" s="145"/>
      <c r="I57" s="145"/>
      <c r="J57" s="145"/>
    </row>
    <row r="58" spans="1:10">
      <c r="A58" s="145"/>
      <c r="B58" s="145"/>
      <c r="C58" s="145"/>
      <c r="D58" s="145"/>
      <c r="E58" s="145"/>
      <c r="F58" s="145"/>
      <c r="G58" s="145"/>
      <c r="H58" s="145"/>
      <c r="I58" s="145"/>
      <c r="J58" s="145"/>
    </row>
    <row r="59" spans="1:10">
      <c r="A59" s="145"/>
      <c r="B59" s="145"/>
      <c r="C59" s="145"/>
      <c r="D59" s="145"/>
      <c r="E59" s="145"/>
      <c r="F59" s="145"/>
      <c r="G59" s="145"/>
      <c r="H59" s="145"/>
      <c r="I59" s="145"/>
      <c r="J59" s="145"/>
    </row>
    <row r="60" spans="1:10">
      <c r="A60" s="145"/>
      <c r="B60" s="145"/>
      <c r="C60" s="145"/>
      <c r="D60" s="145"/>
      <c r="E60" s="145"/>
      <c r="F60" s="145"/>
      <c r="G60" s="145"/>
      <c r="H60" s="145"/>
      <c r="I60" s="145"/>
      <c r="J60" s="145"/>
    </row>
    <row r="61" spans="1:10">
      <c r="A61" s="145"/>
      <c r="B61" s="145"/>
      <c r="C61" s="145"/>
      <c r="D61" s="145"/>
      <c r="E61" s="145"/>
      <c r="F61" s="145"/>
      <c r="G61" s="145"/>
      <c r="H61" s="145"/>
      <c r="I61" s="145"/>
      <c r="J61" s="145"/>
    </row>
    <row r="62" spans="1:10">
      <c r="A62" s="145"/>
      <c r="B62" s="145"/>
      <c r="C62" s="145"/>
      <c r="D62" s="145"/>
      <c r="E62" s="145"/>
      <c r="F62" s="145"/>
      <c r="G62" s="145"/>
      <c r="H62" s="145"/>
      <c r="I62" s="145"/>
      <c r="J62" s="145"/>
    </row>
    <row r="63" spans="1:10">
      <c r="A63" s="145"/>
      <c r="B63" s="145"/>
      <c r="C63" s="145"/>
      <c r="D63" s="145"/>
      <c r="E63" s="145"/>
      <c r="F63" s="145"/>
      <c r="G63" s="145"/>
      <c r="H63" s="145"/>
      <c r="I63" s="145"/>
      <c r="J63" s="145"/>
    </row>
    <row r="64" spans="1:10">
      <c r="A64" s="145"/>
      <c r="B64" s="145"/>
      <c r="C64" s="145"/>
      <c r="D64" s="145"/>
      <c r="E64" s="145"/>
      <c r="F64" s="145"/>
      <c r="G64" s="145"/>
      <c r="H64" s="145"/>
      <c r="I64" s="145"/>
      <c r="J64" s="145"/>
    </row>
    <row r="65" spans="1:45">
      <c r="A65" s="145"/>
      <c r="B65" s="145"/>
      <c r="C65" s="145"/>
      <c r="D65" s="145"/>
      <c r="E65" s="145"/>
      <c r="F65" s="145"/>
      <c r="G65" s="145"/>
      <c r="H65" s="145"/>
      <c r="I65" s="145"/>
      <c r="J65" s="145"/>
    </row>
    <row r="66" spans="1:45">
      <c r="A66" s="145"/>
      <c r="B66" s="145"/>
      <c r="C66" s="145"/>
      <c r="D66" s="145"/>
      <c r="E66" s="145"/>
      <c r="F66" s="145"/>
      <c r="G66" s="145"/>
      <c r="H66" s="145"/>
      <c r="I66" s="145"/>
      <c r="J66" s="145"/>
    </row>
    <row r="67" spans="1:45">
      <c r="A67" s="145"/>
      <c r="B67" s="145"/>
      <c r="C67" s="145"/>
      <c r="D67" s="145"/>
      <c r="E67" s="145"/>
      <c r="F67" s="145"/>
      <c r="G67" s="145"/>
      <c r="H67" s="145"/>
      <c r="I67" s="145"/>
      <c r="J67" s="145"/>
    </row>
    <row r="68" spans="1:45">
      <c r="A68" s="145"/>
      <c r="B68" s="145"/>
      <c r="C68" s="145"/>
      <c r="D68" s="145"/>
      <c r="E68" s="145"/>
      <c r="F68" s="145"/>
      <c r="G68" s="145"/>
      <c r="H68" s="145"/>
      <c r="I68" s="145"/>
      <c r="J68" s="145"/>
    </row>
    <row r="69" spans="1:45">
      <c r="A69" s="145"/>
      <c r="B69" s="145"/>
      <c r="C69" s="145"/>
      <c r="D69" s="145"/>
      <c r="E69" s="145"/>
      <c r="F69" s="145"/>
      <c r="G69" s="145"/>
      <c r="H69" s="145"/>
      <c r="I69" s="145"/>
      <c r="J69" s="145"/>
    </row>
    <row r="70" spans="1:45">
      <c r="A70" s="145"/>
      <c r="B70" s="145"/>
      <c r="C70" s="145"/>
      <c r="D70" s="145"/>
      <c r="E70" s="145"/>
      <c r="F70" s="145"/>
      <c r="G70" s="145"/>
      <c r="H70" s="145"/>
      <c r="I70" s="145"/>
      <c r="J70" s="145"/>
    </row>
    <row r="71" spans="1:45">
      <c r="A71" s="145"/>
      <c r="B71" s="145"/>
      <c r="C71" s="145"/>
      <c r="D71" s="145"/>
      <c r="E71" s="145"/>
      <c r="F71" s="145"/>
      <c r="G71" s="145"/>
      <c r="H71" s="145"/>
      <c r="I71" s="145"/>
      <c r="J71" s="145"/>
    </row>
    <row r="72" spans="1:45">
      <c r="A72" s="145"/>
      <c r="B72" s="145"/>
      <c r="C72" s="145"/>
      <c r="D72" s="145"/>
      <c r="E72" s="145"/>
      <c r="F72" s="145"/>
      <c r="G72" s="145"/>
      <c r="H72" s="145"/>
      <c r="I72" s="145"/>
      <c r="J72" s="145"/>
    </row>
    <row r="73" spans="1:45">
      <c r="A73" s="145"/>
      <c r="B73" s="145"/>
      <c r="C73" s="145"/>
      <c r="D73" s="145"/>
      <c r="E73" s="145"/>
      <c r="F73" s="145"/>
      <c r="G73" s="145"/>
      <c r="H73" s="145"/>
      <c r="I73" s="145"/>
      <c r="J73" s="145"/>
    </row>
    <row r="74" spans="1:45" ht="15" customHeight="1">
      <c r="A74" s="201" t="s">
        <v>91</v>
      </c>
      <c r="B74" s="202"/>
      <c r="C74" s="202"/>
      <c r="D74" s="202"/>
      <c r="E74" s="202"/>
      <c r="F74" s="202"/>
      <c r="G74" s="202"/>
      <c r="H74" s="202"/>
      <c r="I74" s="202"/>
      <c r="J74" s="203"/>
    </row>
    <row r="75" spans="1:45" ht="15" customHeight="1">
      <c r="A75" s="146" t="s">
        <v>39</v>
      </c>
      <c r="B75" s="199" t="s">
        <v>96</v>
      </c>
      <c r="C75" s="207"/>
      <c r="D75" s="200"/>
      <c r="E75" s="199" t="s">
        <v>97</v>
      </c>
      <c r="F75" s="207"/>
      <c r="G75" s="200"/>
      <c r="H75" s="199" t="s">
        <v>98</v>
      </c>
      <c r="I75" s="207"/>
      <c r="J75" s="200"/>
    </row>
    <row r="76" spans="1:45">
      <c r="A76" s="148">
        <v>1</v>
      </c>
      <c r="B76" s="149">
        <v>2</v>
      </c>
      <c r="C76" s="149">
        <v>3</v>
      </c>
      <c r="D76" s="149">
        <v>4</v>
      </c>
      <c r="E76" s="149">
        <v>5</v>
      </c>
      <c r="F76" s="149">
        <v>6</v>
      </c>
      <c r="G76" s="149">
        <v>7</v>
      </c>
      <c r="H76" s="165" t="s">
        <v>118</v>
      </c>
      <c r="I76" s="165" t="s">
        <v>119</v>
      </c>
      <c r="J76" s="165" t="s">
        <v>120</v>
      </c>
    </row>
    <row r="77" spans="1:45">
      <c r="A77" s="150"/>
      <c r="B77" s="149" t="s">
        <v>105</v>
      </c>
      <c r="C77" s="149" t="s">
        <v>90</v>
      </c>
      <c r="D77" s="149" t="s">
        <v>42</v>
      </c>
      <c r="E77" s="149" t="s">
        <v>105</v>
      </c>
      <c r="F77" s="149" t="s">
        <v>90</v>
      </c>
      <c r="G77" s="149" t="s">
        <v>42</v>
      </c>
      <c r="H77" s="149" t="s">
        <v>105</v>
      </c>
      <c r="I77" s="149" t="s">
        <v>90</v>
      </c>
      <c r="J77" s="149" t="s">
        <v>42</v>
      </c>
      <c r="AP77" s="33"/>
      <c r="AQ77" s="33"/>
      <c r="AR77" s="33"/>
      <c r="AS77" s="33"/>
    </row>
    <row r="78" spans="1:45">
      <c r="A78" s="152"/>
      <c r="B78" s="166">
        <v>2021</v>
      </c>
      <c r="C78" s="166">
        <v>2022</v>
      </c>
      <c r="D78" s="166">
        <v>2023</v>
      </c>
      <c r="E78" s="166">
        <v>2021</v>
      </c>
      <c r="F78" s="166">
        <v>2022</v>
      </c>
      <c r="G78" s="166">
        <v>2023</v>
      </c>
      <c r="H78" s="166">
        <v>2021</v>
      </c>
      <c r="I78" s="166">
        <v>2022</v>
      </c>
      <c r="J78" s="166">
        <v>2023</v>
      </c>
      <c r="M78" s="111" t="s">
        <v>129</v>
      </c>
      <c r="N78" s="111" t="str">
        <f t="shared" ref="N78:N90" si="4">C810</f>
        <v>2019 fakts</v>
      </c>
      <c r="O78" s="111" t="str">
        <f t="shared" ref="O78:O90" si="5">D810</f>
        <v>2020 plāns</v>
      </c>
      <c r="P78" s="111" t="str">
        <f t="shared" ref="P78:P90" si="6">E810</f>
        <v>2020 fakts</v>
      </c>
      <c r="Q78" s="112" t="str">
        <f t="shared" ref="Q78:Q90" si="7">F810</f>
        <v>2021 plāns</v>
      </c>
      <c r="R78" s="112" t="str">
        <f t="shared" ref="R78:R90" si="8">G810</f>
        <v>2021 fakts</v>
      </c>
      <c r="S78" s="112" t="str">
        <f t="shared" ref="S78:S90" si="9">H810</f>
        <v>2022 plāns</v>
      </c>
      <c r="T78" s="112" t="str">
        <f t="shared" ref="T78:U90" si="10">I810</f>
        <v>2022 prognoze</v>
      </c>
      <c r="U78" s="111" t="str">
        <f t="shared" si="10"/>
        <v>2023 prognoze</v>
      </c>
      <c r="V78" s="112"/>
      <c r="W78" s="112"/>
      <c r="X78" s="112"/>
      <c r="Y78" s="112"/>
      <c r="Z78" s="112"/>
      <c r="AA78" s="112"/>
      <c r="AP78" s="33"/>
      <c r="AQ78" s="33"/>
      <c r="AR78" s="33"/>
      <c r="AS78" s="33"/>
    </row>
    <row r="79" spans="1:45">
      <c r="A79" s="154" t="s">
        <v>45</v>
      </c>
      <c r="B79" s="155">
        <f ca="1">IFERROR(B6/R79*100,"")</f>
        <v>3.0538944739065599</v>
      </c>
      <c r="C79" s="155">
        <f ca="1">IFERROR(C6/T79*100,"")</f>
        <v>3.1477660539273922</v>
      </c>
      <c r="D79" s="155">
        <f ca="1">IFERROR(D6/U79*100,"")</f>
        <v>2.9962878732181393</v>
      </c>
      <c r="E79" s="155">
        <f ca="1">IFERROR(E6/R79*100,"")</f>
        <v>2.5472863673800363</v>
      </c>
      <c r="F79" s="155">
        <f ca="1">IFERROR(F6/T79*100,"")</f>
        <v>2.5889508162500432</v>
      </c>
      <c r="G79" s="155">
        <f ca="1">IFERROR(G6/U79*100,"")</f>
        <v>2.4851656100585191</v>
      </c>
      <c r="H79" s="155">
        <f ca="1">IFERROR(B79-E79,"")</f>
        <v>0.50660810652652355</v>
      </c>
      <c r="I79" s="155">
        <f ca="1">IFERROR(C79-F79,"")</f>
        <v>0.55881523767734897</v>
      </c>
      <c r="J79" s="155">
        <f ca="1">IFERROR(D79-G79,"")</f>
        <v>0.51112226315962017</v>
      </c>
      <c r="M79" s="111" t="s">
        <v>45</v>
      </c>
      <c r="N79" s="112">
        <f t="shared" si="4"/>
        <v>30678645</v>
      </c>
      <c r="O79" s="112">
        <f t="shared" si="5"/>
        <v>30294045</v>
      </c>
      <c r="P79" s="112">
        <f t="shared" si="6"/>
        <v>30294045</v>
      </c>
      <c r="Q79" s="112">
        <f t="shared" si="7"/>
        <v>33587579</v>
      </c>
      <c r="R79" s="112">
        <f t="shared" si="8"/>
        <v>33587579</v>
      </c>
      <c r="S79" s="112">
        <f t="shared" si="9"/>
        <v>39080733</v>
      </c>
      <c r="T79" s="112">
        <f t="shared" si="10"/>
        <v>39080733</v>
      </c>
      <c r="U79" s="111">
        <f t="shared" si="10"/>
        <v>43637185.087816499</v>
      </c>
      <c r="V79" s="112"/>
      <c r="W79" s="112"/>
      <c r="X79" s="112"/>
      <c r="Y79" s="112"/>
      <c r="Z79" s="112"/>
      <c r="AA79" s="112"/>
      <c r="AP79" s="33"/>
      <c r="AQ79" s="33"/>
      <c r="AR79" s="33"/>
      <c r="AS79" s="33"/>
    </row>
    <row r="80" spans="1:45">
      <c r="A80" s="154" t="s">
        <v>46</v>
      </c>
      <c r="B80" s="155">
        <f t="shared" ref="B80:B90" ca="1" si="11">IFERROR(B7/R80*100,"")</f>
        <v>3.1262537499353553</v>
      </c>
      <c r="C80" s="155">
        <f t="shared" ref="C80:C90" ca="1" si="12">IFERROR(C7/T80*100,"")</f>
        <v>2.9845394839446846</v>
      </c>
      <c r="D80" s="155">
        <f t="shared" ref="D80:D90" ca="1" si="13">IFERROR(D7/U80*100,"")</f>
        <v>3.0594932448398313</v>
      </c>
      <c r="E80" s="155">
        <f t="shared" ref="E80:E90" ca="1" si="14">IFERROR(E7/R80*100,"")</f>
        <v>3.334776972165812</v>
      </c>
      <c r="F80" s="155">
        <f t="shared" ref="F80:F90" ca="1" si="15">IFERROR(F7/T80*100,"")</f>
        <v>3.0055317974716598</v>
      </c>
      <c r="G80" s="155">
        <f t="shared" ref="G80:G90" ca="1" si="16">IFERROR(G7/U80*100,"")</f>
        <v>3.233032222772537</v>
      </c>
      <c r="H80" s="155">
        <f t="shared" ref="H80:H90" ca="1" si="17">IFERROR(B80-E80,"")</f>
        <v>-0.20852322223045672</v>
      </c>
      <c r="I80" s="155">
        <f t="shared" ref="I80:I90" ca="1" si="18">IFERROR(C80-F80,"")</f>
        <v>-2.099231352697517E-2</v>
      </c>
      <c r="J80" s="155">
        <f t="shared" ref="J80:J90" ca="1" si="19">IFERROR(D80-G80,"")</f>
        <v>-0.17353897793270567</v>
      </c>
      <c r="M80" s="111" t="s">
        <v>46</v>
      </c>
      <c r="N80" s="112">
        <f t="shared" si="4"/>
        <v>30678645</v>
      </c>
      <c r="O80" s="112">
        <f t="shared" si="5"/>
        <v>30294045</v>
      </c>
      <c r="P80" s="112">
        <f t="shared" si="6"/>
        <v>30294045</v>
      </c>
      <c r="Q80" s="112">
        <f t="shared" si="7"/>
        <v>33587579</v>
      </c>
      <c r="R80" s="112">
        <f t="shared" si="8"/>
        <v>33587579</v>
      </c>
      <c r="S80" s="112">
        <f t="shared" si="9"/>
        <v>39080733</v>
      </c>
      <c r="T80" s="112">
        <f t="shared" si="10"/>
        <v>39080733</v>
      </c>
      <c r="U80" s="111">
        <f t="shared" si="10"/>
        <v>43637185.087816499</v>
      </c>
      <c r="V80" s="112"/>
      <c r="W80" s="112"/>
      <c r="X80" s="112"/>
      <c r="Y80" s="112"/>
      <c r="Z80" s="112"/>
      <c r="AA80" s="112"/>
      <c r="AP80" s="33"/>
      <c r="AQ80" s="33"/>
      <c r="AR80" s="33"/>
      <c r="AS80" s="33"/>
    </row>
    <row r="81" spans="1:45">
      <c r="A81" s="154" t="s">
        <v>22</v>
      </c>
      <c r="B81" s="155">
        <f t="shared" ca="1" si="11"/>
        <v>2.1717860462643039</v>
      </c>
      <c r="C81" s="155">
        <f t="shared" ca="1" si="12"/>
        <v>2.2931985334051941</v>
      </c>
      <c r="D81" s="155">
        <f t="shared" ca="1" si="13"/>
        <v>2.1585561559583453</v>
      </c>
      <c r="E81" s="155">
        <f t="shared" ca="1" si="14"/>
        <v>4.036486583328915</v>
      </c>
      <c r="F81" s="155">
        <f t="shared" ca="1" si="15"/>
        <v>3.1782119670068623</v>
      </c>
      <c r="G81" s="155">
        <f t="shared" ca="1" si="16"/>
        <v>3.1012853172736974</v>
      </c>
      <c r="H81" s="155">
        <f t="shared" ca="1" si="17"/>
        <v>-1.864700537064611</v>
      </c>
      <c r="I81" s="155">
        <f t="shared" ca="1" si="18"/>
        <v>-0.88501343360166818</v>
      </c>
      <c r="J81" s="155">
        <f t="shared" ca="1" si="19"/>
        <v>-0.94272916131535212</v>
      </c>
      <c r="M81" s="111" t="s">
        <v>22</v>
      </c>
      <c r="N81" s="112">
        <f t="shared" si="4"/>
        <v>30678645</v>
      </c>
      <c r="O81" s="112">
        <f t="shared" si="5"/>
        <v>30294045</v>
      </c>
      <c r="P81" s="112">
        <f t="shared" si="6"/>
        <v>30294045</v>
      </c>
      <c r="Q81" s="112">
        <f t="shared" si="7"/>
        <v>33587579</v>
      </c>
      <c r="R81" s="112">
        <f t="shared" si="8"/>
        <v>33587579</v>
      </c>
      <c r="S81" s="112">
        <f t="shared" si="9"/>
        <v>39080733</v>
      </c>
      <c r="T81" s="112">
        <f t="shared" si="10"/>
        <v>39080733</v>
      </c>
      <c r="U81" s="111">
        <f t="shared" si="10"/>
        <v>43637185.087816499</v>
      </c>
      <c r="V81" s="112"/>
      <c r="W81" s="112"/>
      <c r="X81" s="112"/>
      <c r="Y81" s="112"/>
      <c r="Z81" s="112"/>
      <c r="AA81" s="112"/>
      <c r="AP81" s="33"/>
      <c r="AQ81" s="33"/>
      <c r="AR81" s="33"/>
      <c r="AS81" s="33"/>
    </row>
    <row r="82" spans="1:45">
      <c r="A82" s="154" t="s">
        <v>47</v>
      </c>
      <c r="B82" s="155">
        <f t="shared" ca="1" si="11"/>
        <v>3.3519916454829928</v>
      </c>
      <c r="C82" s="155">
        <f t="shared" ca="1" si="12"/>
        <v>3.1741479720966344</v>
      </c>
      <c r="D82" s="155" t="str">
        <f t="shared" ca="1" si="13"/>
        <v/>
      </c>
      <c r="E82" s="155">
        <f t="shared" ca="1" si="14"/>
        <v>3.7920659509278711</v>
      </c>
      <c r="F82" s="155">
        <f t="shared" ca="1" si="15"/>
        <v>3.0381760162993885</v>
      </c>
      <c r="G82" s="155" t="str">
        <f t="shared" ca="1" si="16"/>
        <v/>
      </c>
      <c r="H82" s="155">
        <f t="shared" ca="1" si="17"/>
        <v>-0.44007430544487836</v>
      </c>
      <c r="I82" s="155">
        <f t="shared" ca="1" si="18"/>
        <v>0.13597195579724586</v>
      </c>
      <c r="J82" s="155" t="str">
        <f t="shared" ca="1" si="19"/>
        <v/>
      </c>
      <c r="M82" s="111" t="s">
        <v>47</v>
      </c>
      <c r="N82" s="112">
        <f t="shared" si="4"/>
        <v>30678645</v>
      </c>
      <c r="O82" s="112">
        <f t="shared" si="5"/>
        <v>30294045</v>
      </c>
      <c r="P82" s="112">
        <f t="shared" si="6"/>
        <v>30294045</v>
      </c>
      <c r="Q82" s="112">
        <f t="shared" si="7"/>
        <v>33587579</v>
      </c>
      <c r="R82" s="112">
        <f t="shared" si="8"/>
        <v>33587579</v>
      </c>
      <c r="S82" s="112">
        <f t="shared" si="9"/>
        <v>39080733</v>
      </c>
      <c r="T82" s="112">
        <f t="shared" si="10"/>
        <v>39080733</v>
      </c>
      <c r="U82" s="111">
        <f t="shared" si="10"/>
        <v>43637185.087816499</v>
      </c>
      <c r="V82" s="112"/>
      <c r="W82" s="112"/>
      <c r="X82" s="112"/>
      <c r="Y82" s="112"/>
      <c r="Z82" s="112"/>
      <c r="AA82" s="112"/>
      <c r="AP82" s="33"/>
      <c r="AQ82" s="33"/>
      <c r="AR82" s="33"/>
      <c r="AS82" s="33"/>
    </row>
    <row r="83" spans="1:45">
      <c r="A83" s="154" t="s">
        <v>23</v>
      </c>
      <c r="B83" s="155">
        <f t="shared" ca="1" si="11"/>
        <v>3.2873918123125208</v>
      </c>
      <c r="C83" s="155">
        <f t="shared" ca="1" si="12"/>
        <v>2.9210904386056433</v>
      </c>
      <c r="D83" s="155" t="str">
        <f t="shared" ca="1" si="13"/>
        <v/>
      </c>
      <c r="E83" s="155">
        <f t="shared" ca="1" si="14"/>
        <v>3.1572781295132955</v>
      </c>
      <c r="F83" s="155">
        <f t="shared" ca="1" si="15"/>
        <v>3.1323294857340547</v>
      </c>
      <c r="G83" s="155" t="str">
        <f t="shared" ca="1" si="16"/>
        <v/>
      </c>
      <c r="H83" s="155">
        <f t="shared" ca="1" si="17"/>
        <v>0.13011368279922531</v>
      </c>
      <c r="I83" s="155">
        <f t="shared" ca="1" si="18"/>
        <v>-0.21123904712841135</v>
      </c>
      <c r="J83" s="155" t="str">
        <f t="shared" ca="1" si="19"/>
        <v/>
      </c>
      <c r="M83" s="111" t="s">
        <v>23</v>
      </c>
      <c r="N83" s="112">
        <f t="shared" si="4"/>
        <v>30678645</v>
      </c>
      <c r="O83" s="112">
        <f t="shared" si="5"/>
        <v>30294045</v>
      </c>
      <c r="P83" s="112">
        <f t="shared" si="6"/>
        <v>30294045</v>
      </c>
      <c r="Q83" s="112">
        <f t="shared" si="7"/>
        <v>33587579</v>
      </c>
      <c r="R83" s="112">
        <f t="shared" si="8"/>
        <v>33587579</v>
      </c>
      <c r="S83" s="112">
        <f t="shared" si="9"/>
        <v>39080733</v>
      </c>
      <c r="T83" s="112">
        <f t="shared" si="10"/>
        <v>39080733</v>
      </c>
      <c r="U83" s="111">
        <f t="shared" si="10"/>
        <v>43637185.087816499</v>
      </c>
      <c r="V83" s="112"/>
      <c r="W83" s="112"/>
      <c r="X83" s="112"/>
      <c r="Y83" s="112"/>
      <c r="Z83" s="112"/>
      <c r="AA83" s="112"/>
      <c r="AP83" s="33"/>
      <c r="AQ83" s="33"/>
      <c r="AR83" s="33"/>
      <c r="AS83" s="33"/>
    </row>
    <row r="84" spans="1:45">
      <c r="A84" s="154" t="s">
        <v>48</v>
      </c>
      <c r="B84" s="155">
        <f t="shared" ca="1" si="11"/>
        <v>2.907624357206573</v>
      </c>
      <c r="C84" s="155">
        <f t="shared" ca="1" si="12"/>
        <v>2.8404633070725644</v>
      </c>
      <c r="D84" s="155" t="str">
        <f t="shared" ca="1" si="13"/>
        <v/>
      </c>
      <c r="E84" s="155">
        <f t="shared" ca="1" si="14"/>
        <v>3.8700379833866547</v>
      </c>
      <c r="F84" s="155">
        <f t="shared" ca="1" si="15"/>
        <v>2.9990496212033668</v>
      </c>
      <c r="G84" s="155" t="str">
        <f t="shared" ca="1" si="16"/>
        <v/>
      </c>
      <c r="H84" s="155">
        <f t="shared" ca="1" si="17"/>
        <v>-0.96241362618008175</v>
      </c>
      <c r="I84" s="155">
        <f t="shared" ca="1" si="18"/>
        <v>-0.15858631413080237</v>
      </c>
      <c r="J84" s="155" t="str">
        <f t="shared" ca="1" si="19"/>
        <v/>
      </c>
      <c r="M84" s="111" t="s">
        <v>48</v>
      </c>
      <c r="N84" s="112">
        <f t="shared" si="4"/>
        <v>30678645</v>
      </c>
      <c r="O84" s="112">
        <f t="shared" si="5"/>
        <v>30294045</v>
      </c>
      <c r="P84" s="112">
        <f t="shared" si="6"/>
        <v>30294045</v>
      </c>
      <c r="Q84" s="112">
        <f t="shared" si="7"/>
        <v>33587579</v>
      </c>
      <c r="R84" s="112">
        <f t="shared" si="8"/>
        <v>33587579</v>
      </c>
      <c r="S84" s="112">
        <f t="shared" si="9"/>
        <v>39080733</v>
      </c>
      <c r="T84" s="112">
        <f t="shared" si="10"/>
        <v>39080733</v>
      </c>
      <c r="U84" s="111">
        <f t="shared" si="10"/>
        <v>43637185.087816499</v>
      </c>
      <c r="V84" s="112"/>
      <c r="W84" s="112"/>
      <c r="X84" s="112"/>
      <c r="Y84" s="112"/>
      <c r="Z84" s="112"/>
      <c r="AA84" s="112"/>
      <c r="AP84" s="33"/>
      <c r="AQ84" s="33"/>
      <c r="AR84" s="33"/>
      <c r="AS84" s="33"/>
    </row>
    <row r="85" spans="1:45">
      <c r="A85" s="154" t="s">
        <v>49</v>
      </c>
      <c r="B85" s="155">
        <f t="shared" ca="1" si="11"/>
        <v>3.4614939111866319</v>
      </c>
      <c r="C85" s="155">
        <f t="shared" ca="1" si="12"/>
        <v>3.1153679154380245</v>
      </c>
      <c r="D85" s="155" t="str">
        <f t="shared" ca="1" si="13"/>
        <v/>
      </c>
      <c r="E85" s="155">
        <f t="shared" ca="1" si="14"/>
        <v>3.2213732820695418</v>
      </c>
      <c r="F85" s="155">
        <f t="shared" ca="1" si="15"/>
        <v>2.7856401823374264</v>
      </c>
      <c r="G85" s="155" t="str">
        <f t="shared" ca="1" si="16"/>
        <v/>
      </c>
      <c r="H85" s="155">
        <f t="shared" ca="1" si="17"/>
        <v>0.24012062911709009</v>
      </c>
      <c r="I85" s="155">
        <f t="shared" ca="1" si="18"/>
        <v>0.32972773310059811</v>
      </c>
      <c r="J85" s="155" t="str">
        <f t="shared" ca="1" si="19"/>
        <v/>
      </c>
      <c r="M85" s="111" t="s">
        <v>49</v>
      </c>
      <c r="N85" s="112">
        <f t="shared" si="4"/>
        <v>30678645</v>
      </c>
      <c r="O85" s="112">
        <f t="shared" si="5"/>
        <v>30294045</v>
      </c>
      <c r="P85" s="112">
        <f t="shared" si="6"/>
        <v>30294045</v>
      </c>
      <c r="Q85" s="112">
        <f t="shared" si="7"/>
        <v>33587579</v>
      </c>
      <c r="R85" s="112">
        <f t="shared" si="8"/>
        <v>33587579</v>
      </c>
      <c r="S85" s="112">
        <f t="shared" si="9"/>
        <v>39080733</v>
      </c>
      <c r="T85" s="112">
        <f t="shared" si="10"/>
        <v>39080733</v>
      </c>
      <c r="U85" s="111">
        <f t="shared" si="10"/>
        <v>43637185.087816499</v>
      </c>
      <c r="V85" s="112"/>
      <c r="W85" s="112"/>
      <c r="X85" s="112"/>
      <c r="Y85" s="112"/>
      <c r="Z85" s="112"/>
      <c r="AA85" s="112"/>
      <c r="AP85" s="33"/>
      <c r="AQ85" s="33"/>
      <c r="AR85" s="33"/>
      <c r="AS85" s="33"/>
    </row>
    <row r="86" spans="1:45">
      <c r="A86" s="154" t="s">
        <v>50</v>
      </c>
      <c r="B86" s="155">
        <f t="shared" ca="1" si="11"/>
        <v>3.0538670917603215</v>
      </c>
      <c r="C86" s="155">
        <f t="shared" ca="1" si="12"/>
        <v>3.1269387500996975</v>
      </c>
      <c r="D86" s="155" t="str">
        <f t="shared" ca="1" si="13"/>
        <v/>
      </c>
      <c r="E86" s="155">
        <f t="shared" ca="1" si="14"/>
        <v>3.0293999248948587</v>
      </c>
      <c r="F86" s="155">
        <f t="shared" ca="1" si="15"/>
        <v>2.826685525575988</v>
      </c>
      <c r="G86" s="155" t="str">
        <f t="shared" ca="1" si="16"/>
        <v/>
      </c>
      <c r="H86" s="155">
        <f t="shared" ca="1" si="17"/>
        <v>2.4467166865462797E-2</v>
      </c>
      <c r="I86" s="155">
        <f t="shared" ca="1" si="18"/>
        <v>0.30025322452370951</v>
      </c>
      <c r="J86" s="155" t="str">
        <f t="shared" ca="1" si="19"/>
        <v/>
      </c>
      <c r="M86" s="111" t="s">
        <v>50</v>
      </c>
      <c r="N86" s="112">
        <f t="shared" si="4"/>
        <v>30678645</v>
      </c>
      <c r="O86" s="112">
        <f t="shared" si="5"/>
        <v>30294045</v>
      </c>
      <c r="P86" s="112">
        <f t="shared" si="6"/>
        <v>30294045</v>
      </c>
      <c r="Q86" s="112">
        <f t="shared" si="7"/>
        <v>33587579</v>
      </c>
      <c r="R86" s="112">
        <f t="shared" si="8"/>
        <v>33587579</v>
      </c>
      <c r="S86" s="112">
        <f t="shared" si="9"/>
        <v>39080733</v>
      </c>
      <c r="T86" s="112">
        <f t="shared" si="10"/>
        <v>39080733</v>
      </c>
      <c r="U86" s="111">
        <f t="shared" si="10"/>
        <v>43637185.087816499</v>
      </c>
      <c r="V86" s="112"/>
      <c r="W86" s="112"/>
      <c r="X86" s="112"/>
      <c r="Y86" s="112"/>
      <c r="Z86" s="112"/>
      <c r="AA86" s="112"/>
      <c r="AP86" s="33"/>
      <c r="AQ86" s="33"/>
      <c r="AR86" s="33"/>
      <c r="AS86" s="33"/>
    </row>
    <row r="87" spans="1:45">
      <c r="A87" s="154" t="s">
        <v>51</v>
      </c>
      <c r="B87" s="155">
        <f t="shared" ca="1" si="11"/>
        <v>3.527646577325505</v>
      </c>
      <c r="C87" s="155">
        <f t="shared" ca="1" si="12"/>
        <v>2.7613803840373188</v>
      </c>
      <c r="D87" s="155" t="str">
        <f t="shared" ca="1" si="13"/>
        <v/>
      </c>
      <c r="E87" s="155">
        <f t="shared" ca="1" si="14"/>
        <v>3.1690019069251743</v>
      </c>
      <c r="F87" s="155">
        <f t="shared" ca="1" si="15"/>
        <v>3.6165831485299926</v>
      </c>
      <c r="G87" s="155" t="str">
        <f t="shared" ca="1" si="16"/>
        <v/>
      </c>
      <c r="H87" s="155">
        <f t="shared" ca="1" si="17"/>
        <v>0.35864467040033077</v>
      </c>
      <c r="I87" s="155">
        <f t="shared" ca="1" si="18"/>
        <v>-0.85520276449267385</v>
      </c>
      <c r="J87" s="155" t="str">
        <f t="shared" ca="1" si="19"/>
        <v/>
      </c>
      <c r="M87" s="111" t="s">
        <v>51</v>
      </c>
      <c r="N87" s="112">
        <f t="shared" si="4"/>
        <v>30678645</v>
      </c>
      <c r="O87" s="112">
        <f t="shared" si="5"/>
        <v>30294045</v>
      </c>
      <c r="P87" s="112">
        <f t="shared" si="6"/>
        <v>30294045</v>
      </c>
      <c r="Q87" s="112">
        <f t="shared" si="7"/>
        <v>33587579</v>
      </c>
      <c r="R87" s="112">
        <f t="shared" si="8"/>
        <v>33587579</v>
      </c>
      <c r="S87" s="112">
        <f t="shared" si="9"/>
        <v>39080733</v>
      </c>
      <c r="T87" s="112">
        <f t="shared" si="10"/>
        <v>39080733</v>
      </c>
      <c r="U87" s="111">
        <f t="shared" si="10"/>
        <v>43637185.087816499</v>
      </c>
      <c r="V87" s="112"/>
      <c r="W87" s="112"/>
      <c r="X87" s="112"/>
      <c r="Y87" s="112"/>
      <c r="Z87" s="112"/>
      <c r="AA87" s="112"/>
      <c r="AP87" s="33"/>
      <c r="AQ87" s="33"/>
      <c r="AR87" s="33"/>
      <c r="AS87" s="33"/>
    </row>
    <row r="88" spans="1:45">
      <c r="A88" s="154" t="s">
        <v>52</v>
      </c>
      <c r="B88" s="155">
        <f t="shared" ca="1" si="11"/>
        <v>2.9577278642202809</v>
      </c>
      <c r="C88" s="155">
        <f t="shared" ca="1" si="12"/>
        <v>3.3999173121957575</v>
      </c>
      <c r="D88" s="155" t="str">
        <f t="shared" ca="1" si="13"/>
        <v/>
      </c>
      <c r="E88" s="155">
        <f t="shared" ca="1" si="14"/>
        <v>3.495031975957541</v>
      </c>
      <c r="F88" s="155">
        <f t="shared" ca="1" si="15"/>
        <v>3.9497290723794785</v>
      </c>
      <c r="G88" s="155" t="str">
        <f t="shared" ca="1" si="16"/>
        <v/>
      </c>
      <c r="H88" s="155">
        <f t="shared" ca="1" si="17"/>
        <v>-0.53730411173726011</v>
      </c>
      <c r="I88" s="155">
        <f t="shared" ca="1" si="18"/>
        <v>-0.54981176018372091</v>
      </c>
      <c r="J88" s="155" t="str">
        <f t="shared" ca="1" si="19"/>
        <v/>
      </c>
      <c r="M88" s="111" t="s">
        <v>52</v>
      </c>
      <c r="N88" s="112">
        <f t="shared" si="4"/>
        <v>30678645</v>
      </c>
      <c r="O88" s="112">
        <f t="shared" si="5"/>
        <v>30294045</v>
      </c>
      <c r="P88" s="112">
        <f t="shared" si="6"/>
        <v>30294045</v>
      </c>
      <c r="Q88" s="112">
        <f t="shared" si="7"/>
        <v>33587579</v>
      </c>
      <c r="R88" s="112">
        <f t="shared" si="8"/>
        <v>33587579</v>
      </c>
      <c r="S88" s="112">
        <f t="shared" si="9"/>
        <v>39080733</v>
      </c>
      <c r="T88" s="112">
        <f t="shared" si="10"/>
        <v>39080733</v>
      </c>
      <c r="U88" s="111">
        <f t="shared" si="10"/>
        <v>43637185.087816499</v>
      </c>
      <c r="V88" s="112"/>
      <c r="W88" s="112"/>
      <c r="X88" s="112"/>
      <c r="Y88" s="112"/>
      <c r="Z88" s="112"/>
      <c r="AA88" s="112"/>
      <c r="AP88" s="33"/>
      <c r="AQ88" s="33"/>
      <c r="AR88" s="33"/>
      <c r="AS88" s="33"/>
    </row>
    <row r="89" spans="1:45">
      <c r="A89" s="154" t="s">
        <v>53</v>
      </c>
      <c r="B89" s="155">
        <f t="shared" ca="1" si="11"/>
        <v>3.2004125662049043</v>
      </c>
      <c r="C89" s="155">
        <f t="shared" ca="1" si="12"/>
        <v>3.2290449567565696</v>
      </c>
      <c r="D89" s="155" t="str">
        <f t="shared" ca="1" si="13"/>
        <v/>
      </c>
      <c r="E89" s="155">
        <f t="shared" ca="1" si="14"/>
        <v>3.5193234796708612</v>
      </c>
      <c r="F89" s="155">
        <f t="shared" ca="1" si="15"/>
        <v>3.4066779530465814</v>
      </c>
      <c r="G89" s="155" t="str">
        <f t="shared" ca="1" si="16"/>
        <v/>
      </c>
      <c r="H89" s="155">
        <f t="shared" ca="1" si="17"/>
        <v>-0.3189109134659569</v>
      </c>
      <c r="I89" s="155">
        <f t="shared" ca="1" si="18"/>
        <v>-0.17763299629001184</v>
      </c>
      <c r="J89" s="155" t="str">
        <f t="shared" ca="1" si="19"/>
        <v/>
      </c>
      <c r="M89" s="111" t="s">
        <v>53</v>
      </c>
      <c r="N89" s="112">
        <f t="shared" si="4"/>
        <v>30678645</v>
      </c>
      <c r="O89" s="112">
        <f t="shared" si="5"/>
        <v>30294045</v>
      </c>
      <c r="P89" s="112">
        <f t="shared" si="6"/>
        <v>30294045</v>
      </c>
      <c r="Q89" s="112">
        <f t="shared" si="7"/>
        <v>33587579</v>
      </c>
      <c r="R89" s="112">
        <f t="shared" si="8"/>
        <v>33587579</v>
      </c>
      <c r="S89" s="112">
        <f t="shared" si="9"/>
        <v>39080733</v>
      </c>
      <c r="T89" s="112">
        <f t="shared" si="10"/>
        <v>39080733</v>
      </c>
      <c r="U89" s="111">
        <f t="shared" si="10"/>
        <v>43637185.087816499</v>
      </c>
      <c r="V89" s="112"/>
      <c r="W89" s="112"/>
      <c r="X89" s="112"/>
      <c r="Y89" s="112"/>
      <c r="Z89" s="112"/>
      <c r="AA89" s="112"/>
      <c r="AP89" s="33"/>
      <c r="AQ89" s="33"/>
      <c r="AR89" s="33"/>
      <c r="AS89" s="33"/>
    </row>
    <row r="90" spans="1:45">
      <c r="A90" s="154" t="s">
        <v>54</v>
      </c>
      <c r="B90" s="155">
        <f t="shared" ca="1" si="11"/>
        <v>3.3311660271792718</v>
      </c>
      <c r="C90" s="155">
        <f t="shared" ca="1" si="12"/>
        <v>3.5301478557221535</v>
      </c>
      <c r="D90" s="155" t="str">
        <f t="shared" ca="1" si="13"/>
        <v/>
      </c>
      <c r="E90" s="155">
        <f t="shared" ca="1" si="14"/>
        <v>5.7026344441199512</v>
      </c>
      <c r="F90" s="155">
        <f t="shared" ca="1" si="15"/>
        <v>5.7084666323940194</v>
      </c>
      <c r="G90" s="155" t="str">
        <f t="shared" ca="1" si="16"/>
        <v/>
      </c>
      <c r="H90" s="155">
        <f t="shared" ca="1" si="17"/>
        <v>-2.3714684169406794</v>
      </c>
      <c r="I90" s="155">
        <f t="shared" ca="1" si="18"/>
        <v>-2.1783187766718659</v>
      </c>
      <c r="J90" s="155" t="str">
        <f t="shared" ca="1" si="19"/>
        <v/>
      </c>
      <c r="M90" s="111" t="s">
        <v>54</v>
      </c>
      <c r="N90" s="112">
        <f t="shared" si="4"/>
        <v>30678645</v>
      </c>
      <c r="O90" s="112">
        <f t="shared" si="5"/>
        <v>30294045</v>
      </c>
      <c r="P90" s="112">
        <f t="shared" si="6"/>
        <v>30294045</v>
      </c>
      <c r="Q90" s="112">
        <f t="shared" si="7"/>
        <v>33587579</v>
      </c>
      <c r="R90" s="112">
        <f t="shared" si="8"/>
        <v>33587579</v>
      </c>
      <c r="S90" s="112">
        <f t="shared" si="9"/>
        <v>39080733</v>
      </c>
      <c r="T90" s="112">
        <f t="shared" si="10"/>
        <v>39080733</v>
      </c>
      <c r="U90" s="111">
        <f t="shared" si="10"/>
        <v>43637185.087816499</v>
      </c>
      <c r="AP90" s="33"/>
      <c r="AQ90" s="33"/>
      <c r="AR90" s="33"/>
      <c r="AS90" s="33"/>
    </row>
    <row r="91" spans="1:45">
      <c r="A91" s="167" t="s">
        <v>101</v>
      </c>
      <c r="B91" s="155">
        <f t="shared" ref="B91:G91" ca="1" si="20">SUM(B79:B90)</f>
        <v>37.431256122985225</v>
      </c>
      <c r="C91" s="155">
        <f t="shared" ca="1" si="20"/>
        <v>36.524002963301641</v>
      </c>
      <c r="D91" s="155">
        <f t="shared" ca="1" si="20"/>
        <v>8.2143372740163159</v>
      </c>
      <c r="E91" s="155">
        <f t="shared" ca="1" si="20"/>
        <v>42.874697000340511</v>
      </c>
      <c r="F91" s="155">
        <f t="shared" ca="1" si="20"/>
        <v>40.236032218228864</v>
      </c>
      <c r="G91" s="155">
        <f t="shared" ca="1" si="20"/>
        <v>8.8194831501047535</v>
      </c>
      <c r="H91" s="155" t="s">
        <v>102</v>
      </c>
      <c r="I91" s="155" t="s">
        <v>102</v>
      </c>
      <c r="J91" s="155" t="s">
        <v>102</v>
      </c>
      <c r="AP91" s="33"/>
      <c r="AQ91" s="33"/>
      <c r="AR91" s="33"/>
      <c r="AS91" s="33"/>
    </row>
    <row r="92" spans="1:45">
      <c r="A92" s="145"/>
      <c r="B92" s="145"/>
      <c r="C92" s="145"/>
      <c r="D92" s="145"/>
      <c r="E92" s="145"/>
      <c r="F92" s="145"/>
      <c r="G92" s="145"/>
      <c r="H92" s="145"/>
      <c r="I92" s="145"/>
      <c r="J92" s="145"/>
      <c r="AP92" s="33"/>
      <c r="AQ92" s="33"/>
      <c r="AR92" s="33"/>
      <c r="AS92" s="33"/>
    </row>
    <row r="93" spans="1:45">
      <c r="A93" s="145"/>
      <c r="B93" s="145"/>
      <c r="C93" s="145"/>
      <c r="D93" s="145"/>
      <c r="E93" s="145"/>
      <c r="F93" s="145"/>
      <c r="G93" s="145"/>
      <c r="H93" s="145"/>
      <c r="I93" s="145"/>
      <c r="J93" s="145"/>
      <c r="AP93" s="33"/>
      <c r="AQ93" s="33"/>
      <c r="AR93" s="33"/>
      <c r="AS93" s="33"/>
    </row>
    <row r="94" spans="1:45">
      <c r="A94" s="145"/>
      <c r="B94" s="145"/>
      <c r="C94" s="145"/>
      <c r="D94" s="145"/>
      <c r="E94" s="145"/>
      <c r="F94" s="145"/>
      <c r="G94" s="145"/>
      <c r="H94" s="145"/>
      <c r="I94" s="145"/>
      <c r="J94" s="145"/>
      <c r="AP94" s="33"/>
      <c r="AQ94" s="33"/>
      <c r="AR94" s="33"/>
      <c r="AS94" s="33"/>
    </row>
    <row r="95" spans="1:45">
      <c r="A95" s="145"/>
      <c r="B95" s="145"/>
      <c r="C95" s="145"/>
      <c r="D95" s="145"/>
      <c r="E95" s="145"/>
      <c r="F95" s="145"/>
      <c r="G95" s="145"/>
      <c r="H95" s="145"/>
      <c r="I95" s="145"/>
      <c r="J95" s="145"/>
      <c r="AP95" s="33"/>
      <c r="AQ95" s="33"/>
      <c r="AR95" s="33"/>
      <c r="AS95" s="33"/>
    </row>
    <row r="96" spans="1:45">
      <c r="A96" s="145"/>
      <c r="B96" s="145"/>
      <c r="C96" s="145"/>
      <c r="D96" s="145"/>
      <c r="E96" s="145"/>
      <c r="F96" s="145"/>
      <c r="G96" s="145"/>
      <c r="H96" s="145"/>
      <c r="I96" s="145"/>
      <c r="J96" s="145"/>
      <c r="AP96" s="33"/>
      <c r="AQ96" s="33"/>
      <c r="AR96" s="33"/>
      <c r="AS96" s="33"/>
    </row>
    <row r="97" spans="1:45">
      <c r="A97" s="145"/>
      <c r="B97" s="145"/>
      <c r="C97" s="145"/>
      <c r="D97" s="145"/>
      <c r="E97" s="145"/>
      <c r="F97" s="145"/>
      <c r="G97" s="145"/>
      <c r="H97" s="145"/>
      <c r="I97" s="145"/>
      <c r="J97" s="145"/>
      <c r="AP97" s="33"/>
      <c r="AQ97" s="33"/>
      <c r="AR97" s="33"/>
      <c r="AS97" s="33"/>
    </row>
    <row r="98" spans="1:45">
      <c r="A98" s="145"/>
      <c r="B98" s="145"/>
      <c r="C98" s="145"/>
      <c r="D98" s="145"/>
      <c r="E98" s="145"/>
      <c r="F98" s="145"/>
      <c r="G98" s="145"/>
      <c r="H98" s="145"/>
      <c r="I98" s="145"/>
      <c r="J98" s="145"/>
    </row>
    <row r="99" spans="1:45">
      <c r="A99" s="145"/>
      <c r="B99" s="145"/>
      <c r="C99" s="145"/>
      <c r="D99" s="145"/>
      <c r="E99" s="145"/>
      <c r="F99" s="145"/>
      <c r="G99" s="145"/>
      <c r="H99" s="145"/>
      <c r="I99" s="145"/>
      <c r="J99" s="145"/>
    </row>
    <row r="100" spans="1:45">
      <c r="A100" s="145"/>
      <c r="B100" s="145"/>
      <c r="C100" s="145"/>
      <c r="D100" s="145"/>
      <c r="E100" s="145"/>
      <c r="F100" s="145"/>
      <c r="G100" s="145"/>
      <c r="H100" s="145"/>
      <c r="I100" s="145"/>
      <c r="J100" s="145"/>
    </row>
    <row r="101" spans="1:45">
      <c r="A101" s="145"/>
      <c r="B101" s="145"/>
      <c r="C101" s="145"/>
      <c r="D101" s="145"/>
      <c r="E101" s="145"/>
      <c r="F101" s="145"/>
      <c r="G101" s="145"/>
      <c r="H101" s="145"/>
      <c r="I101" s="145"/>
      <c r="J101" s="145"/>
    </row>
    <row r="102" spans="1:45">
      <c r="A102" s="145"/>
      <c r="B102" s="145"/>
      <c r="C102" s="145"/>
      <c r="D102" s="145"/>
      <c r="E102" s="145"/>
      <c r="F102" s="145"/>
      <c r="G102" s="145"/>
      <c r="H102" s="145"/>
      <c r="I102" s="145"/>
      <c r="J102" s="145"/>
    </row>
    <row r="103" spans="1:45">
      <c r="A103" s="145"/>
      <c r="B103" s="145"/>
      <c r="C103" s="145"/>
      <c r="D103" s="145"/>
      <c r="E103" s="145"/>
      <c r="F103" s="145"/>
      <c r="G103" s="145"/>
      <c r="H103" s="145"/>
      <c r="I103" s="145"/>
      <c r="J103" s="145"/>
    </row>
    <row r="104" spans="1:45">
      <c r="A104" s="145"/>
      <c r="B104" s="145"/>
      <c r="C104" s="145"/>
      <c r="D104" s="145"/>
      <c r="E104" s="145"/>
      <c r="F104" s="145"/>
      <c r="G104" s="145"/>
      <c r="H104" s="145"/>
      <c r="I104" s="145"/>
      <c r="J104" s="145"/>
    </row>
    <row r="105" spans="1:45">
      <c r="A105" s="145"/>
      <c r="B105" s="145"/>
      <c r="C105" s="145"/>
      <c r="D105" s="145"/>
      <c r="E105" s="145"/>
      <c r="F105" s="145"/>
      <c r="G105" s="145"/>
      <c r="H105" s="145"/>
      <c r="I105" s="145"/>
      <c r="J105" s="145"/>
    </row>
    <row r="106" spans="1:45">
      <c r="A106" s="145"/>
      <c r="B106" s="145"/>
      <c r="C106" s="145"/>
      <c r="D106" s="145"/>
      <c r="E106" s="145"/>
      <c r="F106" s="145"/>
      <c r="G106" s="145"/>
      <c r="H106" s="145"/>
      <c r="I106" s="145"/>
      <c r="J106" s="145"/>
    </row>
    <row r="107" spans="1:45">
      <c r="A107" s="145"/>
      <c r="B107" s="145"/>
      <c r="C107" s="145"/>
      <c r="D107" s="145"/>
      <c r="E107" s="145"/>
      <c r="F107" s="145"/>
      <c r="G107" s="145"/>
      <c r="H107" s="145"/>
      <c r="I107" s="145"/>
      <c r="J107" s="145"/>
    </row>
    <row r="108" spans="1:45">
      <c r="A108" s="145"/>
      <c r="B108" s="145"/>
      <c r="C108" s="145"/>
      <c r="D108" s="145"/>
      <c r="E108" s="145"/>
      <c r="F108" s="145"/>
      <c r="G108" s="145"/>
      <c r="H108" s="145"/>
      <c r="I108" s="145"/>
      <c r="J108" s="145"/>
    </row>
    <row r="109" spans="1:45">
      <c r="A109" s="145"/>
      <c r="B109" s="145"/>
      <c r="C109" s="145"/>
      <c r="D109" s="145"/>
      <c r="E109" s="145"/>
      <c r="F109" s="145"/>
      <c r="G109" s="145"/>
      <c r="H109" s="145"/>
      <c r="I109" s="145"/>
      <c r="J109" s="145"/>
    </row>
    <row r="110" spans="1:45">
      <c r="A110" s="145"/>
      <c r="B110" s="145"/>
      <c r="C110" s="145"/>
      <c r="D110" s="145"/>
      <c r="E110" s="145"/>
      <c r="F110" s="145"/>
      <c r="G110" s="145"/>
      <c r="H110" s="145"/>
      <c r="I110" s="145"/>
      <c r="J110" s="145"/>
    </row>
    <row r="111" spans="1:45">
      <c r="A111" s="145"/>
      <c r="B111" s="145"/>
      <c r="C111" s="145"/>
      <c r="D111" s="145"/>
      <c r="E111" s="145"/>
      <c r="F111" s="145"/>
      <c r="G111" s="145"/>
      <c r="H111" s="145"/>
      <c r="I111" s="145"/>
      <c r="J111" s="145"/>
    </row>
    <row r="112" spans="1:45">
      <c r="A112" s="145"/>
      <c r="B112" s="145"/>
      <c r="C112" s="145"/>
      <c r="D112" s="145"/>
      <c r="E112" s="145"/>
      <c r="F112" s="145"/>
      <c r="G112" s="145"/>
      <c r="H112" s="145"/>
      <c r="I112" s="145"/>
      <c r="J112" s="145"/>
    </row>
    <row r="113" spans="1:10">
      <c r="A113" s="145"/>
      <c r="B113" s="145"/>
      <c r="C113" s="145"/>
      <c r="D113" s="145"/>
      <c r="E113" s="145"/>
      <c r="F113" s="145"/>
      <c r="G113" s="145"/>
      <c r="H113" s="145"/>
      <c r="I113" s="145"/>
      <c r="J113" s="145"/>
    </row>
    <row r="114" spans="1:10">
      <c r="A114" s="145"/>
      <c r="B114" s="145"/>
      <c r="C114" s="145"/>
      <c r="D114" s="145"/>
      <c r="E114" s="145"/>
      <c r="F114" s="145"/>
      <c r="G114" s="145"/>
      <c r="H114" s="145"/>
      <c r="I114" s="145"/>
      <c r="J114" s="145"/>
    </row>
    <row r="115" spans="1:10">
      <c r="A115" s="145"/>
      <c r="B115" s="145"/>
      <c r="C115" s="145"/>
      <c r="D115" s="145"/>
      <c r="E115" s="145"/>
      <c r="F115" s="145"/>
      <c r="G115" s="145"/>
      <c r="H115" s="145"/>
      <c r="I115" s="145"/>
      <c r="J115" s="145"/>
    </row>
    <row r="116" spans="1:10">
      <c r="A116" s="145"/>
      <c r="B116" s="145"/>
      <c r="C116" s="145"/>
      <c r="D116" s="145"/>
      <c r="E116" s="145"/>
      <c r="F116" s="145"/>
      <c r="G116" s="145"/>
      <c r="H116" s="145"/>
      <c r="I116" s="145"/>
      <c r="J116" s="145"/>
    </row>
    <row r="117" spans="1:10">
      <c r="A117" s="145"/>
      <c r="B117" s="145"/>
      <c r="C117" s="145"/>
      <c r="D117" s="145"/>
      <c r="E117" s="145"/>
      <c r="F117" s="145"/>
      <c r="G117" s="145"/>
      <c r="H117" s="145"/>
      <c r="I117" s="145"/>
      <c r="J117" s="145"/>
    </row>
    <row r="118" spans="1:10">
      <c r="A118" s="145"/>
      <c r="B118" s="145"/>
      <c r="C118" s="145"/>
      <c r="D118" s="145"/>
      <c r="E118" s="145"/>
      <c r="F118" s="145"/>
      <c r="G118" s="145"/>
      <c r="H118" s="145"/>
      <c r="I118" s="145"/>
      <c r="J118" s="145"/>
    </row>
    <row r="119" spans="1:10">
      <c r="A119" s="145"/>
      <c r="B119" s="145"/>
      <c r="C119" s="145"/>
      <c r="D119" s="145"/>
      <c r="E119" s="145"/>
      <c r="F119" s="145"/>
      <c r="G119" s="145"/>
      <c r="H119" s="145"/>
      <c r="I119" s="145"/>
      <c r="J119" s="145"/>
    </row>
    <row r="120" spans="1:10">
      <c r="A120" s="145"/>
      <c r="B120" s="145"/>
      <c r="C120" s="145"/>
      <c r="D120" s="145"/>
      <c r="E120" s="145"/>
      <c r="F120" s="145"/>
      <c r="G120" s="145"/>
      <c r="H120" s="145"/>
      <c r="I120" s="145"/>
      <c r="J120" s="145"/>
    </row>
    <row r="121" spans="1:10">
      <c r="A121" s="145"/>
      <c r="B121" s="145"/>
      <c r="C121" s="145"/>
      <c r="D121" s="145"/>
      <c r="E121" s="145"/>
      <c r="F121" s="145"/>
      <c r="G121" s="145"/>
      <c r="H121" s="145"/>
      <c r="I121" s="145"/>
      <c r="J121" s="145"/>
    </row>
    <row r="122" spans="1:10">
      <c r="A122" s="145"/>
      <c r="B122" s="145"/>
      <c r="C122" s="145"/>
      <c r="D122" s="145"/>
      <c r="E122" s="145"/>
      <c r="F122" s="145"/>
      <c r="G122" s="145"/>
      <c r="H122" s="145"/>
      <c r="I122" s="145"/>
      <c r="J122" s="145"/>
    </row>
    <row r="123" spans="1:10">
      <c r="A123" s="145"/>
      <c r="B123" s="145"/>
      <c r="C123" s="145"/>
      <c r="D123" s="145"/>
      <c r="E123" s="145"/>
      <c r="F123" s="145"/>
      <c r="G123" s="145"/>
      <c r="H123" s="145"/>
      <c r="I123" s="145"/>
      <c r="J123" s="145"/>
    </row>
    <row r="124" spans="1:10">
      <c r="A124" s="145"/>
      <c r="B124" s="145"/>
      <c r="C124" s="145"/>
      <c r="D124" s="145"/>
      <c r="E124" s="145"/>
      <c r="F124" s="145"/>
      <c r="G124" s="145"/>
      <c r="H124" s="145"/>
      <c r="I124" s="145"/>
      <c r="J124" s="145"/>
    </row>
    <row r="125" spans="1:10">
      <c r="A125" s="145"/>
      <c r="B125" s="145"/>
      <c r="C125" s="145"/>
      <c r="D125" s="145"/>
      <c r="E125" s="145"/>
      <c r="F125" s="145"/>
      <c r="G125" s="145"/>
      <c r="H125" s="145"/>
      <c r="I125" s="145"/>
      <c r="J125" s="145"/>
    </row>
    <row r="126" spans="1:10">
      <c r="A126" s="145"/>
      <c r="B126" s="145"/>
      <c r="C126" s="145"/>
      <c r="D126" s="145"/>
      <c r="E126" s="145"/>
      <c r="F126" s="145"/>
      <c r="G126" s="145"/>
      <c r="H126" s="145"/>
      <c r="I126" s="145"/>
      <c r="J126" s="145"/>
    </row>
    <row r="127" spans="1:10">
      <c r="A127" s="145"/>
      <c r="B127" s="145"/>
      <c r="C127" s="145"/>
      <c r="D127" s="145"/>
      <c r="E127" s="145"/>
      <c r="F127" s="145"/>
      <c r="G127" s="145"/>
      <c r="H127" s="145"/>
      <c r="I127" s="145"/>
      <c r="J127" s="145"/>
    </row>
    <row r="128" spans="1:10">
      <c r="A128" s="145"/>
      <c r="B128" s="145"/>
      <c r="C128" s="145"/>
      <c r="D128" s="145"/>
      <c r="E128" s="145"/>
      <c r="F128" s="145"/>
      <c r="G128" s="145"/>
      <c r="H128" s="145"/>
      <c r="I128" s="145"/>
      <c r="J128" s="145"/>
    </row>
    <row r="129" spans="1:10">
      <c r="A129" s="145"/>
      <c r="B129" s="145"/>
      <c r="C129" s="145"/>
      <c r="D129" s="145"/>
      <c r="E129" s="145"/>
      <c r="F129" s="145"/>
      <c r="G129" s="145"/>
      <c r="H129" s="145"/>
      <c r="I129" s="145"/>
      <c r="J129" s="145"/>
    </row>
    <row r="130" spans="1:10">
      <c r="A130" s="145"/>
      <c r="B130" s="145"/>
      <c r="C130" s="145"/>
      <c r="D130" s="145"/>
      <c r="E130" s="145"/>
      <c r="F130" s="145"/>
      <c r="G130" s="145"/>
      <c r="H130" s="145"/>
      <c r="I130" s="145"/>
      <c r="J130" s="145"/>
    </row>
    <row r="131" spans="1:10">
      <c r="A131" s="145"/>
      <c r="B131" s="145"/>
      <c r="C131" s="145"/>
      <c r="D131" s="145"/>
      <c r="E131" s="145"/>
      <c r="F131" s="145"/>
      <c r="G131" s="145"/>
      <c r="H131" s="145"/>
      <c r="I131" s="145"/>
      <c r="J131" s="145"/>
    </row>
    <row r="132" spans="1:10">
      <c r="A132" s="145"/>
      <c r="B132" s="145"/>
      <c r="C132" s="145"/>
      <c r="D132" s="145"/>
      <c r="E132" s="145"/>
      <c r="F132" s="145"/>
      <c r="G132" s="145"/>
      <c r="H132" s="145"/>
      <c r="I132" s="145"/>
      <c r="J132" s="145"/>
    </row>
    <row r="133" spans="1:10">
      <c r="A133" s="145"/>
      <c r="B133" s="145"/>
      <c r="C133" s="145"/>
      <c r="D133" s="145"/>
      <c r="E133" s="145"/>
      <c r="F133" s="145"/>
      <c r="G133" s="145"/>
      <c r="H133" s="145"/>
      <c r="I133" s="145"/>
      <c r="J133" s="145"/>
    </row>
    <row r="134" spans="1:10">
      <c r="A134" s="145"/>
      <c r="B134" s="145"/>
      <c r="C134" s="145"/>
      <c r="D134" s="145"/>
      <c r="E134" s="145"/>
      <c r="F134" s="145"/>
      <c r="G134" s="145"/>
      <c r="H134" s="145"/>
      <c r="I134" s="145"/>
      <c r="J134" s="145"/>
    </row>
    <row r="135" spans="1:10">
      <c r="A135" s="145"/>
      <c r="B135" s="145"/>
      <c r="C135" s="145"/>
      <c r="D135" s="145"/>
      <c r="E135" s="145"/>
      <c r="F135" s="145"/>
      <c r="G135" s="145"/>
      <c r="H135" s="145"/>
      <c r="I135" s="145"/>
      <c r="J135" s="145"/>
    </row>
    <row r="136" spans="1:10">
      <c r="A136" s="145"/>
      <c r="B136" s="145"/>
      <c r="C136" s="145"/>
      <c r="D136" s="145"/>
      <c r="E136" s="145"/>
      <c r="F136" s="145"/>
      <c r="G136" s="145"/>
      <c r="H136" s="145"/>
      <c r="I136" s="145"/>
      <c r="J136" s="145"/>
    </row>
    <row r="137" spans="1:10">
      <c r="A137" s="145"/>
      <c r="B137" s="145"/>
      <c r="C137" s="145"/>
      <c r="D137" s="145"/>
      <c r="E137" s="145"/>
      <c r="F137" s="145"/>
      <c r="G137" s="145"/>
      <c r="H137" s="145"/>
      <c r="I137" s="145"/>
      <c r="J137" s="145"/>
    </row>
    <row r="138" spans="1:10">
      <c r="A138" s="145"/>
      <c r="B138" s="145"/>
      <c r="C138" s="145"/>
      <c r="D138" s="145"/>
      <c r="E138" s="145"/>
      <c r="F138" s="145"/>
      <c r="G138" s="145"/>
      <c r="H138" s="145"/>
      <c r="I138" s="145"/>
      <c r="J138" s="145"/>
    </row>
    <row r="139" spans="1:10">
      <c r="A139" s="145"/>
      <c r="B139" s="145"/>
      <c r="C139" s="145"/>
      <c r="D139" s="145"/>
      <c r="E139" s="145"/>
      <c r="F139" s="145"/>
      <c r="G139" s="145"/>
      <c r="H139" s="145"/>
      <c r="I139" s="145"/>
      <c r="J139" s="145"/>
    </row>
    <row r="140" spans="1:10">
      <c r="A140" s="145"/>
      <c r="B140" s="145"/>
      <c r="C140" s="145"/>
      <c r="D140" s="145"/>
      <c r="E140" s="145"/>
      <c r="F140" s="145"/>
      <c r="G140" s="145"/>
      <c r="H140" s="145"/>
      <c r="I140" s="145"/>
      <c r="J140" s="145"/>
    </row>
    <row r="141" spans="1:10">
      <c r="A141" s="145"/>
      <c r="B141" s="145"/>
      <c r="C141" s="145"/>
      <c r="D141" s="145"/>
      <c r="E141" s="145"/>
      <c r="F141" s="145"/>
      <c r="G141" s="145"/>
      <c r="H141" s="145"/>
      <c r="I141" s="145"/>
      <c r="J141" s="145"/>
    </row>
    <row r="142" spans="1:10">
      <c r="A142" s="145"/>
      <c r="B142" s="145"/>
      <c r="C142" s="145"/>
      <c r="D142" s="145"/>
      <c r="E142" s="145"/>
      <c r="F142" s="145"/>
      <c r="G142" s="145"/>
      <c r="H142" s="145"/>
      <c r="I142" s="145"/>
      <c r="J142" s="145"/>
    </row>
    <row r="143" spans="1:10">
      <c r="A143" s="145"/>
      <c r="B143" s="145"/>
      <c r="C143" s="145"/>
      <c r="D143" s="145"/>
      <c r="E143" s="145"/>
      <c r="F143" s="145"/>
      <c r="G143" s="145"/>
      <c r="H143" s="145"/>
      <c r="I143" s="145"/>
      <c r="J143" s="145"/>
    </row>
    <row r="144" spans="1:10">
      <c r="A144" s="145"/>
      <c r="B144" s="145"/>
      <c r="C144" s="145"/>
      <c r="D144" s="145"/>
      <c r="E144" s="145"/>
      <c r="F144" s="145"/>
      <c r="G144" s="145"/>
      <c r="H144" s="145"/>
      <c r="I144" s="145"/>
      <c r="J144" s="145"/>
    </row>
    <row r="145" spans="1:45">
      <c r="A145" s="145"/>
      <c r="B145" s="145"/>
      <c r="C145" s="145"/>
      <c r="D145" s="145"/>
      <c r="E145" s="145"/>
      <c r="F145" s="145"/>
      <c r="G145" s="145"/>
      <c r="H145" s="145"/>
      <c r="I145" s="145"/>
      <c r="J145" s="145"/>
    </row>
    <row r="146" spans="1:45">
      <c r="A146" s="145"/>
      <c r="B146" s="145"/>
      <c r="C146" s="145"/>
      <c r="D146" s="145"/>
      <c r="E146" s="145"/>
      <c r="F146" s="145"/>
      <c r="G146" s="145"/>
      <c r="H146" s="145"/>
      <c r="I146" s="145"/>
      <c r="J146" s="145"/>
    </row>
    <row r="147" spans="1:45" ht="15" customHeight="1">
      <c r="A147" s="201" t="s">
        <v>3</v>
      </c>
      <c r="B147" s="202"/>
      <c r="C147" s="202"/>
      <c r="D147" s="202"/>
      <c r="E147" s="202"/>
      <c r="F147" s="202"/>
      <c r="G147" s="202"/>
      <c r="H147" s="202"/>
      <c r="I147" s="203"/>
      <c r="J147" s="145"/>
    </row>
    <row r="148" spans="1:45" ht="15" customHeight="1">
      <c r="A148" s="146" t="s">
        <v>39</v>
      </c>
      <c r="B148" s="161"/>
      <c r="C148" s="162" t="s">
        <v>92</v>
      </c>
      <c r="D148" s="162"/>
      <c r="E148" s="163"/>
      <c r="F148" s="162"/>
      <c r="G148" s="162" t="s">
        <v>96</v>
      </c>
      <c r="H148" s="164"/>
      <c r="I148" s="163"/>
      <c r="J148" s="145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</row>
    <row r="149" spans="1:45">
      <c r="A149" s="148">
        <v>1</v>
      </c>
      <c r="B149" s="149">
        <v>2</v>
      </c>
      <c r="C149" s="149">
        <v>3</v>
      </c>
      <c r="D149" s="149">
        <v>4</v>
      </c>
      <c r="E149" s="149">
        <v>5</v>
      </c>
      <c r="F149" s="149">
        <v>6</v>
      </c>
      <c r="G149" s="149">
        <v>7</v>
      </c>
      <c r="H149" s="165">
        <v>8</v>
      </c>
      <c r="I149" s="165">
        <v>9</v>
      </c>
      <c r="J149" s="145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</row>
    <row r="150" spans="1:45">
      <c r="A150" s="150"/>
      <c r="B150" s="149" t="s">
        <v>121</v>
      </c>
      <c r="C150" s="149" t="s">
        <v>105</v>
      </c>
      <c r="D150" s="149" t="s">
        <v>90</v>
      </c>
      <c r="E150" s="149" t="s">
        <v>42</v>
      </c>
      <c r="F150" s="149" t="s">
        <v>121</v>
      </c>
      <c r="G150" s="149" t="s">
        <v>105</v>
      </c>
      <c r="H150" s="149" t="s">
        <v>90</v>
      </c>
      <c r="I150" s="149" t="s">
        <v>42</v>
      </c>
      <c r="J150" s="145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</row>
    <row r="151" spans="1:45">
      <c r="A151" s="152"/>
      <c r="B151" s="146">
        <v>2020</v>
      </c>
      <c r="C151" s="146">
        <v>2021</v>
      </c>
      <c r="D151" s="146">
        <v>2022</v>
      </c>
      <c r="E151" s="146">
        <v>2023</v>
      </c>
      <c r="F151" s="166">
        <v>2020</v>
      </c>
      <c r="G151" s="166">
        <v>2021</v>
      </c>
      <c r="H151" s="166">
        <v>2022</v>
      </c>
      <c r="I151" s="166">
        <v>2023</v>
      </c>
      <c r="J151" s="145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</row>
    <row r="152" spans="1:45">
      <c r="A152" s="154" t="s">
        <v>45</v>
      </c>
      <c r="B152" s="158">
        <f ca="1">IF(INDIRECT(ADDRESS(ROW('3'!BU$7),COLUMN('3'!BU$6)+ROW(A1),1,1,"3"))="","",INDIRECT(ADDRESS(ROW('3'!BU$7),COLUMN('3'!BU$6)+ROW(A1),1,1,"3")))</f>
        <v>809688.72100000002</v>
      </c>
      <c r="C152" s="158">
        <f ca="1">IF(INDIRECT(ADDRESS(ROW('3'!BU$7),COLUMN('3'!BU$6)+ROW(A1)+12,1,1,"3"))="","",INDIRECT(ADDRESS(ROW('3'!BU$7),COLUMN('3'!BU$6)+ROW(A1)+12,1,1,"3")))</f>
        <v>782986.00100000005</v>
      </c>
      <c r="D152" s="158">
        <f ca="1">IF(INDIRECT(ADDRESS(ROW('3'!BU$7),COLUMN('3'!BU$6)+ROW(A1)+24,1,1,"3"))="","",INDIRECT(ADDRESS(ROW('3'!BU$7),COLUMN('3'!BU$6)+ROW(A1)+24,1,1,"3")))</f>
        <v>941791.93599999999</v>
      </c>
      <c r="E152" s="158">
        <f ca="1">IF(INDIRECT(ADDRESS(ROW('3'!BU$7),COLUMN('3'!BU$6)+ROW(A1)+36,1,1,"3"))="","",INDIRECT(ADDRESS(ROW('3'!BU$7),COLUMN('3'!BU$6)+ROW(A1)+36,1,1,"3")))</f>
        <v>1077162.7609999999</v>
      </c>
      <c r="F152" s="155">
        <f ca="1">IFERROR(B152/P79*100,"")</f>
        <v>2.6727652943012399</v>
      </c>
      <c r="G152" s="155">
        <f ca="1">IFERROR(C152/R79*100,"")</f>
        <v>2.3311772515667175</v>
      </c>
      <c r="H152" s="155">
        <f ca="1">IFERROR(D152/T79*100,"")</f>
        <v>2.4098625171641483</v>
      </c>
      <c r="I152" s="155">
        <f ca="1">IFERROR(E152/U79*100,"")</f>
        <v>2.4684515255333088</v>
      </c>
      <c r="J152" s="145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</row>
    <row r="153" spans="1:45">
      <c r="A153" s="154" t="s">
        <v>46</v>
      </c>
      <c r="B153" s="158">
        <f ca="1">IF(INDIRECT(ADDRESS(ROW('3'!BU$7),COLUMN('3'!BU$6)+ROW(A2),1,1,"3"))="","",INDIRECT(ADDRESS(ROW('3'!BU$7),COLUMN('3'!BU$6)+ROW(A2),1,1,"3")))</f>
        <v>729172.13300000003</v>
      </c>
      <c r="C153" s="158">
        <f ca="1">IF(INDIRECT(ADDRESS(ROW('3'!BU$7),COLUMN('3'!BU$6)+ROW(A2)+12,1,1,"3"))="","",INDIRECT(ADDRESS(ROW('3'!BU$7),COLUMN('3'!BU$6)+ROW(A2)+12,1,1,"3")))</f>
        <v>734852.06500000006</v>
      </c>
      <c r="D153" s="158">
        <f ca="1">IF(INDIRECT(ADDRESS(ROW('3'!BU$7),COLUMN('3'!BU$6)+ROW(A2)+24,1,1,"3"))="","",INDIRECT(ADDRESS(ROW('3'!BU$7),COLUMN('3'!BU$6)+ROW(A2)+24,1,1,"3")))</f>
        <v>870814.98900000006</v>
      </c>
      <c r="E153" s="158">
        <f ca="1">IF(INDIRECT(ADDRESS(ROW('3'!BU$7),COLUMN('3'!BU$6)+ROW(A2)+36,1,1,"3"))="","",INDIRECT(ADDRESS(ROW('3'!BU$7),COLUMN('3'!BU$6)+ROW(A2)+36,1,1,"3")))</f>
        <v>983504.24399999995</v>
      </c>
      <c r="F153" s="155">
        <f t="shared" ref="F153:F163" ca="1" si="21">IFERROR(B153/P80*100,"")</f>
        <v>2.4069817450921462</v>
      </c>
      <c r="G153" s="155">
        <f t="shared" ref="G153:G163" ca="1" si="22">IFERROR(C153/R80*100,"")</f>
        <v>2.1878685123449952</v>
      </c>
      <c r="H153" s="155">
        <f t="shared" ref="H153:H163" ca="1" si="23">IFERROR(D153/T80*100,"")</f>
        <v>2.2282463048991432</v>
      </c>
      <c r="I153" s="155">
        <f t="shared" ref="I153:I163" ca="1" si="24">IFERROR(E153/U80*100,"")</f>
        <v>2.253821464470664</v>
      </c>
      <c r="J153" s="145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</row>
    <row r="154" spans="1:45">
      <c r="A154" s="154" t="s">
        <v>22</v>
      </c>
      <c r="B154" s="158">
        <f ca="1">IF(INDIRECT(ADDRESS(ROW('3'!BU$7),COLUMN('3'!BU$6)+ROW(A3),1,1,"3"))="","",INDIRECT(ADDRESS(ROW('3'!BU$7),COLUMN('3'!BU$6)+ROW(A3),1,1,"3")))</f>
        <v>622803.57999999984</v>
      </c>
      <c r="C154" s="158">
        <f ca="1">IF(INDIRECT(ADDRESS(ROW('3'!BU$7),COLUMN('3'!BU$6)+ROW(A3)+12,1,1,"3"))="","",INDIRECT(ADDRESS(ROW('3'!BU$7),COLUMN('3'!BU$6)+ROW(A3)+12,1,1,"3")))</f>
        <v>637891.50999999978</v>
      </c>
      <c r="D154" s="158">
        <f ca="1">IF(INDIRECT(ADDRESS(ROW('3'!BU$7),COLUMN('3'!BU$6)+ROW(A3)+24,1,1,"3"))="","",INDIRECT(ADDRESS(ROW('3'!BU$7),COLUMN('3'!BU$6)+ROW(A3)+24,1,1,"3")))</f>
        <v>769054.68499999982</v>
      </c>
      <c r="E154" s="158">
        <f ca="1">IF(INDIRECT(ADDRESS(ROW('3'!BU$7),COLUMN('3'!BU$6)+ROW(A3)+36,1,1,"3"))="","",INDIRECT(ADDRESS(ROW('3'!BU$7),COLUMN('3'!BU$6)+ROW(A3)+36,1,1,"3")))</f>
        <v>838446.19</v>
      </c>
      <c r="F154" s="155">
        <f t="shared" ca="1" si="21"/>
        <v>2.0558614077453172</v>
      </c>
      <c r="G154" s="155">
        <f t="shared" ca="1" si="22"/>
        <v>1.8991887149710902</v>
      </c>
      <c r="H154" s="155">
        <f t="shared" ca="1" si="23"/>
        <v>1.9678614651367974</v>
      </c>
      <c r="I154" s="155">
        <f t="shared" ca="1" si="24"/>
        <v>1.9214030151410801</v>
      </c>
      <c r="J154" s="145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</row>
    <row r="155" spans="1:45">
      <c r="A155" s="154" t="s">
        <v>47</v>
      </c>
      <c r="B155" s="158">
        <f ca="1">IF(INDIRECT(ADDRESS(ROW('3'!BU$7),COLUMN('3'!BU$6)+ROW(A4),1,1,"3"))="","",INDIRECT(ADDRESS(ROW('3'!BU$7),COLUMN('3'!BU$6)+ROW(A4),1,1,"3")))</f>
        <v>689512.18699999992</v>
      </c>
      <c r="C155" s="158">
        <f ca="1">IF(INDIRECT(ADDRESS(ROW('3'!BU$7),COLUMN('3'!BU$6)+ROW(A4)+12,1,1,"3"))="","",INDIRECT(ADDRESS(ROW('3'!BU$7),COLUMN('3'!BU$6)+ROW(A4)+12,1,1,"3")))</f>
        <v>864350.42400000012</v>
      </c>
      <c r="D155" s="158">
        <f ca="1">IF(INDIRECT(ADDRESS(ROW('3'!BU$7),COLUMN('3'!BU$6)+ROW(A4)+24,1,1,"3"))="","",INDIRECT(ADDRESS(ROW('3'!BU$7),COLUMN('3'!BU$6)+ROW(A4)+24,1,1,"3")))</f>
        <v>957835.15200000023</v>
      </c>
      <c r="E155" s="158" t="str">
        <f ca="1">IF(INDIRECT(ADDRESS(ROW('3'!BU$7),COLUMN('3'!BU$6)+ROW(A4)+36,1,1,"3"))="","",INDIRECT(ADDRESS(ROW('3'!BU$7),COLUMN('3'!BU$6)+ROW(A4)+36,1,1,"3")))</f>
        <v/>
      </c>
      <c r="F155" s="155">
        <f t="shared" ca="1" si="21"/>
        <v>2.276065104544474</v>
      </c>
      <c r="G155" s="155">
        <f t="shared" ca="1" si="22"/>
        <v>2.5734228239552488</v>
      </c>
      <c r="H155" s="155">
        <f t="shared" ca="1" si="23"/>
        <v>2.450913988742228</v>
      </c>
      <c r="I155" s="155" t="str">
        <f t="shared" ca="1" si="24"/>
        <v/>
      </c>
      <c r="J155" s="145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</row>
    <row r="156" spans="1:45">
      <c r="A156" s="154" t="s">
        <v>23</v>
      </c>
      <c r="B156" s="158">
        <f ca="1">IF(INDIRECT(ADDRESS(ROW('3'!BU$7),COLUMN('3'!BU$6)+ROW(A5),1,1,"3"))="","",INDIRECT(ADDRESS(ROW('3'!BU$7),COLUMN('3'!BU$6)+ROW(A5),1,1,"3")))</f>
        <v>629295.89700000035</v>
      </c>
      <c r="C156" s="158">
        <f ca="1">IF(INDIRECT(ADDRESS(ROW('3'!BU$7),COLUMN('3'!BU$6)+ROW(A5)+12,1,1,"3"))="","",INDIRECT(ADDRESS(ROW('3'!BU$7),COLUMN('3'!BU$6)+ROW(A5)+12,1,1,"3")))</f>
        <v>850252.99099999992</v>
      </c>
      <c r="D156" s="158">
        <f ca="1">IF(INDIRECT(ADDRESS(ROW('3'!BU$7),COLUMN('3'!BU$6)+ROW(A5)+24,1,1,"3"))="","",INDIRECT(ADDRESS(ROW('3'!BU$7),COLUMN('3'!BU$6)+ROW(A5)+24,1,1,"3")))</f>
        <v>978678.55900000036</v>
      </c>
      <c r="E156" s="158" t="str">
        <f ca="1">IF(INDIRECT(ADDRESS(ROW('3'!BU$7),COLUMN('3'!BU$6)+ROW(A5)+36,1,1,"3"))="","",INDIRECT(ADDRESS(ROW('3'!BU$7),COLUMN('3'!BU$6)+ROW(A5)+36,1,1,"3")))</f>
        <v/>
      </c>
      <c r="F156" s="155">
        <f t="shared" ca="1" si="21"/>
        <v>2.0772924084584954</v>
      </c>
      <c r="G156" s="155">
        <f t="shared" ca="1" si="22"/>
        <v>2.5314506621629382</v>
      </c>
      <c r="H156" s="155">
        <f t="shared" ca="1" si="23"/>
        <v>2.5042482161222521</v>
      </c>
      <c r="I156" s="155" t="str">
        <f t="shared" ca="1" si="24"/>
        <v/>
      </c>
      <c r="J156" s="145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</row>
    <row r="157" spans="1:45">
      <c r="A157" s="154" t="s">
        <v>48</v>
      </c>
      <c r="B157" s="158">
        <f ca="1">IF(INDIRECT(ADDRESS(ROW('3'!BU$7),COLUMN('3'!BU$6)+ROW(A6),1,1,"3"))="","",INDIRECT(ADDRESS(ROW('3'!BU$7),COLUMN('3'!BU$6)+ROW(A6),1,1,"3")))</f>
        <v>690672.48199999984</v>
      </c>
      <c r="C157" s="158">
        <f ca="1">IF(INDIRECT(ADDRESS(ROW('3'!BU$7),COLUMN('3'!BU$6)+ROW(A6)+12,1,1,"3"))="","",INDIRECT(ADDRESS(ROW('3'!BU$7),COLUMN('3'!BU$6)+ROW(A6)+12,1,1,"3")))</f>
        <v>768738.3879999998</v>
      </c>
      <c r="D157" s="158">
        <f ca="1">IF(INDIRECT(ADDRESS(ROW('3'!BU$7),COLUMN('3'!BU$6)+ROW(A6)+24,1,1,"3"))="","",INDIRECT(ADDRESS(ROW('3'!BU$7),COLUMN('3'!BU$6)+ROW(A6)+24,1,1,"3")))</f>
        <v>888916.23299999908</v>
      </c>
      <c r="E157" s="158" t="str">
        <f ca="1">IF(INDIRECT(ADDRESS(ROW('3'!BU$7),COLUMN('3'!BU$6)+ROW(A6)+36,1,1,"3"))="","",INDIRECT(ADDRESS(ROW('3'!BU$7),COLUMN('3'!BU$6)+ROW(A6)+36,1,1,"3")))</f>
        <v/>
      </c>
      <c r="F157" s="155">
        <f t="shared" ca="1" si="21"/>
        <v>2.2798952137292985</v>
      </c>
      <c r="G157" s="155">
        <f t="shared" ca="1" si="22"/>
        <v>2.2887579601971306</v>
      </c>
      <c r="H157" s="155">
        <f t="shared" ca="1" si="23"/>
        <v>2.2745638701300694</v>
      </c>
      <c r="I157" s="155" t="str">
        <f t="shared" ca="1" si="24"/>
        <v/>
      </c>
      <c r="J157" s="145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</row>
    <row r="158" spans="1:45">
      <c r="A158" s="154" t="s">
        <v>49</v>
      </c>
      <c r="B158" s="158">
        <f ca="1">IF(INDIRECT(ADDRESS(ROW('3'!BU$7),COLUMN('3'!BU$6)+ROW(A7),1,1,"3"))="","",INDIRECT(ADDRESS(ROW('3'!BU$7),COLUMN('3'!BU$6)+ROW(A7),1,1,"3")))</f>
        <v>796698.85199999996</v>
      </c>
      <c r="C158" s="158">
        <f ca="1">IF(INDIRECT(ADDRESS(ROW('3'!BU$7),COLUMN('3'!BU$6)+ROW(A7)+12,1,1,"3"))="","",INDIRECT(ADDRESS(ROW('3'!BU$7),COLUMN('3'!BU$6)+ROW(A7)+12,1,1,"3")))</f>
        <v>922262.25600000005</v>
      </c>
      <c r="D158" s="158">
        <f ca="1">IF(INDIRECT(ADDRESS(ROW('3'!BU$7),COLUMN('3'!BU$6)+ROW(A7)+24,1,1,"3"))="","",INDIRECT(ADDRESS(ROW('3'!BU$7),COLUMN('3'!BU$6)+ROW(A7)+24,1,1,"3")))</f>
        <v>1027456.8880000003</v>
      </c>
      <c r="E158" s="158" t="str">
        <f ca="1">IF(INDIRECT(ADDRESS(ROW('3'!BU$7),COLUMN('3'!BU$6)+ROW(A7)+36,1,1,"3"))="","",INDIRECT(ADDRESS(ROW('3'!BU$7),COLUMN('3'!BU$6)+ROW(A7)+36,1,1,"3")))</f>
        <v/>
      </c>
      <c r="F158" s="155">
        <f t="shared" ca="1" si="21"/>
        <v>2.6298860122509224</v>
      </c>
      <c r="G158" s="155">
        <f t="shared" ca="1" si="22"/>
        <v>2.7458432059065645</v>
      </c>
      <c r="H158" s="155">
        <f t="shared" ca="1" si="23"/>
        <v>2.6290624794575894</v>
      </c>
      <c r="I158" s="155" t="str">
        <f t="shared" ca="1" si="24"/>
        <v/>
      </c>
      <c r="J158" s="145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</row>
    <row r="159" spans="1:45">
      <c r="A159" s="154" t="s">
        <v>50</v>
      </c>
      <c r="B159" s="158">
        <f ca="1">IF(INDIRECT(ADDRESS(ROW('3'!BU$7),COLUMN('3'!BU$6)+ROW(A8),1,1,"3"))="","",INDIRECT(ADDRESS(ROW('3'!BU$7),COLUMN('3'!BU$6)+ROW(A8),1,1,"3")))</f>
        <v>803951.55700000003</v>
      </c>
      <c r="C159" s="158">
        <f ca="1">IF(INDIRECT(ADDRESS(ROW('3'!BU$7),COLUMN('3'!BU$6)+ROW(A8)+12,1,1,"3"))="","",INDIRECT(ADDRESS(ROW('3'!BU$7),COLUMN('3'!BU$6)+ROW(A8)+12,1,1,"3")))</f>
        <v>901674.18400000036</v>
      </c>
      <c r="D159" s="158">
        <f ca="1">IF(INDIRECT(ADDRESS(ROW('3'!BU$7),COLUMN('3'!BU$6)+ROW(A8)+24,1,1,"3"))="","",INDIRECT(ADDRESS(ROW('3'!BU$7),COLUMN('3'!BU$6)+ROW(A8)+24,1,1,"3")))</f>
        <v>969994.08100000024</v>
      </c>
      <c r="E159" s="158" t="str">
        <f ca="1">IF(INDIRECT(ADDRESS(ROW('3'!BU$7),COLUMN('3'!BU$6)+ROW(A8)+36,1,1,"3"))="","",INDIRECT(ADDRESS(ROW('3'!BU$7),COLUMN('3'!BU$6)+ROW(A8)+36,1,1,"3")))</f>
        <v/>
      </c>
      <c r="F159" s="155">
        <f t="shared" ca="1" si="21"/>
        <v>2.6538270376240609</v>
      </c>
      <c r="G159" s="155">
        <f t="shared" ca="1" si="22"/>
        <v>2.6845465223915075</v>
      </c>
      <c r="H159" s="155">
        <f t="shared" ca="1" si="23"/>
        <v>2.4820263248388925</v>
      </c>
      <c r="I159" s="155" t="str">
        <f t="shared" ca="1" si="24"/>
        <v/>
      </c>
      <c r="J159" s="145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</row>
    <row r="160" spans="1:45">
      <c r="A160" s="154" t="s">
        <v>51</v>
      </c>
      <c r="B160" s="158">
        <f ca="1">IF(INDIRECT(ADDRESS(ROW('3'!BU$7),COLUMN('3'!BU$6)+ROW(A9),1,1,"3"))="","",INDIRECT(ADDRESS(ROW('3'!BU$7),COLUMN('3'!BU$6)+ROW(A9),1,1,"3")))</f>
        <v>783355.6660000002</v>
      </c>
      <c r="C160" s="158">
        <f ca="1">IF(INDIRECT(ADDRESS(ROW('3'!BU$7),COLUMN('3'!BU$6)+ROW(A9)+12,1,1,"3"))="","",INDIRECT(ADDRESS(ROW('3'!BU$7),COLUMN('3'!BU$6)+ROW(A9)+12,1,1,"3")))</f>
        <v>852725.58600000013</v>
      </c>
      <c r="D160" s="158">
        <f ca="1">IF(INDIRECT(ADDRESS(ROW('3'!BU$7),COLUMN('3'!BU$6)+ROW(A9)+24,1,1,"3"))="","",INDIRECT(ADDRESS(ROW('3'!BU$7),COLUMN('3'!BU$6)+ROW(A9)+24,1,1,"3")))</f>
        <v>985435.90399999917</v>
      </c>
      <c r="E160" s="158" t="str">
        <f ca="1">IF(INDIRECT(ADDRESS(ROW('3'!BU$7),COLUMN('3'!BU$6)+ROW(A9)+36,1,1,"3"))="","",INDIRECT(ADDRESS(ROW('3'!BU$7),COLUMN('3'!BU$6)+ROW(A9)+36,1,1,"3")))</f>
        <v/>
      </c>
      <c r="F160" s="155">
        <f t="shared" ca="1" si="21"/>
        <v>2.5858404382775566</v>
      </c>
      <c r="G160" s="155">
        <f t="shared" ca="1" si="22"/>
        <v>2.5388122972483376</v>
      </c>
      <c r="H160" s="155">
        <f t="shared" ca="1" si="23"/>
        <v>2.5215389486169544</v>
      </c>
      <c r="I160" s="155" t="str">
        <f t="shared" ca="1" si="24"/>
        <v/>
      </c>
      <c r="J160" s="145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</row>
    <row r="161" spans="1:45">
      <c r="A161" s="154" t="s">
        <v>52</v>
      </c>
      <c r="B161" s="158">
        <f ca="1">IF(INDIRECT(ADDRESS(ROW('3'!BU$7),COLUMN('3'!BU$6)+ROW(A10),1,1,"3"))="","",INDIRECT(ADDRESS(ROW('3'!BU$7),COLUMN('3'!BU$6)+ROW(A10),1,1,"3")))</f>
        <v>827797.90699999966</v>
      </c>
      <c r="C161" s="158">
        <f ca="1">IF(INDIRECT(ADDRESS(ROW('3'!BU$7),COLUMN('3'!BU$6)+ROW(A10)+12,1,1,"3"))="","",INDIRECT(ADDRESS(ROW('3'!BU$7),COLUMN('3'!BU$6)+ROW(A10)+12,1,1,"3")))</f>
        <v>895873.59499999974</v>
      </c>
      <c r="D161" s="158">
        <f ca="1">IF(INDIRECT(ADDRESS(ROW('3'!BU$7),COLUMN('3'!BU$6)+ROW(A10)+24,1,1,"3"))="","",INDIRECT(ADDRESS(ROW('3'!BU$7),COLUMN('3'!BU$6)+ROW(A10)+24,1,1,"3")))</f>
        <v>1021662.5140000004</v>
      </c>
      <c r="E161" s="158" t="str">
        <f ca="1">IF(INDIRECT(ADDRESS(ROW('3'!BU$7),COLUMN('3'!BU$6)+ROW(A10)+36,1,1,"3"))="","",INDIRECT(ADDRESS(ROW('3'!BU$7),COLUMN('3'!BU$6)+ROW(A10)+36,1,1,"3")))</f>
        <v/>
      </c>
      <c r="F161" s="155">
        <f t="shared" ca="1" si="21"/>
        <v>2.7325433331864386</v>
      </c>
      <c r="G161" s="155">
        <f t="shared" ca="1" si="22"/>
        <v>2.6672764803917537</v>
      </c>
      <c r="H161" s="155">
        <f t="shared" ca="1" si="23"/>
        <v>2.6142358025884533</v>
      </c>
      <c r="I161" s="155" t="str">
        <f t="shared" ca="1" si="24"/>
        <v/>
      </c>
      <c r="J161" s="145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</row>
    <row r="162" spans="1:45">
      <c r="A162" s="154" t="s">
        <v>53</v>
      </c>
      <c r="B162" s="158">
        <f ca="1">IF(INDIRECT(ADDRESS(ROW('3'!BU$7),COLUMN('3'!BU$6)+ROW(A11),1,1,"3"))="","",INDIRECT(ADDRESS(ROW('3'!BU$7),COLUMN('3'!BU$6)+ROW(A11),1,1,"3")))</f>
        <v>797101.46100000013</v>
      </c>
      <c r="C162" s="158">
        <f ca="1">IF(INDIRECT(ADDRESS(ROW('3'!BU$7),COLUMN('3'!BU$6)+ROW(A11)+12,1,1,"3"))="","",INDIRECT(ADDRESS(ROW('3'!BU$7),COLUMN('3'!BU$6)+ROW(A11)+12,1,1,"3")))</f>
        <v>856461.09999999963</v>
      </c>
      <c r="D162" s="158">
        <f ca="1">IF(INDIRECT(ADDRESS(ROW('3'!BU$7),COLUMN('3'!BU$6)+ROW(A11)+24,1,1,"3"))="","",INDIRECT(ADDRESS(ROW('3'!BU$7),COLUMN('3'!BU$6)+ROW(A11)+24,1,1,"3")))</f>
        <v>1038227.6740000006</v>
      </c>
      <c r="E162" s="158" t="str">
        <f ca="1">IF(INDIRECT(ADDRESS(ROW('3'!BU$7),COLUMN('3'!BU$6)+ROW(A11)+36,1,1,"3"))="","",INDIRECT(ADDRESS(ROW('3'!BU$7),COLUMN('3'!BU$6)+ROW(A11)+36,1,1,"3")))</f>
        <v/>
      </c>
      <c r="F162" s="155">
        <f t="shared" ca="1" si="21"/>
        <v>2.6312150160204757</v>
      </c>
      <c r="G162" s="155">
        <f t="shared" ca="1" si="22"/>
        <v>2.5499340098314311</v>
      </c>
      <c r="H162" s="155">
        <f t="shared" ca="1" si="23"/>
        <v>2.6566228274172867</v>
      </c>
      <c r="I162" s="155" t="str">
        <f t="shared" ca="1" si="24"/>
        <v/>
      </c>
      <c r="J162" s="145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</row>
    <row r="163" spans="1:45">
      <c r="A163" s="154" t="s">
        <v>54</v>
      </c>
      <c r="B163" s="158">
        <f ca="1">IF(INDIRECT(ADDRESS(ROW('3'!BU$7),COLUMN('3'!BU$6)+ROW(A12),1,1,"3"))="","",INDIRECT(ADDRESS(ROW('3'!BU$7),COLUMN('3'!BU$6)+ROW(A12),1,1,"3")))</f>
        <v>826496.36999999918</v>
      </c>
      <c r="C163" s="158">
        <f ca="1">IF(INDIRECT(ADDRESS(ROW('3'!BU$7),COLUMN('3'!BU$6)+ROW(A12)+12,1,1,"3"))="","",INDIRECT(ADDRESS(ROW('3'!BU$7),COLUMN('3'!BU$6)+ROW(A12)+12,1,1,"3")))</f>
        <v>962936.0429999996</v>
      </c>
      <c r="D163" s="158">
        <f ca="1">IF(INDIRECT(ADDRESS(ROW('3'!BU$7),COLUMN('3'!BU$6)+ROW(A12)+24,1,1,"3"))="","",INDIRECT(ADDRESS(ROW('3'!BU$7),COLUMN('3'!BU$6)+ROW(A12)+24,1,1,"3")))</f>
        <v>1107409.0789999999</v>
      </c>
      <c r="E163" s="158" t="str">
        <f ca="1">IF(INDIRECT(ADDRESS(ROW('3'!BU$7),COLUMN('3'!BU$6)+ROW(A12)+36,1,1,"3"))="","",INDIRECT(ADDRESS(ROW('3'!BU$7),COLUMN('3'!BU$6)+ROW(A12)+36,1,1,"3")))</f>
        <v/>
      </c>
      <c r="F163" s="155">
        <f t="shared" ca="1" si="21"/>
        <v>2.7282469871553938</v>
      </c>
      <c r="G163" s="155">
        <f t="shared" ca="1" si="22"/>
        <v>2.8669409099119636</v>
      </c>
      <c r="H163" s="155">
        <f t="shared" ca="1" si="23"/>
        <v>2.8336445966865562</v>
      </c>
      <c r="I163" s="155" t="str">
        <f t="shared" ca="1" si="24"/>
        <v/>
      </c>
      <c r="J163" s="145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</row>
    <row r="164" spans="1:45">
      <c r="A164" s="167" t="s">
        <v>101</v>
      </c>
      <c r="B164" s="158">
        <f t="shared" ref="B164:I164" ca="1" si="25">SUM(B152:B163)</f>
        <v>9006546.8129999992</v>
      </c>
      <c r="C164" s="158">
        <f t="shared" ca="1" si="25"/>
        <v>10031004.142999999</v>
      </c>
      <c r="D164" s="158">
        <f t="shared" ca="1" si="25"/>
        <v>11557277.694</v>
      </c>
      <c r="E164" s="158">
        <f t="shared" ca="1" si="25"/>
        <v>2899113.1949999998</v>
      </c>
      <c r="F164" s="155">
        <f t="shared" ca="1" si="25"/>
        <v>29.73041999838582</v>
      </c>
      <c r="G164" s="155">
        <f t="shared" ca="1" si="25"/>
        <v>29.865219350879677</v>
      </c>
      <c r="H164" s="155">
        <f t="shared" ca="1" si="25"/>
        <v>29.57282734180037</v>
      </c>
      <c r="I164" s="155">
        <f t="shared" ca="1" si="25"/>
        <v>6.6436760051450525</v>
      </c>
      <c r="J164" s="145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</row>
    <row r="165" spans="1:45">
      <c r="A165" s="145"/>
      <c r="B165" s="145"/>
      <c r="C165" s="145"/>
      <c r="D165" s="145"/>
      <c r="E165" s="145"/>
      <c r="F165" s="145"/>
      <c r="G165" s="145"/>
      <c r="H165" s="145"/>
      <c r="I165" s="145"/>
      <c r="J165" s="145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</row>
    <row r="166" spans="1:45">
      <c r="A166" s="145"/>
      <c r="B166" s="145"/>
      <c r="C166" s="145"/>
      <c r="D166" s="145"/>
      <c r="E166" s="145"/>
      <c r="F166" s="145"/>
      <c r="G166" s="145"/>
      <c r="H166" s="145"/>
      <c r="I166" s="145"/>
      <c r="J166" s="145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</row>
    <row r="167" spans="1:45">
      <c r="A167" s="145"/>
      <c r="B167" s="145"/>
      <c r="C167" s="145"/>
      <c r="D167" s="145"/>
      <c r="E167" s="145"/>
      <c r="F167" s="145"/>
      <c r="G167" s="145"/>
      <c r="H167" s="145"/>
      <c r="I167" s="145"/>
      <c r="J167" s="145"/>
    </row>
    <row r="168" spans="1:45">
      <c r="A168" s="145"/>
      <c r="B168" s="145"/>
      <c r="C168" s="145"/>
      <c r="D168" s="145"/>
      <c r="E168" s="145"/>
      <c r="F168" s="145"/>
      <c r="G168" s="145"/>
      <c r="H168" s="145"/>
      <c r="I168" s="145"/>
      <c r="J168" s="145"/>
    </row>
    <row r="169" spans="1:45">
      <c r="A169" s="145"/>
      <c r="B169" s="145"/>
      <c r="C169" s="145"/>
      <c r="D169" s="145"/>
      <c r="E169" s="145"/>
      <c r="F169" s="145"/>
      <c r="G169" s="145"/>
      <c r="H169" s="145"/>
      <c r="I169" s="145"/>
      <c r="J169" s="145"/>
    </row>
    <row r="170" spans="1:45">
      <c r="A170" s="145"/>
      <c r="B170" s="145"/>
      <c r="C170" s="145"/>
      <c r="D170" s="145"/>
      <c r="E170" s="145"/>
      <c r="F170" s="145"/>
      <c r="G170" s="145"/>
      <c r="H170" s="145"/>
      <c r="I170" s="145"/>
      <c r="J170" s="145"/>
    </row>
    <row r="171" spans="1:45">
      <c r="A171" s="145"/>
      <c r="B171" s="145"/>
      <c r="C171" s="145"/>
      <c r="D171" s="145"/>
      <c r="E171" s="145"/>
      <c r="F171" s="145"/>
      <c r="G171" s="145"/>
      <c r="H171" s="145"/>
      <c r="I171" s="145"/>
      <c r="J171" s="145"/>
    </row>
    <row r="172" spans="1:45">
      <c r="A172" s="145"/>
      <c r="B172" s="145"/>
      <c r="C172" s="145"/>
      <c r="D172" s="145"/>
      <c r="E172" s="145"/>
      <c r="F172" s="145"/>
      <c r="G172" s="145"/>
      <c r="H172" s="145"/>
      <c r="I172" s="145"/>
      <c r="J172" s="145"/>
    </row>
    <row r="173" spans="1:45">
      <c r="A173" s="145"/>
      <c r="B173" s="145"/>
      <c r="C173" s="145"/>
      <c r="D173" s="145"/>
      <c r="E173" s="145"/>
      <c r="F173" s="145"/>
      <c r="G173" s="145"/>
      <c r="H173" s="145"/>
      <c r="I173" s="145"/>
      <c r="J173" s="145"/>
    </row>
    <row r="174" spans="1:45">
      <c r="A174" s="145"/>
      <c r="B174" s="145"/>
      <c r="C174" s="145"/>
      <c r="D174" s="145"/>
      <c r="E174" s="145"/>
      <c r="F174" s="145"/>
      <c r="G174" s="145"/>
      <c r="H174" s="145"/>
      <c r="I174" s="145"/>
      <c r="J174" s="145"/>
    </row>
    <row r="175" spans="1:45">
      <c r="A175" s="145"/>
      <c r="B175" s="145"/>
      <c r="C175" s="145"/>
      <c r="D175" s="145"/>
      <c r="E175" s="145"/>
      <c r="F175" s="145"/>
      <c r="G175" s="145"/>
      <c r="H175" s="145"/>
      <c r="I175" s="145"/>
      <c r="J175" s="145"/>
    </row>
    <row r="176" spans="1:45">
      <c r="A176" s="145"/>
      <c r="B176" s="145"/>
      <c r="C176" s="145"/>
      <c r="D176" s="145"/>
      <c r="E176" s="145"/>
      <c r="F176" s="145"/>
      <c r="G176" s="145"/>
      <c r="H176" s="145"/>
      <c r="I176" s="145"/>
      <c r="J176" s="145"/>
    </row>
    <row r="177" spans="1:10">
      <c r="A177" s="145"/>
      <c r="B177" s="145"/>
      <c r="C177" s="145"/>
      <c r="D177" s="145"/>
      <c r="E177" s="145"/>
      <c r="F177" s="145"/>
      <c r="G177" s="145"/>
      <c r="H177" s="145"/>
      <c r="I177" s="145"/>
      <c r="J177" s="145"/>
    </row>
    <row r="178" spans="1:10">
      <c r="A178" s="145"/>
      <c r="B178" s="145"/>
      <c r="C178" s="145"/>
      <c r="D178" s="145"/>
      <c r="E178" s="145"/>
      <c r="F178" s="145"/>
      <c r="G178" s="145"/>
      <c r="H178" s="145"/>
      <c r="I178" s="145"/>
      <c r="J178" s="145"/>
    </row>
    <row r="179" spans="1:10">
      <c r="A179" s="145"/>
      <c r="B179" s="145"/>
      <c r="C179" s="145"/>
      <c r="D179" s="145"/>
      <c r="E179" s="145"/>
      <c r="F179" s="145"/>
      <c r="G179" s="145"/>
      <c r="H179" s="145"/>
      <c r="I179" s="145"/>
      <c r="J179" s="145"/>
    </row>
    <row r="180" spans="1:10">
      <c r="A180" s="145"/>
      <c r="B180" s="145"/>
      <c r="C180" s="145"/>
      <c r="D180" s="145"/>
      <c r="E180" s="145"/>
      <c r="F180" s="145"/>
      <c r="G180" s="145"/>
      <c r="H180" s="145"/>
      <c r="I180" s="145"/>
      <c r="J180" s="145"/>
    </row>
    <row r="181" spans="1:10">
      <c r="A181" s="145"/>
      <c r="B181" s="145"/>
      <c r="C181" s="145"/>
      <c r="D181" s="145"/>
      <c r="E181" s="145"/>
      <c r="F181" s="145"/>
      <c r="G181" s="145"/>
      <c r="H181" s="145"/>
      <c r="I181" s="145"/>
      <c r="J181" s="145"/>
    </row>
    <row r="182" spans="1:10">
      <c r="A182" s="145"/>
      <c r="B182" s="145"/>
      <c r="C182" s="145"/>
      <c r="D182" s="145"/>
      <c r="E182" s="145"/>
      <c r="F182" s="145"/>
      <c r="G182" s="145"/>
      <c r="H182" s="145"/>
      <c r="I182" s="145"/>
      <c r="J182" s="145"/>
    </row>
    <row r="183" spans="1:10">
      <c r="A183" s="145"/>
      <c r="B183" s="145"/>
      <c r="C183" s="145"/>
      <c r="D183" s="145"/>
      <c r="E183" s="145"/>
      <c r="F183" s="145"/>
      <c r="G183" s="145"/>
      <c r="H183" s="145"/>
      <c r="I183" s="145"/>
      <c r="J183" s="145"/>
    </row>
    <row r="184" spans="1:10">
      <c r="A184" s="145"/>
      <c r="B184" s="145"/>
      <c r="C184" s="145"/>
      <c r="D184" s="145"/>
      <c r="E184" s="145"/>
      <c r="F184" s="145"/>
      <c r="G184" s="145"/>
      <c r="H184" s="145"/>
      <c r="I184" s="145"/>
      <c r="J184" s="145"/>
    </row>
    <row r="185" spans="1:10">
      <c r="A185" s="145"/>
      <c r="B185" s="145"/>
      <c r="C185" s="145"/>
      <c r="D185" s="145"/>
      <c r="E185" s="145"/>
      <c r="F185" s="145"/>
      <c r="G185" s="145"/>
      <c r="H185" s="145"/>
      <c r="I185" s="145"/>
      <c r="J185" s="145"/>
    </row>
    <row r="186" spans="1:10">
      <c r="A186" s="145"/>
      <c r="B186" s="145"/>
      <c r="C186" s="145"/>
      <c r="D186" s="145"/>
      <c r="E186" s="145"/>
      <c r="F186" s="145"/>
      <c r="G186" s="145"/>
      <c r="H186" s="145"/>
      <c r="I186" s="145"/>
      <c r="J186" s="145"/>
    </row>
    <row r="187" spans="1:10">
      <c r="A187" s="145"/>
      <c r="B187" s="145"/>
      <c r="C187" s="145"/>
      <c r="D187" s="145"/>
      <c r="E187" s="145"/>
      <c r="F187" s="145"/>
      <c r="G187" s="145"/>
      <c r="H187" s="145"/>
      <c r="I187" s="145"/>
      <c r="J187" s="145"/>
    </row>
    <row r="188" spans="1:10">
      <c r="A188" s="145"/>
      <c r="B188" s="145"/>
      <c r="C188" s="145"/>
      <c r="D188" s="145"/>
      <c r="E188" s="145"/>
      <c r="F188" s="145"/>
      <c r="G188" s="145"/>
      <c r="H188" s="145"/>
      <c r="I188" s="145"/>
      <c r="J188" s="145"/>
    </row>
    <row r="189" spans="1:10">
      <c r="A189" s="145"/>
      <c r="B189" s="145"/>
      <c r="C189" s="145"/>
      <c r="D189" s="145"/>
      <c r="E189" s="145"/>
      <c r="F189" s="145"/>
      <c r="G189" s="145"/>
      <c r="H189" s="145"/>
      <c r="I189" s="145"/>
      <c r="J189" s="145"/>
    </row>
    <row r="190" spans="1:10">
      <c r="A190" s="145"/>
      <c r="B190" s="145"/>
      <c r="C190" s="145"/>
      <c r="D190" s="145"/>
      <c r="E190" s="145"/>
      <c r="F190" s="145"/>
      <c r="G190" s="145"/>
      <c r="H190" s="145"/>
      <c r="I190" s="145"/>
      <c r="J190" s="145"/>
    </row>
    <row r="191" spans="1:10">
      <c r="A191" s="145"/>
      <c r="B191" s="145"/>
      <c r="C191" s="145"/>
      <c r="D191" s="145"/>
      <c r="E191" s="145"/>
      <c r="F191" s="145"/>
      <c r="G191" s="145"/>
      <c r="H191" s="145"/>
      <c r="I191" s="145"/>
      <c r="J191" s="145"/>
    </row>
    <row r="192" spans="1:10">
      <c r="A192" s="145"/>
      <c r="B192" s="145"/>
      <c r="C192" s="145"/>
      <c r="D192" s="145"/>
      <c r="E192" s="145"/>
      <c r="F192" s="145"/>
      <c r="G192" s="145"/>
      <c r="H192" s="145"/>
      <c r="I192" s="145"/>
      <c r="J192" s="145"/>
    </row>
    <row r="193" spans="1:10">
      <c r="A193" s="145"/>
      <c r="B193" s="145"/>
      <c r="C193" s="145"/>
      <c r="D193" s="145"/>
      <c r="E193" s="145"/>
      <c r="F193" s="145"/>
      <c r="G193" s="145"/>
      <c r="H193" s="145"/>
      <c r="I193" s="145"/>
      <c r="J193" s="145"/>
    </row>
    <row r="194" spans="1:10">
      <c r="A194" s="145"/>
      <c r="B194" s="145"/>
      <c r="C194" s="145"/>
      <c r="D194" s="145"/>
      <c r="E194" s="145"/>
      <c r="F194" s="145"/>
      <c r="G194" s="145"/>
      <c r="H194" s="145"/>
      <c r="I194" s="145"/>
      <c r="J194" s="145"/>
    </row>
    <row r="195" spans="1:10">
      <c r="A195" s="145"/>
      <c r="B195" s="145"/>
      <c r="C195" s="145"/>
      <c r="D195" s="145"/>
      <c r="E195" s="145"/>
      <c r="F195" s="145"/>
      <c r="G195" s="145"/>
      <c r="H195" s="145"/>
      <c r="I195" s="145"/>
      <c r="J195" s="145"/>
    </row>
    <row r="196" spans="1:10">
      <c r="A196" s="145"/>
      <c r="B196" s="145"/>
      <c r="C196" s="145"/>
      <c r="D196" s="145"/>
      <c r="E196" s="145"/>
      <c r="F196" s="145"/>
      <c r="G196" s="145"/>
      <c r="H196" s="145"/>
      <c r="I196" s="145"/>
      <c r="J196" s="145"/>
    </row>
    <row r="197" spans="1:10">
      <c r="A197" s="145"/>
      <c r="B197" s="145"/>
      <c r="C197" s="145"/>
      <c r="D197" s="145"/>
      <c r="E197" s="145"/>
      <c r="F197" s="145"/>
      <c r="G197" s="145"/>
      <c r="H197" s="145"/>
      <c r="I197" s="145"/>
      <c r="J197" s="145"/>
    </row>
    <row r="198" spans="1:10">
      <c r="A198" s="145"/>
      <c r="B198" s="145"/>
      <c r="C198" s="145"/>
      <c r="D198" s="145"/>
      <c r="E198" s="145"/>
      <c r="F198" s="145"/>
      <c r="G198" s="145"/>
      <c r="H198" s="145"/>
      <c r="I198" s="145"/>
      <c r="J198" s="145"/>
    </row>
    <row r="199" spans="1:10">
      <c r="A199" s="145"/>
      <c r="B199" s="145"/>
      <c r="C199" s="145"/>
      <c r="D199" s="145"/>
      <c r="E199" s="145"/>
      <c r="F199" s="145"/>
      <c r="G199" s="145"/>
      <c r="H199" s="145"/>
      <c r="I199" s="145"/>
      <c r="J199" s="145"/>
    </row>
    <row r="200" spans="1:10">
      <c r="A200" s="145"/>
      <c r="B200" s="145"/>
      <c r="C200" s="145"/>
      <c r="D200" s="145"/>
      <c r="E200" s="145"/>
      <c r="F200" s="145"/>
      <c r="G200" s="145"/>
      <c r="H200" s="145"/>
      <c r="I200" s="145"/>
      <c r="J200" s="145"/>
    </row>
    <row r="201" spans="1:10" ht="12.75" hidden="1" customHeight="1">
      <c r="A201" s="145"/>
      <c r="B201" s="145"/>
      <c r="C201" s="145"/>
      <c r="D201" s="145"/>
      <c r="E201" s="145"/>
      <c r="F201" s="145"/>
      <c r="G201" s="145"/>
      <c r="H201" s="145"/>
      <c r="I201" s="145"/>
      <c r="J201" s="145"/>
    </row>
    <row r="202" spans="1:10" ht="12.75" hidden="1" customHeight="1">
      <c r="A202" s="145"/>
      <c r="B202" s="145"/>
      <c r="C202" s="145"/>
      <c r="D202" s="145"/>
      <c r="E202" s="145"/>
      <c r="F202" s="145"/>
      <c r="G202" s="145"/>
      <c r="H202" s="145"/>
      <c r="I202" s="145"/>
      <c r="J202" s="145"/>
    </row>
    <row r="203" spans="1:10" ht="12.75" hidden="1" customHeight="1">
      <c r="A203" s="145"/>
      <c r="B203" s="145"/>
      <c r="C203" s="145"/>
      <c r="D203" s="145"/>
      <c r="E203" s="145"/>
      <c r="F203" s="145"/>
      <c r="G203" s="145"/>
      <c r="H203" s="145"/>
      <c r="I203" s="145"/>
      <c r="J203" s="145"/>
    </row>
    <row r="204" spans="1:10" ht="12.75" hidden="1" customHeight="1">
      <c r="A204" s="145"/>
      <c r="B204" s="145"/>
      <c r="C204" s="145"/>
      <c r="D204" s="145"/>
      <c r="E204" s="145"/>
      <c r="F204" s="145"/>
      <c r="G204" s="145"/>
      <c r="H204" s="145"/>
      <c r="I204" s="145"/>
      <c r="J204" s="145"/>
    </row>
    <row r="205" spans="1:10" ht="12.75" hidden="1" customHeight="1">
      <c r="A205" s="145"/>
      <c r="B205" s="145"/>
      <c r="C205" s="145"/>
      <c r="D205" s="145"/>
      <c r="E205" s="145"/>
      <c r="F205" s="145"/>
      <c r="G205" s="145"/>
      <c r="H205" s="145"/>
      <c r="I205" s="145"/>
      <c r="J205" s="145"/>
    </row>
    <row r="206" spans="1:10" ht="12.75" hidden="1" customHeight="1">
      <c r="A206" s="145"/>
      <c r="B206" s="145"/>
      <c r="C206" s="145"/>
      <c r="D206" s="145"/>
      <c r="E206" s="145"/>
      <c r="F206" s="145"/>
      <c r="G206" s="145"/>
      <c r="H206" s="145"/>
      <c r="I206" s="145"/>
      <c r="J206" s="145"/>
    </row>
    <row r="207" spans="1:10" ht="12.75" hidden="1" customHeight="1">
      <c r="A207" s="145"/>
      <c r="B207" s="145"/>
      <c r="C207" s="145"/>
      <c r="D207" s="145"/>
      <c r="E207" s="145"/>
      <c r="F207" s="145"/>
      <c r="G207" s="145"/>
      <c r="H207" s="145"/>
      <c r="I207" s="145"/>
      <c r="J207" s="145"/>
    </row>
    <row r="208" spans="1:10" ht="12.75" hidden="1" customHeight="1">
      <c r="A208" s="145"/>
      <c r="B208" s="145"/>
      <c r="C208" s="145"/>
      <c r="D208" s="145"/>
      <c r="E208" s="145"/>
      <c r="F208" s="145"/>
      <c r="G208" s="145"/>
      <c r="H208" s="145"/>
      <c r="I208" s="145"/>
      <c r="J208" s="145"/>
    </row>
    <row r="209" spans="1:45" ht="12.75" hidden="1" customHeight="1">
      <c r="A209" s="145"/>
      <c r="B209" s="145"/>
      <c r="C209" s="145"/>
      <c r="D209" s="145"/>
      <c r="E209" s="145"/>
      <c r="F209" s="145"/>
      <c r="G209" s="145"/>
      <c r="H209" s="145"/>
      <c r="I209" s="145"/>
      <c r="J209" s="145"/>
    </row>
    <row r="210" spans="1:45" ht="12.75" hidden="1" customHeight="1">
      <c r="A210" s="145"/>
      <c r="B210" s="145"/>
      <c r="C210" s="145"/>
      <c r="D210" s="145"/>
      <c r="E210" s="145"/>
      <c r="F210" s="145"/>
      <c r="G210" s="145"/>
      <c r="H210" s="145"/>
      <c r="I210" s="145"/>
      <c r="J210" s="145"/>
    </row>
    <row r="211" spans="1:45" ht="12.75" hidden="1" customHeight="1">
      <c r="A211" s="145"/>
      <c r="B211" s="145"/>
      <c r="C211" s="145"/>
      <c r="D211" s="145"/>
      <c r="E211" s="145"/>
      <c r="F211" s="145"/>
      <c r="G211" s="145"/>
      <c r="H211" s="145"/>
      <c r="I211" s="145"/>
      <c r="J211" s="145"/>
    </row>
    <row r="212" spans="1:45" ht="12.75" hidden="1" customHeight="1">
      <c r="A212" s="145"/>
      <c r="B212" s="145"/>
      <c r="C212" s="145"/>
      <c r="D212" s="145"/>
      <c r="E212" s="145"/>
      <c r="F212" s="145"/>
      <c r="G212" s="145"/>
      <c r="H212" s="145"/>
      <c r="I212" s="145"/>
      <c r="J212" s="145"/>
    </row>
    <row r="213" spans="1:45" ht="12.75" hidden="1" customHeight="1">
      <c r="A213" s="145"/>
      <c r="B213" s="145"/>
      <c r="C213" s="145"/>
      <c r="D213" s="145"/>
      <c r="E213" s="145"/>
      <c r="F213" s="145"/>
      <c r="G213" s="145"/>
      <c r="H213" s="145"/>
      <c r="I213" s="145"/>
      <c r="J213" s="145"/>
    </row>
    <row r="214" spans="1:45" ht="12.75" hidden="1" customHeight="1">
      <c r="A214" s="145"/>
      <c r="B214" s="145"/>
      <c r="C214" s="145"/>
      <c r="D214" s="145"/>
      <c r="E214" s="145"/>
      <c r="F214" s="145"/>
      <c r="G214" s="145"/>
      <c r="H214" s="145"/>
      <c r="I214" s="145"/>
      <c r="J214" s="145"/>
    </row>
    <row r="215" spans="1:45" ht="12.75" hidden="1" customHeight="1">
      <c r="A215" s="145"/>
      <c r="B215" s="145"/>
      <c r="C215" s="145"/>
      <c r="D215" s="145"/>
      <c r="E215" s="145"/>
      <c r="F215" s="145"/>
      <c r="G215" s="145"/>
      <c r="H215" s="145"/>
      <c r="I215" s="145"/>
      <c r="J215" s="145"/>
    </row>
    <row r="216" spans="1:45" ht="12.75" hidden="1" customHeight="1">
      <c r="A216" s="145"/>
      <c r="B216" s="145"/>
      <c r="C216" s="145"/>
      <c r="D216" s="145"/>
      <c r="E216" s="145"/>
      <c r="F216" s="145"/>
      <c r="G216" s="145"/>
      <c r="H216" s="145"/>
      <c r="I216" s="145"/>
      <c r="J216" s="145"/>
    </row>
    <row r="217" spans="1:45" ht="12.75" hidden="1" customHeight="1">
      <c r="A217" s="145"/>
      <c r="B217" s="145"/>
      <c r="C217" s="145"/>
      <c r="D217" s="145"/>
      <c r="E217" s="145"/>
      <c r="F217" s="145"/>
      <c r="G217" s="145"/>
      <c r="H217" s="145"/>
      <c r="I217" s="145"/>
      <c r="J217" s="145"/>
    </row>
    <row r="218" spans="1:45" ht="12.75" hidden="1" customHeight="1">
      <c r="A218" s="145"/>
      <c r="B218" s="145"/>
      <c r="C218" s="145"/>
      <c r="D218" s="145"/>
      <c r="E218" s="145"/>
      <c r="F218" s="145"/>
      <c r="G218" s="145"/>
      <c r="H218" s="145"/>
      <c r="I218" s="145"/>
      <c r="J218" s="145"/>
    </row>
    <row r="219" spans="1:45" s="41" customFormat="1">
      <c r="A219" s="145"/>
      <c r="B219" s="145"/>
      <c r="C219" s="145"/>
      <c r="D219" s="145"/>
      <c r="E219" s="145"/>
      <c r="F219" s="145"/>
      <c r="G219" s="145"/>
      <c r="H219" s="145"/>
      <c r="I219" s="145"/>
      <c r="J219" s="145"/>
      <c r="K219" s="43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111"/>
      <c r="AB219" s="111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113"/>
      <c r="AO219" s="113"/>
      <c r="AP219" s="113"/>
      <c r="AQ219" s="113"/>
      <c r="AR219" s="113"/>
      <c r="AS219" s="113"/>
    </row>
    <row r="220" spans="1:45" s="41" customFormat="1" ht="15" customHeight="1">
      <c r="A220" s="201" t="s">
        <v>107</v>
      </c>
      <c r="B220" s="202"/>
      <c r="C220" s="202"/>
      <c r="D220" s="202"/>
      <c r="E220" s="202"/>
      <c r="F220" s="202"/>
      <c r="G220" s="202"/>
      <c r="H220" s="202"/>
      <c r="I220" s="202"/>
      <c r="J220" s="203"/>
      <c r="K220" s="43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111"/>
      <c r="AB220" s="111"/>
      <c r="AC220" s="113"/>
      <c r="AD220" s="113"/>
      <c r="AE220" s="113"/>
      <c r="AF220" s="113"/>
      <c r="AG220" s="113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3"/>
    </row>
    <row r="221" spans="1:45">
      <c r="A221" s="146" t="s">
        <v>39</v>
      </c>
      <c r="B221" s="161"/>
      <c r="C221" s="162" t="s">
        <v>92</v>
      </c>
      <c r="D221" s="163"/>
      <c r="E221" s="164"/>
      <c r="F221" s="162" t="s">
        <v>93</v>
      </c>
      <c r="G221" s="163"/>
      <c r="H221" s="164"/>
      <c r="I221" s="162" t="s">
        <v>94</v>
      </c>
      <c r="J221" s="163"/>
    </row>
    <row r="222" spans="1:45">
      <c r="A222" s="148">
        <v>1</v>
      </c>
      <c r="B222" s="149">
        <v>2</v>
      </c>
      <c r="C222" s="149">
        <v>3</v>
      </c>
      <c r="D222" s="149">
        <v>4</v>
      </c>
      <c r="E222" s="149">
        <v>5</v>
      </c>
      <c r="F222" s="149">
        <v>6</v>
      </c>
      <c r="G222" s="149">
        <v>7</v>
      </c>
      <c r="H222" s="165" t="s">
        <v>118</v>
      </c>
      <c r="I222" s="165" t="s">
        <v>119</v>
      </c>
      <c r="J222" s="165" t="s">
        <v>120</v>
      </c>
    </row>
    <row r="223" spans="1:45">
      <c r="A223" s="150"/>
      <c r="B223" s="149" t="s">
        <v>105</v>
      </c>
      <c r="C223" s="149" t="s">
        <v>90</v>
      </c>
      <c r="D223" s="149" t="s">
        <v>42</v>
      </c>
      <c r="E223" s="149" t="s">
        <v>105</v>
      </c>
      <c r="F223" s="149" t="s">
        <v>90</v>
      </c>
      <c r="G223" s="149" t="s">
        <v>42</v>
      </c>
      <c r="H223" s="149" t="s">
        <v>105</v>
      </c>
      <c r="I223" s="149" t="s">
        <v>90</v>
      </c>
      <c r="J223" s="149" t="s">
        <v>42</v>
      </c>
    </row>
    <row r="224" spans="1:45">
      <c r="A224" s="152"/>
      <c r="B224" s="146">
        <v>2021</v>
      </c>
      <c r="C224" s="146">
        <v>2022</v>
      </c>
      <c r="D224" s="146">
        <v>2023</v>
      </c>
      <c r="E224" s="146">
        <v>2021</v>
      </c>
      <c r="F224" s="146">
        <v>2022</v>
      </c>
      <c r="G224" s="146">
        <v>2023</v>
      </c>
      <c r="H224" s="146">
        <v>2021</v>
      </c>
      <c r="I224" s="146">
        <v>2022</v>
      </c>
      <c r="J224" s="146">
        <v>2023</v>
      </c>
    </row>
    <row r="225" spans="1:10">
      <c r="A225" s="154" t="s">
        <v>45</v>
      </c>
      <c r="B225" s="158">
        <f ca="1">IF(INDIRECT(ADDRESS(ROW('3'!BU$24),COLUMN('3'!BU$6)+ROW(A1)+12,1,1,"3"))="","",INDIRECT(ADDRESS(ROW('3'!BU$24),COLUMN('3'!BU$6)+ROW(A1)+12,1,1,"3")))</f>
        <v>713014.63199999998</v>
      </c>
      <c r="C225" s="158">
        <f ca="1">IF(INDIRECT(ADDRESS(ROW('3'!BU$24),COLUMN('3'!BU$6)+ROW(A1)+24,1,1,"3"))="","",INDIRECT(ADDRESS(ROW('3'!BU$24),COLUMN('3'!BU$6)+ROW(A1)+24,1,1,"3")))</f>
        <v>666661.35199999996</v>
      </c>
      <c r="D225" s="158">
        <f ca="1">IF(INDIRECT(ADDRESS(ROW('3'!BU$24),COLUMN('3'!BU$6)+ROW(A1)+36,1,1,"3"))="","",INDIRECT(ADDRESS(ROW('3'!BU$24),COLUMN('3'!BU$6)+ROW(A1)+36,1,1,"3")))</f>
        <v>719939.35</v>
      </c>
      <c r="E225" s="158">
        <f ca="1">IF(INDIRECT(ADDRESS(ROW('3'!BU$25),COLUMN('3'!BU$6)+ROW(A1)+12,1,1,"3"))="","",INDIRECT(ADDRESS(ROW('3'!BU$25),COLUMN('3'!BU$6)+ROW(A1)+12,1,1,"3")))</f>
        <v>567519.18099999998</v>
      </c>
      <c r="F225" s="158">
        <f ca="1">IF(INDIRECT(ADDRESS(ROW('3'!BU$25),COLUMN('3'!BU$6)+ROW(A1)+24,1,1,"3"))="","",INDIRECT(ADDRESS(ROW('3'!BU$25),COLUMN('3'!BU$6)+ROW(A1)+24,1,1,"3")))</f>
        <v>689237.96499999997</v>
      </c>
      <c r="G225" s="158">
        <f ca="1">IF(INDIRECT(ADDRESS(ROW('3'!BU$25),COLUMN('3'!BU$6)+ROW(A1)+36,1,1,"3"))="","",INDIRECT(ADDRESS(ROW('3'!BU$25),COLUMN('3'!BU$6)+ROW(A1)+36,1,1,"3")))</f>
        <v>614585.63199999998</v>
      </c>
      <c r="H225" s="158">
        <f ca="1">IFERROR(B225-E225,"")</f>
        <v>145495.451</v>
      </c>
      <c r="I225" s="158">
        <f ca="1">IFERROR(C225-F225,"")</f>
        <v>-22576.613000000012</v>
      </c>
      <c r="J225" s="158">
        <f ca="1">IFERROR(D225-G225,"")</f>
        <v>105353.71799999999</v>
      </c>
    </row>
    <row r="226" spans="1:10">
      <c r="A226" s="154" t="s">
        <v>46</v>
      </c>
      <c r="B226" s="158">
        <f ca="1">IF(INDIRECT(ADDRESS(ROW('3'!BU$24),COLUMN('3'!BU$6)+ROW(A2)+12,1,1,"3"))="","",INDIRECT(ADDRESS(ROW('3'!BU$24),COLUMN('3'!BU$6)+ROW(A2)+12,1,1,"3")))</f>
        <v>644814.95699999994</v>
      </c>
      <c r="C226" s="158">
        <f ca="1">IF(INDIRECT(ADDRESS(ROW('3'!BU$24),COLUMN('3'!BU$6)+ROW(A2)+24,1,1,"3"))="","",INDIRECT(ADDRESS(ROW('3'!BU$24),COLUMN('3'!BU$6)+ROW(A2)+24,1,1,"3")))</f>
        <v>687779.9310000001</v>
      </c>
      <c r="D226" s="158">
        <f ca="1">IF(INDIRECT(ADDRESS(ROW('3'!BU$24),COLUMN('3'!BU$6)+ROW(A2)+36,1,1,"3"))="","",INDIRECT(ADDRESS(ROW('3'!BU$24),COLUMN('3'!BU$6)+ROW(A2)+36,1,1,"3")))</f>
        <v>791517.95499999996</v>
      </c>
      <c r="E226" s="158">
        <f ca="1">IF(INDIRECT(ADDRESS(ROW('3'!BU$25),COLUMN('3'!BU$6)+ROW(A2)+12,1,1,"3"))="","",INDIRECT(ADDRESS(ROW('3'!BU$25),COLUMN('3'!BU$6)+ROW(A2)+12,1,1,"3")))</f>
        <v>649337.38900000008</v>
      </c>
      <c r="F226" s="158">
        <f ca="1">IF(INDIRECT(ADDRESS(ROW('3'!BU$25),COLUMN('3'!BU$6)+ROW(A2)+24,1,1,"3"))="","",INDIRECT(ADDRESS(ROW('3'!BU$25),COLUMN('3'!BU$6)+ROW(A2)+24,1,1,"3")))</f>
        <v>769410.97499999998</v>
      </c>
      <c r="G226" s="158">
        <f ca="1">IF(INDIRECT(ADDRESS(ROW('3'!BU$25),COLUMN('3'!BU$6)+ROW(A2)+36,1,1,"3"))="","",INDIRECT(ADDRESS(ROW('3'!BU$25),COLUMN('3'!BU$6)+ROW(A2)+36,1,1,"3")))</f>
        <v>903091.85199999996</v>
      </c>
      <c r="H226" s="158">
        <f t="shared" ref="H226:H236" ca="1" si="26">IFERROR(B226-E226,"")</f>
        <v>-4522.4320000001462</v>
      </c>
      <c r="I226" s="158">
        <f t="shared" ref="I226:I236" ca="1" si="27">IFERROR(C226-F226,"")</f>
        <v>-81631.043999999878</v>
      </c>
      <c r="J226" s="158">
        <f t="shared" ref="J226:J236" ca="1" si="28">IFERROR(D226-G226,"")</f>
        <v>-111573.897</v>
      </c>
    </row>
    <row r="227" spans="1:10">
      <c r="A227" s="154" t="s">
        <v>22</v>
      </c>
      <c r="B227" s="158">
        <f ca="1">IF(INDIRECT(ADDRESS(ROW('3'!BU$24),COLUMN('3'!BU$6)+ROW(A3)+12,1,1,"3"))="","",INDIRECT(ADDRESS(ROW('3'!BU$24),COLUMN('3'!BU$6)+ROW(A3)+12,1,1,"3")))</f>
        <v>330339.75800000015</v>
      </c>
      <c r="C227" s="158">
        <f ca="1">IF(INDIRECT(ADDRESS(ROW('3'!BU$24),COLUMN('3'!BU$6)+ROW(A3)+24,1,1,"3"))="","",INDIRECT(ADDRESS(ROW('3'!BU$24),COLUMN('3'!BU$6)+ROW(A3)+24,1,1,"3")))</f>
        <v>487592.33400000003</v>
      </c>
      <c r="D227" s="158">
        <f ca="1">IF(INDIRECT(ADDRESS(ROW('3'!BU$24),COLUMN('3'!BU$6)+ROW(A3)+36,1,1,"3"))="","",INDIRECT(ADDRESS(ROW('3'!BU$24),COLUMN('3'!BU$6)+ROW(A3)+36,1,1,"3")))</f>
        <v>533224.21400000015</v>
      </c>
      <c r="E227" s="158">
        <f ca="1">IF(INDIRECT(ADDRESS(ROW('3'!BU$25),COLUMN('3'!BU$6)+ROW(A3)+12,1,1,"3"))="","",INDIRECT(ADDRESS(ROW('3'!BU$25),COLUMN('3'!BU$6)+ROW(A3)+12,1,1,"3")))</f>
        <v>1024865.74</v>
      </c>
      <c r="F227" s="158">
        <f ca="1">IF(INDIRECT(ADDRESS(ROW('3'!BU$25),COLUMN('3'!BU$6)+ROW(A3)+24,1,1,"3"))="","",INDIRECT(ADDRESS(ROW('3'!BU$25),COLUMN('3'!BU$6)+ROW(A3)+24,1,1,"3")))</f>
        <v>784728.56</v>
      </c>
      <c r="G227" s="158">
        <f ca="1">IF(INDIRECT(ADDRESS(ROW('3'!BU$25),COLUMN('3'!BU$6)+ROW(A3)+36,1,1,"3"))="","",INDIRECT(ADDRESS(ROW('3'!BU$25),COLUMN('3'!BU$6)+ROW(A3)+36,1,1,"3")))</f>
        <v>801670.58800000022</v>
      </c>
      <c r="H227" s="158">
        <f t="shared" ca="1" si="26"/>
        <v>-694525.98199999984</v>
      </c>
      <c r="I227" s="158">
        <f t="shared" ca="1" si="27"/>
        <v>-297136.22600000002</v>
      </c>
      <c r="J227" s="158">
        <f t="shared" ca="1" si="28"/>
        <v>-268446.37400000007</v>
      </c>
    </row>
    <row r="228" spans="1:10">
      <c r="A228" s="154" t="s">
        <v>47</v>
      </c>
      <c r="B228" s="158">
        <f ca="1">IF(INDIRECT(ADDRESS(ROW('3'!BU$24),COLUMN('3'!BU$6)+ROW(A4)+12,1,1,"3"))="","",INDIRECT(ADDRESS(ROW('3'!BU$24),COLUMN('3'!BU$6)+ROW(A4)+12,1,1,"3")))</f>
        <v>785719.32400000002</v>
      </c>
      <c r="C228" s="158">
        <f ca="1">IF(INDIRECT(ADDRESS(ROW('3'!BU$24),COLUMN('3'!BU$6)+ROW(A4)+24,1,1,"3"))="","",INDIRECT(ADDRESS(ROW('3'!BU$24),COLUMN('3'!BU$6)+ROW(A4)+24,1,1,"3")))</f>
        <v>787062.79</v>
      </c>
      <c r="D228" s="158" t="str">
        <f ca="1">IF(INDIRECT(ADDRESS(ROW('3'!BU$24),COLUMN('3'!BU$6)+ROW(A4)+36,1,1,"3"))="","",INDIRECT(ADDRESS(ROW('3'!BU$24),COLUMN('3'!BU$6)+ROW(A4)+36,1,1,"3")))</f>
        <v/>
      </c>
      <c r="E228" s="158">
        <f ca="1">IF(INDIRECT(ADDRESS(ROW('3'!BU$25),COLUMN('3'!BU$6)+ROW(A4)+12,1,1,"3"))="","",INDIRECT(ADDRESS(ROW('3'!BU$25),COLUMN('3'!BU$6)+ROW(A4)+12,1,1,"3")))</f>
        <v>890597.12199999997</v>
      </c>
      <c r="F228" s="158">
        <f ca="1">IF(INDIRECT(ADDRESS(ROW('3'!BU$25),COLUMN('3'!BU$6)+ROW(A4)+24,1,1,"3"))="","",INDIRECT(ADDRESS(ROW('3'!BU$25),COLUMN('3'!BU$6)+ROW(A4)+24,1,1,"3")))</f>
        <v>792151.69299999997</v>
      </c>
      <c r="G228" s="158" t="str">
        <f ca="1">IF(INDIRECT(ADDRESS(ROW('3'!BU$25),COLUMN('3'!BU$6)+ROW(A4)+36,1,1,"3"))="","",INDIRECT(ADDRESS(ROW('3'!BU$25),COLUMN('3'!BU$6)+ROW(A4)+36,1,1,"3")))</f>
        <v/>
      </c>
      <c r="H228" s="158">
        <f t="shared" ca="1" si="26"/>
        <v>-104877.79799999995</v>
      </c>
      <c r="I228" s="158">
        <f t="shared" ca="1" si="27"/>
        <v>-5088.9029999999329</v>
      </c>
      <c r="J228" s="158" t="str">
        <f t="shared" ca="1" si="28"/>
        <v/>
      </c>
    </row>
    <row r="229" spans="1:10">
      <c r="A229" s="154" t="s">
        <v>23</v>
      </c>
      <c r="B229" s="158">
        <f ca="1">IF(INDIRECT(ADDRESS(ROW('3'!BU$24),COLUMN('3'!BU$6)+ROW(A5)+12,1,1,"3"))="","",INDIRECT(ADDRESS(ROW('3'!BU$24),COLUMN('3'!BU$6)+ROW(A5)+12,1,1,"3")))</f>
        <v>665234.2209999999</v>
      </c>
      <c r="C229" s="158">
        <f ca="1">IF(INDIRECT(ADDRESS(ROW('3'!BU$24),COLUMN('3'!BU$6)+ROW(A5)+24,1,1,"3"))="","",INDIRECT(ADDRESS(ROW('3'!BU$24),COLUMN('3'!BU$6)+ROW(A5)+24,1,1,"3")))</f>
        <v>644004.07299999986</v>
      </c>
      <c r="D229" s="158" t="str">
        <f ca="1">IF(INDIRECT(ADDRESS(ROW('3'!BU$24),COLUMN('3'!BU$6)+ROW(A5)+36,1,1,"3"))="","",INDIRECT(ADDRESS(ROW('3'!BU$24),COLUMN('3'!BU$6)+ROW(A5)+36,1,1,"3")))</f>
        <v/>
      </c>
      <c r="E229" s="158">
        <f ca="1">IF(INDIRECT(ADDRESS(ROW('3'!BU$25),COLUMN('3'!BU$6)+ROW(A5)+12,1,1,"3"))="","",INDIRECT(ADDRESS(ROW('3'!BU$25),COLUMN('3'!BU$6)+ROW(A5)+12,1,1,"3")))</f>
        <v>666390.63199999975</v>
      </c>
      <c r="F229" s="158">
        <f ca="1">IF(INDIRECT(ADDRESS(ROW('3'!BU$25),COLUMN('3'!BU$6)+ROW(A5)+24,1,1,"3"))="","",INDIRECT(ADDRESS(ROW('3'!BU$25),COLUMN('3'!BU$6)+ROW(A5)+24,1,1,"3")))</f>
        <v>756370.20399999991</v>
      </c>
      <c r="G229" s="158" t="str">
        <f ca="1">IF(INDIRECT(ADDRESS(ROW('3'!BU$25),COLUMN('3'!BU$6)+ROW(A5)+36,1,1,"3"))="","",INDIRECT(ADDRESS(ROW('3'!BU$25),COLUMN('3'!BU$6)+ROW(A5)+36,1,1,"3")))</f>
        <v/>
      </c>
      <c r="H229" s="158">
        <f t="shared" ca="1" si="26"/>
        <v>-1156.4109999998473</v>
      </c>
      <c r="I229" s="158">
        <f t="shared" ca="1" si="27"/>
        <v>-112366.13100000005</v>
      </c>
      <c r="J229" s="158" t="str">
        <f t="shared" ca="1" si="28"/>
        <v/>
      </c>
    </row>
    <row r="230" spans="1:10">
      <c r="A230" s="154" t="s">
        <v>48</v>
      </c>
      <c r="B230" s="158">
        <f ca="1">IF(INDIRECT(ADDRESS(ROW('3'!BU$24),COLUMN('3'!BU$6)+ROW(A6)+12,1,1,"3"))="","",INDIRECT(ADDRESS(ROW('3'!BU$24),COLUMN('3'!BU$6)+ROW(A6)+12,1,1,"3")))</f>
        <v>589166.17700000014</v>
      </c>
      <c r="C230" s="158">
        <f ca="1">IF(INDIRECT(ADDRESS(ROW('3'!BU$24),COLUMN('3'!BU$6)+ROW(A6)+24,1,1,"3"))="","",INDIRECT(ADDRESS(ROW('3'!BU$24),COLUMN('3'!BU$6)+ROW(A6)+24,1,1,"3")))</f>
        <v>620273.48499999987</v>
      </c>
      <c r="D230" s="158" t="str">
        <f ca="1">IF(INDIRECT(ADDRESS(ROW('3'!BU$24),COLUMN('3'!BU$6)+ROW(A6)+36,1,1,"3"))="","",INDIRECT(ADDRESS(ROW('3'!BU$24),COLUMN('3'!BU$6)+ROW(A6)+36,1,1,"3")))</f>
        <v/>
      </c>
      <c r="E230" s="158">
        <f ca="1">IF(INDIRECT(ADDRESS(ROW('3'!BU$25),COLUMN('3'!BU$6)+ROW(A6)+12,1,1,"3"))="","",INDIRECT(ADDRESS(ROW('3'!BU$25),COLUMN('3'!BU$6)+ROW(A6)+12,1,1,"3")))</f>
        <v>868998.41800000006</v>
      </c>
      <c r="F230" s="158">
        <f ca="1">IF(INDIRECT(ADDRESS(ROW('3'!BU$25),COLUMN('3'!BU$6)+ROW(A6)+24,1,1,"3"))="","",INDIRECT(ADDRESS(ROW('3'!BU$25),COLUMN('3'!BU$6)+ROW(A6)+24,1,1,"3")))</f>
        <v>721608.29700000025</v>
      </c>
      <c r="G230" s="158" t="str">
        <f ca="1">IF(INDIRECT(ADDRESS(ROW('3'!BU$25),COLUMN('3'!BU$6)+ROW(A6)+36,1,1,"3"))="","",INDIRECT(ADDRESS(ROW('3'!BU$25),COLUMN('3'!BU$6)+ROW(A6)+36,1,1,"3")))</f>
        <v/>
      </c>
      <c r="H230" s="158">
        <f t="shared" ca="1" si="26"/>
        <v>-279832.24099999992</v>
      </c>
      <c r="I230" s="158">
        <f t="shared" ca="1" si="27"/>
        <v>-101334.81200000038</v>
      </c>
      <c r="J230" s="158" t="str">
        <f t="shared" ca="1" si="28"/>
        <v/>
      </c>
    </row>
    <row r="231" spans="1:10">
      <c r="A231" s="154" t="s">
        <v>49</v>
      </c>
      <c r="B231" s="158">
        <f ca="1">IF(INDIRECT(ADDRESS(ROW('3'!BU$24),COLUMN('3'!BU$6)+ROW(A7)+12,1,1,"3"))="","",INDIRECT(ADDRESS(ROW('3'!BU$24),COLUMN('3'!BU$6)+ROW(A7)+12,1,1,"3")))</f>
        <v>717458.08799999952</v>
      </c>
      <c r="C231" s="158">
        <f ca="1">IF(INDIRECT(ADDRESS(ROW('3'!BU$24),COLUMN('3'!BU$6)+ROW(A7)+24,1,1,"3"))="","",INDIRECT(ADDRESS(ROW('3'!BU$24),COLUMN('3'!BU$6)+ROW(A7)+24,1,1,"3")))</f>
        <v>713962.30099999998</v>
      </c>
      <c r="D231" s="158" t="str">
        <f ca="1">IF(INDIRECT(ADDRESS(ROW('3'!BU$24),COLUMN('3'!BU$6)+ROW(A7)+36,1,1,"3"))="","",INDIRECT(ADDRESS(ROW('3'!BU$24),COLUMN('3'!BU$6)+ROW(A7)+36,1,1,"3")))</f>
        <v/>
      </c>
      <c r="E231" s="158">
        <f ca="1">IF(INDIRECT(ADDRESS(ROW('3'!BU$25),COLUMN('3'!BU$6)+ROW(A7)+12,1,1,"3"))="","",INDIRECT(ADDRESS(ROW('3'!BU$25),COLUMN('3'!BU$6)+ROW(A7)+12,1,1,"3")))</f>
        <v>698429.77699999977</v>
      </c>
      <c r="F231" s="158">
        <f ca="1">IF(INDIRECT(ADDRESS(ROW('3'!BU$25),COLUMN('3'!BU$6)+ROW(A7)+24,1,1,"3"))="","",INDIRECT(ADDRESS(ROW('3'!BU$25),COLUMN('3'!BU$6)+ROW(A7)+24,1,1,"3")))</f>
        <v>745948.55599999987</v>
      </c>
      <c r="G231" s="158" t="str">
        <f ca="1">IF(INDIRECT(ADDRESS(ROW('3'!BU$25),COLUMN('3'!BU$6)+ROW(A7)+36,1,1,"3"))="","",INDIRECT(ADDRESS(ROW('3'!BU$25),COLUMN('3'!BU$6)+ROW(A7)+36,1,1,"3")))</f>
        <v/>
      </c>
      <c r="H231" s="158">
        <f t="shared" ca="1" si="26"/>
        <v>19028.310999999754</v>
      </c>
      <c r="I231" s="158">
        <f t="shared" ca="1" si="27"/>
        <v>-31986.254999999888</v>
      </c>
      <c r="J231" s="158" t="str">
        <f t="shared" ca="1" si="28"/>
        <v/>
      </c>
    </row>
    <row r="232" spans="1:10">
      <c r="A232" s="154" t="s">
        <v>50</v>
      </c>
      <c r="B232" s="158">
        <f ca="1">IF(INDIRECT(ADDRESS(ROW('3'!BU$24),COLUMN('3'!BU$6)+ROW(A8)+12,1,1,"3"))="","",INDIRECT(ADDRESS(ROW('3'!BU$24),COLUMN('3'!BU$6)+ROW(A8)+12,1,1,"3")))</f>
        <v>557138.06199999992</v>
      </c>
      <c r="C232" s="158">
        <f ca="1">IF(INDIRECT(ADDRESS(ROW('3'!BU$24),COLUMN('3'!BU$6)+ROW(A8)+24,1,1,"3"))="","",INDIRECT(ADDRESS(ROW('3'!BU$24),COLUMN('3'!BU$6)+ROW(A8)+24,1,1,"3")))</f>
        <v>685067.7650000006</v>
      </c>
      <c r="D232" s="158" t="str">
        <f ca="1">IF(INDIRECT(ADDRESS(ROW('3'!BU$24),COLUMN('3'!BU$6)+ROW(A8)+36,1,1,"3"))="","",INDIRECT(ADDRESS(ROW('3'!BU$24),COLUMN('3'!BU$6)+ROW(A8)+36,1,1,"3")))</f>
        <v/>
      </c>
      <c r="E232" s="158">
        <f ca="1">IF(INDIRECT(ADDRESS(ROW('3'!BU$25),COLUMN('3'!BU$6)+ROW(A8)+12,1,1,"3"))="","",INDIRECT(ADDRESS(ROW('3'!BU$25),COLUMN('3'!BU$6)+ROW(A8)+12,1,1,"3")))</f>
        <v>587185.29499999993</v>
      </c>
      <c r="F232" s="158">
        <f ca="1">IF(INDIRECT(ADDRESS(ROW('3'!BU$25),COLUMN('3'!BU$6)+ROW(A8)+24,1,1,"3"))="","",INDIRECT(ADDRESS(ROW('3'!BU$25),COLUMN('3'!BU$6)+ROW(A8)+24,1,1,"3")))</f>
        <v>628998.79499999993</v>
      </c>
      <c r="G232" s="158" t="str">
        <f ca="1">IF(INDIRECT(ADDRESS(ROW('3'!BU$25),COLUMN('3'!BU$6)+ROW(A8)+36,1,1,"3"))="","",INDIRECT(ADDRESS(ROW('3'!BU$25),COLUMN('3'!BU$6)+ROW(A8)+36,1,1,"3")))</f>
        <v/>
      </c>
      <c r="H232" s="158">
        <f t="shared" ca="1" si="26"/>
        <v>-30047.233000000007</v>
      </c>
      <c r="I232" s="158">
        <f t="shared" ca="1" si="27"/>
        <v>56068.970000000671</v>
      </c>
      <c r="J232" s="158" t="str">
        <f t="shared" ca="1" si="28"/>
        <v/>
      </c>
    </row>
    <row r="233" spans="1:10">
      <c r="A233" s="154" t="s">
        <v>51</v>
      </c>
      <c r="B233" s="158">
        <f ca="1">IF(INDIRECT(ADDRESS(ROW('3'!BU$24),COLUMN('3'!BU$6)+ROW(A9)+12,1,1,"3"))="","",INDIRECT(ADDRESS(ROW('3'!BU$24),COLUMN('3'!BU$6)+ROW(A9)+12,1,1,"3")))</f>
        <v>764496.89700000081</v>
      </c>
      <c r="C233" s="158">
        <f ca="1">IF(INDIRECT(ADDRESS(ROW('3'!BU$24),COLUMN('3'!BU$6)+ROW(A9)+24,1,1,"3"))="","",INDIRECT(ADDRESS(ROW('3'!BU$24),COLUMN('3'!BU$6)+ROW(A9)+24,1,1,"3")))</f>
        <v>556332.3189999992</v>
      </c>
      <c r="D233" s="158" t="str">
        <f ca="1">IF(INDIRECT(ADDRESS(ROW('3'!BU$24),COLUMN('3'!BU$6)+ROW(A9)+36,1,1,"3"))="","",INDIRECT(ADDRESS(ROW('3'!BU$24),COLUMN('3'!BU$6)+ROW(A9)+36,1,1,"3")))</f>
        <v/>
      </c>
      <c r="E233" s="158">
        <f ca="1">IF(INDIRECT(ADDRESS(ROW('3'!BU$25),COLUMN('3'!BU$6)+ROW(A9)+12,1,1,"3"))="","",INDIRECT(ADDRESS(ROW('3'!BU$25),COLUMN('3'!BU$6)+ROW(A9)+12,1,1,"3")))</f>
        <v>652999.8200000003</v>
      </c>
      <c r="F233" s="158">
        <f ca="1">IF(INDIRECT(ADDRESS(ROW('3'!BU$25),COLUMN('3'!BU$6)+ROW(A9)+24,1,1,"3"))="","",INDIRECT(ADDRESS(ROW('3'!BU$25),COLUMN('3'!BU$6)+ROW(A9)+24,1,1,"3")))</f>
        <v>879428.12800000049</v>
      </c>
      <c r="G233" s="158" t="str">
        <f ca="1">IF(INDIRECT(ADDRESS(ROW('3'!BU$25),COLUMN('3'!BU$6)+ROW(A9)+36,1,1,"3"))="","",INDIRECT(ADDRESS(ROW('3'!BU$25),COLUMN('3'!BU$6)+ROW(A9)+36,1,1,"3")))</f>
        <v/>
      </c>
      <c r="H233" s="158">
        <f t="shared" ca="1" si="26"/>
        <v>111497.07700000051</v>
      </c>
      <c r="I233" s="158">
        <f t="shared" ca="1" si="27"/>
        <v>-323095.80900000129</v>
      </c>
      <c r="J233" s="158" t="str">
        <f t="shared" ca="1" si="28"/>
        <v/>
      </c>
    </row>
    <row r="234" spans="1:10">
      <c r="A234" s="154" t="s">
        <v>52</v>
      </c>
      <c r="B234" s="158">
        <f ca="1">IF(INDIRECT(ADDRESS(ROW('3'!BU$24),COLUMN('3'!BU$6)+ROW(A10)+12,1,1,"3"))="","",INDIRECT(ADDRESS(ROW('3'!BU$24),COLUMN('3'!BU$6)+ROW(A10)+12,1,1,"3")))</f>
        <v>516906.96499999985</v>
      </c>
      <c r="C234" s="158">
        <f ca="1">IF(INDIRECT(ADDRESS(ROW('3'!BU$24),COLUMN('3'!BU$6)+ROW(A10)+24,1,1,"3"))="","",INDIRECT(ADDRESS(ROW('3'!BU$24),COLUMN('3'!BU$6)+ROW(A10)+24,1,1,"3")))</f>
        <v>794230.20200000051</v>
      </c>
      <c r="D234" s="158" t="str">
        <f ca="1">IF(INDIRECT(ADDRESS(ROW('3'!BU$24),COLUMN('3'!BU$6)+ROW(A10)+36,1,1,"3"))="","",INDIRECT(ADDRESS(ROW('3'!BU$24),COLUMN('3'!BU$6)+ROW(A10)+36,1,1,"3")))</f>
        <v/>
      </c>
      <c r="E234" s="158">
        <f ca="1">IF(INDIRECT(ADDRESS(ROW('3'!BU$25),COLUMN('3'!BU$6)+ROW(A10)+12,1,1,"3"))="","",INDIRECT(ADDRESS(ROW('3'!BU$25),COLUMN('3'!BU$6)+ROW(A10)+12,1,1,"3")))</f>
        <v>795708.65600000042</v>
      </c>
      <c r="F234" s="158">
        <f ca="1">IF(INDIRECT(ADDRESS(ROW('3'!BU$25),COLUMN('3'!BU$6)+ROW(A10)+24,1,1,"3"))="","",INDIRECT(ADDRESS(ROW('3'!BU$25),COLUMN('3'!BU$6)+ROW(A10)+24,1,1,"3")))</f>
        <v>1117520.5919999992</v>
      </c>
      <c r="G234" s="158" t="str">
        <f ca="1">IF(INDIRECT(ADDRESS(ROW('3'!BU$25),COLUMN('3'!BU$6)+ROW(A10)+36,1,1,"3"))="","",INDIRECT(ADDRESS(ROW('3'!BU$25),COLUMN('3'!BU$6)+ROW(A10)+36,1,1,"3")))</f>
        <v/>
      </c>
      <c r="H234" s="158">
        <f t="shared" ca="1" si="26"/>
        <v>-278801.69100000057</v>
      </c>
      <c r="I234" s="158">
        <f t="shared" ca="1" si="27"/>
        <v>-323290.38999999873</v>
      </c>
      <c r="J234" s="158" t="str">
        <f t="shared" ca="1" si="28"/>
        <v/>
      </c>
    </row>
    <row r="235" spans="1:10">
      <c r="A235" s="154" t="s">
        <v>53</v>
      </c>
      <c r="B235" s="158">
        <f ca="1">IF(INDIRECT(ADDRESS(ROW('3'!BU$24),COLUMN('3'!BU$6)+ROW(A11)+12,1,1,"3"))="","",INDIRECT(ADDRESS(ROW('3'!BU$24),COLUMN('3'!BU$6)+ROW(A11)+12,1,1,"3")))</f>
        <v>662718.63200000022</v>
      </c>
      <c r="C235" s="158">
        <f ca="1">IF(INDIRECT(ADDRESS(ROW('3'!BU$24),COLUMN('3'!BU$6)+ROW(A11)+24,1,1,"3"))="","",INDIRECT(ADDRESS(ROW('3'!BU$24),COLUMN('3'!BU$6)+ROW(A11)+24,1,1,"3")))</f>
        <v>747989.33600000013</v>
      </c>
      <c r="D235" s="158" t="str">
        <f ca="1">IF(INDIRECT(ADDRESS(ROW('3'!BU$24),COLUMN('3'!BU$6)+ROW(A11)+36,1,1,"3"))="","",INDIRECT(ADDRESS(ROW('3'!BU$24),COLUMN('3'!BU$6)+ROW(A11)+36,1,1,"3")))</f>
        <v/>
      </c>
      <c r="E235" s="158">
        <f ca="1">IF(INDIRECT(ADDRESS(ROW('3'!BU$25),COLUMN('3'!BU$6)+ROW(A11)+12,1,1,"3"))="","",INDIRECT(ADDRESS(ROW('3'!BU$25),COLUMN('3'!BU$6)+ROW(A11)+12,1,1,"3")))</f>
        <v>700002.35900000017</v>
      </c>
      <c r="F235" s="158">
        <f ca="1">IF(INDIRECT(ADDRESS(ROW('3'!BU$25),COLUMN('3'!BU$6)+ROW(A11)+24,1,1,"3"))="","",INDIRECT(ADDRESS(ROW('3'!BU$25),COLUMN('3'!BU$6)+ROW(A11)+24,1,1,"3")))</f>
        <v>745480.91700000037</v>
      </c>
      <c r="G235" s="158" t="str">
        <f ca="1">IF(INDIRECT(ADDRESS(ROW('3'!BU$25),COLUMN('3'!BU$6)+ROW(A11)+36,1,1,"3"))="","",INDIRECT(ADDRESS(ROW('3'!BU$25),COLUMN('3'!BU$6)+ROW(A11)+36,1,1,"3")))</f>
        <v/>
      </c>
      <c r="H235" s="158">
        <f t="shared" ca="1" si="26"/>
        <v>-37283.726999999955</v>
      </c>
      <c r="I235" s="158">
        <f t="shared" ca="1" si="27"/>
        <v>2508.4189999997616</v>
      </c>
      <c r="J235" s="158" t="str">
        <f t="shared" ca="1" si="28"/>
        <v/>
      </c>
    </row>
    <row r="236" spans="1:10">
      <c r="A236" s="154" t="s">
        <v>54</v>
      </c>
      <c r="B236" s="158">
        <f ca="1">IF(INDIRECT(ADDRESS(ROW('3'!BU$24),COLUMN('3'!BU$6)+ROW(A12)+12,1,1,"3"))="","",INDIRECT(ADDRESS(ROW('3'!BU$24),COLUMN('3'!BU$6)+ROW(A12)+12,1,1,"3")))</f>
        <v>502474.4879999999</v>
      </c>
      <c r="C236" s="158">
        <f ca="1">IF(INDIRECT(ADDRESS(ROW('3'!BU$24),COLUMN('3'!BU$6)+ROW(A12)+24,1,1,"3"))="","",INDIRECT(ADDRESS(ROW('3'!BU$24),COLUMN('3'!BU$6)+ROW(A12)+24,1,1,"3")))</f>
        <v>900960.99899999984</v>
      </c>
      <c r="D236" s="158" t="str">
        <f ca="1">IF(INDIRECT(ADDRESS(ROW('3'!BU$24),COLUMN('3'!BU$6)+ROW(A12)+36,1,1,"3"))="","",INDIRECT(ADDRESS(ROW('3'!BU$24),COLUMN('3'!BU$6)+ROW(A12)+36,1,1,"3")))</f>
        <v/>
      </c>
      <c r="E236" s="158">
        <f ca="1">IF(INDIRECT(ADDRESS(ROW('3'!BU$25),COLUMN('3'!BU$6)+ROW(A12)+12,1,1,"3"))="","",INDIRECT(ADDRESS(ROW('3'!BU$25),COLUMN('3'!BU$6)+ROW(A12)+12,1,1,"3")))</f>
        <v>1308324.6059999987</v>
      </c>
      <c r="F236" s="158">
        <f ca="1">IF(INDIRECT(ADDRESS(ROW('3'!BU$25),COLUMN('3'!BU$6)+ROW(A12)+24,1,1,"3"))="","",INDIRECT(ADDRESS(ROW('3'!BU$25),COLUMN('3'!BU$6)+ROW(A12)+24,1,1,"3")))</f>
        <v>1550280.2949999999</v>
      </c>
      <c r="G236" s="158" t="str">
        <f ca="1">IF(INDIRECT(ADDRESS(ROW('3'!BU$25),COLUMN('3'!BU$6)+ROW(A12)+36,1,1,"3"))="","",INDIRECT(ADDRESS(ROW('3'!BU$25),COLUMN('3'!BU$6)+ROW(A12)+36,1,1,"3")))</f>
        <v/>
      </c>
      <c r="H236" s="158">
        <f t="shared" ca="1" si="26"/>
        <v>-805850.11799999885</v>
      </c>
      <c r="I236" s="158">
        <f t="shared" ca="1" si="27"/>
        <v>-649319.29600000009</v>
      </c>
      <c r="J236" s="158" t="str">
        <f t="shared" ca="1" si="28"/>
        <v/>
      </c>
    </row>
    <row r="237" spans="1:10">
      <c r="A237" s="167" t="s">
        <v>101</v>
      </c>
      <c r="B237" s="155">
        <f t="shared" ref="B237:G237" ca="1" si="29">SUM(B225:B236)</f>
        <v>7449482.2010000004</v>
      </c>
      <c r="C237" s="155">
        <f t="shared" ca="1" si="29"/>
        <v>8291916.8870000001</v>
      </c>
      <c r="D237" s="155">
        <f t="shared" ca="1" si="29"/>
        <v>2044681.5190000001</v>
      </c>
      <c r="E237" s="155">
        <f t="shared" ca="1" si="29"/>
        <v>9410358.9949999992</v>
      </c>
      <c r="F237" s="155">
        <f t="shared" ca="1" si="29"/>
        <v>10181164.977</v>
      </c>
      <c r="G237" s="155">
        <f t="shared" ca="1" si="29"/>
        <v>2319348.0720000002</v>
      </c>
      <c r="H237" s="155" t="s">
        <v>102</v>
      </c>
      <c r="I237" s="155" t="s">
        <v>102</v>
      </c>
      <c r="J237" s="155" t="s">
        <v>102</v>
      </c>
    </row>
    <row r="238" spans="1:10">
      <c r="A238" s="145"/>
      <c r="B238" s="145"/>
      <c r="C238" s="145"/>
      <c r="D238" s="145"/>
      <c r="E238" s="145"/>
      <c r="F238" s="145"/>
      <c r="G238" s="145"/>
      <c r="H238" s="145"/>
      <c r="I238" s="145"/>
      <c r="J238" s="145"/>
    </row>
    <row r="239" spans="1:10">
      <c r="A239" s="145"/>
      <c r="B239" s="145"/>
      <c r="C239" s="145"/>
      <c r="D239" s="145"/>
      <c r="E239" s="145"/>
      <c r="F239" s="145"/>
      <c r="G239" s="145"/>
      <c r="H239" s="145"/>
      <c r="I239" s="145"/>
      <c r="J239" s="145"/>
    </row>
    <row r="240" spans="1:10">
      <c r="A240" s="145"/>
      <c r="B240" s="145"/>
      <c r="C240" s="145"/>
      <c r="D240" s="145"/>
      <c r="E240" s="145"/>
      <c r="F240" s="145"/>
      <c r="G240" s="145"/>
      <c r="H240" s="145"/>
      <c r="I240" s="145"/>
      <c r="J240" s="145"/>
    </row>
    <row r="241" spans="1:10">
      <c r="A241" s="145"/>
      <c r="B241" s="145"/>
      <c r="C241" s="145"/>
      <c r="D241" s="145"/>
      <c r="E241" s="145"/>
      <c r="F241" s="145"/>
      <c r="G241" s="145"/>
      <c r="H241" s="145"/>
      <c r="I241" s="145"/>
      <c r="J241" s="145"/>
    </row>
    <row r="242" spans="1:10">
      <c r="A242" s="145"/>
      <c r="B242" s="145"/>
      <c r="C242" s="145"/>
      <c r="D242" s="145"/>
      <c r="E242" s="145"/>
      <c r="F242" s="145"/>
      <c r="G242" s="145"/>
      <c r="H242" s="145"/>
      <c r="I242" s="145"/>
      <c r="J242" s="145"/>
    </row>
    <row r="243" spans="1:10">
      <c r="A243" s="145"/>
      <c r="B243" s="145"/>
      <c r="C243" s="145"/>
      <c r="D243" s="145"/>
      <c r="E243" s="145"/>
      <c r="F243" s="145"/>
      <c r="G243" s="145"/>
      <c r="H243" s="145"/>
      <c r="I243" s="145"/>
      <c r="J243" s="145"/>
    </row>
    <row r="244" spans="1:10">
      <c r="A244" s="145"/>
      <c r="B244" s="145"/>
      <c r="C244" s="145"/>
      <c r="D244" s="145"/>
      <c r="E244" s="145"/>
      <c r="F244" s="145"/>
      <c r="G244" s="145"/>
      <c r="H244" s="145"/>
      <c r="I244" s="145"/>
      <c r="J244" s="145"/>
    </row>
    <row r="245" spans="1:10">
      <c r="A245" s="145"/>
      <c r="B245" s="145"/>
      <c r="C245" s="145"/>
      <c r="D245" s="145"/>
      <c r="E245" s="145"/>
      <c r="F245" s="145"/>
      <c r="G245" s="145"/>
      <c r="H245" s="145"/>
      <c r="I245" s="145"/>
      <c r="J245" s="145"/>
    </row>
    <row r="246" spans="1:10">
      <c r="A246" s="145"/>
      <c r="B246" s="145"/>
      <c r="C246" s="145"/>
      <c r="D246" s="145"/>
      <c r="E246" s="145"/>
      <c r="F246" s="145"/>
      <c r="G246" s="145"/>
      <c r="H246" s="145"/>
      <c r="I246" s="145"/>
      <c r="J246" s="145"/>
    </row>
    <row r="247" spans="1:10">
      <c r="A247" s="145"/>
      <c r="B247" s="145"/>
      <c r="C247" s="145"/>
      <c r="D247" s="145"/>
      <c r="E247" s="145"/>
      <c r="F247" s="145"/>
      <c r="G247" s="145"/>
      <c r="H247" s="145"/>
      <c r="I247" s="145"/>
      <c r="J247" s="145"/>
    </row>
    <row r="248" spans="1:10">
      <c r="A248" s="145"/>
      <c r="B248" s="145"/>
      <c r="C248" s="145"/>
      <c r="D248" s="145"/>
      <c r="E248" s="145"/>
      <c r="F248" s="145"/>
      <c r="G248" s="145"/>
      <c r="H248" s="145"/>
      <c r="I248" s="145"/>
      <c r="J248" s="145"/>
    </row>
    <row r="249" spans="1:10">
      <c r="A249" s="145"/>
      <c r="B249" s="145"/>
      <c r="C249" s="145"/>
      <c r="D249" s="145"/>
      <c r="E249" s="145"/>
      <c r="F249" s="145"/>
      <c r="G249" s="145"/>
      <c r="H249" s="145"/>
      <c r="I249" s="145"/>
      <c r="J249" s="145"/>
    </row>
    <row r="250" spans="1:10">
      <c r="A250" s="145"/>
      <c r="B250" s="145"/>
      <c r="C250" s="145"/>
      <c r="D250" s="145"/>
      <c r="E250" s="145"/>
      <c r="F250" s="145"/>
      <c r="G250" s="145"/>
      <c r="H250" s="145"/>
      <c r="I250" s="145"/>
      <c r="J250" s="145"/>
    </row>
    <row r="251" spans="1:10">
      <c r="A251" s="145"/>
      <c r="B251" s="145"/>
      <c r="C251" s="145"/>
      <c r="D251" s="145"/>
      <c r="E251" s="145"/>
      <c r="F251" s="145"/>
      <c r="G251" s="145"/>
      <c r="H251" s="145"/>
      <c r="I251" s="145"/>
      <c r="J251" s="145"/>
    </row>
    <row r="252" spans="1:10">
      <c r="A252" s="145"/>
      <c r="B252" s="145"/>
      <c r="C252" s="145"/>
      <c r="D252" s="145"/>
      <c r="E252" s="145"/>
      <c r="F252" s="145"/>
      <c r="G252" s="145"/>
      <c r="H252" s="145"/>
      <c r="I252" s="145"/>
      <c r="J252" s="145"/>
    </row>
    <row r="253" spans="1:10">
      <c r="A253" s="145"/>
      <c r="B253" s="145"/>
      <c r="C253" s="145"/>
      <c r="D253" s="145"/>
      <c r="E253" s="145"/>
      <c r="F253" s="145"/>
      <c r="G253" s="145"/>
      <c r="H253" s="145"/>
      <c r="I253" s="145"/>
      <c r="J253" s="145"/>
    </row>
    <row r="254" spans="1:10">
      <c r="A254" s="145"/>
      <c r="B254" s="145"/>
      <c r="C254" s="145"/>
      <c r="D254" s="145"/>
      <c r="E254" s="145"/>
      <c r="F254" s="145"/>
      <c r="G254" s="145"/>
      <c r="H254" s="145"/>
      <c r="I254" s="145"/>
      <c r="J254" s="145"/>
    </row>
    <row r="255" spans="1:10">
      <c r="A255" s="145"/>
      <c r="B255" s="145"/>
      <c r="C255" s="145"/>
      <c r="D255" s="145"/>
      <c r="E255" s="145"/>
      <c r="F255" s="145"/>
      <c r="G255" s="145"/>
      <c r="H255" s="145"/>
      <c r="I255" s="145"/>
      <c r="J255" s="145"/>
    </row>
    <row r="256" spans="1:10">
      <c r="A256" s="145"/>
      <c r="B256" s="145"/>
      <c r="C256" s="145"/>
      <c r="D256" s="145"/>
      <c r="E256" s="145"/>
      <c r="F256" s="145"/>
      <c r="G256" s="145"/>
      <c r="H256" s="145"/>
      <c r="I256" s="145"/>
      <c r="J256" s="145"/>
    </row>
    <row r="257" spans="1:10">
      <c r="A257" s="145"/>
      <c r="B257" s="145"/>
      <c r="C257" s="145"/>
      <c r="D257" s="145"/>
      <c r="E257" s="145"/>
      <c r="F257" s="145"/>
      <c r="G257" s="145"/>
      <c r="H257" s="145"/>
      <c r="I257" s="145"/>
      <c r="J257" s="145"/>
    </row>
    <row r="258" spans="1:10">
      <c r="A258" s="145"/>
      <c r="B258" s="145"/>
      <c r="C258" s="145"/>
      <c r="D258" s="145"/>
      <c r="E258" s="145"/>
      <c r="F258" s="145"/>
      <c r="G258" s="145"/>
      <c r="H258" s="145"/>
      <c r="I258" s="145"/>
      <c r="J258" s="145"/>
    </row>
    <row r="259" spans="1:10">
      <c r="A259" s="145"/>
      <c r="B259" s="145"/>
      <c r="C259" s="145"/>
      <c r="D259" s="145"/>
      <c r="E259" s="145"/>
      <c r="F259" s="145"/>
      <c r="G259" s="145"/>
      <c r="H259" s="145"/>
      <c r="I259" s="145"/>
      <c r="J259" s="145"/>
    </row>
    <row r="260" spans="1:10">
      <c r="A260" s="145"/>
      <c r="B260" s="145"/>
      <c r="C260" s="145"/>
      <c r="D260" s="145"/>
      <c r="E260" s="145"/>
      <c r="F260" s="145"/>
      <c r="G260" s="145"/>
      <c r="H260" s="145"/>
      <c r="I260" s="145"/>
      <c r="J260" s="145"/>
    </row>
    <row r="261" spans="1:10">
      <c r="A261" s="145"/>
      <c r="B261" s="145"/>
      <c r="C261" s="145"/>
      <c r="D261" s="145"/>
      <c r="E261" s="145"/>
      <c r="F261" s="145"/>
      <c r="G261" s="145"/>
      <c r="H261" s="145"/>
      <c r="I261" s="145"/>
      <c r="J261" s="145"/>
    </row>
    <row r="262" spans="1:10">
      <c r="A262" s="145"/>
      <c r="B262" s="145"/>
      <c r="C262" s="145"/>
      <c r="D262" s="145"/>
      <c r="E262" s="145"/>
      <c r="F262" s="145"/>
      <c r="G262" s="145"/>
      <c r="H262" s="145"/>
      <c r="I262" s="145"/>
      <c r="J262" s="145"/>
    </row>
    <row r="263" spans="1:10">
      <c r="A263" s="145"/>
      <c r="B263" s="145"/>
      <c r="C263" s="145"/>
      <c r="D263" s="145"/>
      <c r="E263" s="145"/>
      <c r="F263" s="145"/>
      <c r="G263" s="145"/>
      <c r="H263" s="145"/>
      <c r="I263" s="145"/>
      <c r="J263" s="145"/>
    </row>
    <row r="264" spans="1:10">
      <c r="A264" s="145"/>
      <c r="B264" s="145"/>
      <c r="C264" s="145"/>
      <c r="D264" s="145"/>
      <c r="E264" s="145"/>
      <c r="F264" s="145"/>
      <c r="G264" s="145"/>
      <c r="H264" s="145"/>
      <c r="I264" s="145"/>
      <c r="J264" s="145"/>
    </row>
    <row r="265" spans="1:10">
      <c r="A265" s="145"/>
      <c r="B265" s="145"/>
      <c r="C265" s="145"/>
      <c r="D265" s="145"/>
      <c r="E265" s="145"/>
      <c r="F265" s="145"/>
      <c r="G265" s="145"/>
      <c r="H265" s="145"/>
      <c r="I265" s="145"/>
      <c r="J265" s="145"/>
    </row>
    <row r="266" spans="1:10">
      <c r="A266" s="145"/>
      <c r="B266" s="145"/>
      <c r="C266" s="145"/>
      <c r="D266" s="145"/>
      <c r="E266" s="145"/>
      <c r="F266" s="145"/>
      <c r="G266" s="145"/>
      <c r="H266" s="145"/>
      <c r="I266" s="145"/>
      <c r="J266" s="145"/>
    </row>
    <row r="267" spans="1:10">
      <c r="A267" s="145"/>
      <c r="B267" s="145"/>
      <c r="C267" s="145"/>
      <c r="D267" s="145"/>
      <c r="E267" s="145"/>
      <c r="F267" s="145"/>
      <c r="G267" s="145"/>
      <c r="H267" s="145"/>
      <c r="I267" s="145"/>
      <c r="J267" s="145"/>
    </row>
    <row r="268" spans="1:10">
      <c r="A268" s="145"/>
      <c r="B268" s="145"/>
      <c r="C268" s="145"/>
      <c r="D268" s="145"/>
      <c r="E268" s="145"/>
      <c r="F268" s="145"/>
      <c r="G268" s="145"/>
      <c r="H268" s="145"/>
      <c r="I268" s="145"/>
      <c r="J268" s="145"/>
    </row>
    <row r="269" spans="1:10">
      <c r="A269" s="145"/>
      <c r="B269" s="145"/>
      <c r="C269" s="145"/>
      <c r="D269" s="145"/>
      <c r="E269" s="145"/>
      <c r="F269" s="145"/>
      <c r="G269" s="145"/>
      <c r="H269" s="145"/>
      <c r="I269" s="145"/>
      <c r="J269" s="145"/>
    </row>
    <row r="270" spans="1:10">
      <c r="A270" s="145"/>
      <c r="B270" s="145"/>
      <c r="C270" s="145"/>
      <c r="D270" s="145"/>
      <c r="E270" s="145"/>
      <c r="F270" s="145"/>
      <c r="G270" s="145"/>
      <c r="H270" s="145"/>
      <c r="I270" s="145"/>
      <c r="J270" s="145"/>
    </row>
    <row r="271" spans="1:10">
      <c r="A271" s="145"/>
      <c r="B271" s="145"/>
      <c r="C271" s="145"/>
      <c r="D271" s="145"/>
      <c r="E271" s="145"/>
      <c r="F271" s="145"/>
      <c r="G271" s="145"/>
      <c r="H271" s="145"/>
      <c r="I271" s="145"/>
      <c r="J271" s="145"/>
    </row>
    <row r="272" spans="1:10">
      <c r="A272" s="145"/>
      <c r="B272" s="145"/>
      <c r="C272" s="145"/>
      <c r="D272" s="145"/>
      <c r="E272" s="145"/>
      <c r="F272" s="145"/>
      <c r="G272" s="145"/>
      <c r="H272" s="145"/>
      <c r="I272" s="145"/>
      <c r="J272" s="145"/>
    </row>
    <row r="273" spans="1:45">
      <c r="A273" s="145"/>
      <c r="B273" s="145"/>
      <c r="C273" s="145"/>
      <c r="D273" s="145"/>
      <c r="E273" s="145"/>
      <c r="F273" s="145"/>
      <c r="G273" s="145"/>
      <c r="H273" s="145"/>
      <c r="I273" s="145"/>
      <c r="J273" s="145"/>
    </row>
    <row r="274" spans="1:45">
      <c r="A274" s="145"/>
      <c r="B274" s="145"/>
      <c r="C274" s="145"/>
      <c r="D274" s="145"/>
      <c r="E274" s="145"/>
      <c r="F274" s="145"/>
      <c r="G274" s="145"/>
      <c r="H274" s="145"/>
      <c r="I274" s="145"/>
      <c r="J274" s="145"/>
    </row>
    <row r="275" spans="1:45">
      <c r="A275" s="145"/>
      <c r="B275" s="145"/>
      <c r="C275" s="145"/>
      <c r="D275" s="145"/>
      <c r="E275" s="145"/>
      <c r="F275" s="145"/>
      <c r="G275" s="145"/>
      <c r="H275" s="145"/>
      <c r="I275" s="145"/>
      <c r="J275" s="145"/>
    </row>
    <row r="276" spans="1:45">
      <c r="A276" s="145"/>
      <c r="B276" s="145"/>
      <c r="C276" s="145"/>
      <c r="D276" s="145"/>
      <c r="E276" s="145"/>
      <c r="F276" s="145"/>
      <c r="G276" s="145"/>
      <c r="H276" s="145"/>
      <c r="I276" s="145"/>
      <c r="J276" s="145"/>
    </row>
    <row r="277" spans="1:45">
      <c r="A277" s="145"/>
      <c r="B277" s="145"/>
      <c r="C277" s="145"/>
      <c r="D277" s="145"/>
      <c r="E277" s="145"/>
      <c r="F277" s="145"/>
      <c r="G277" s="145"/>
      <c r="H277" s="145"/>
      <c r="I277" s="145"/>
      <c r="J277" s="145"/>
    </row>
    <row r="278" spans="1:45">
      <c r="A278" s="145"/>
      <c r="B278" s="145"/>
      <c r="C278" s="145"/>
      <c r="D278" s="145"/>
      <c r="E278" s="145"/>
      <c r="F278" s="145"/>
      <c r="G278" s="145"/>
      <c r="H278" s="145"/>
      <c r="I278" s="145"/>
      <c r="J278" s="145"/>
    </row>
    <row r="279" spans="1:45">
      <c r="A279" s="145"/>
      <c r="B279" s="145"/>
      <c r="C279" s="145"/>
      <c r="D279" s="145"/>
      <c r="E279" s="145"/>
      <c r="F279" s="145"/>
      <c r="G279" s="145"/>
      <c r="H279" s="145"/>
      <c r="I279" s="145"/>
      <c r="J279" s="145"/>
    </row>
    <row r="280" spans="1:45">
      <c r="A280" s="145"/>
      <c r="B280" s="145"/>
      <c r="C280" s="145"/>
      <c r="D280" s="145"/>
      <c r="E280" s="145"/>
      <c r="F280" s="145"/>
      <c r="G280" s="145"/>
      <c r="H280" s="145"/>
      <c r="I280" s="145"/>
      <c r="J280" s="145"/>
    </row>
    <row r="281" spans="1:45">
      <c r="A281" s="145"/>
      <c r="B281" s="145"/>
      <c r="C281" s="145"/>
      <c r="D281" s="145"/>
      <c r="E281" s="145"/>
      <c r="F281" s="145"/>
      <c r="G281" s="145"/>
      <c r="H281" s="145"/>
      <c r="I281" s="145"/>
      <c r="J281" s="145"/>
    </row>
    <row r="282" spans="1:45" s="41" customFormat="1">
      <c r="A282" s="168"/>
      <c r="B282" s="168"/>
      <c r="C282" s="168"/>
      <c r="D282" s="168"/>
      <c r="E282" s="168"/>
      <c r="F282" s="168"/>
      <c r="G282" s="168"/>
      <c r="H282" s="168"/>
      <c r="I282" s="168"/>
      <c r="J282" s="168"/>
      <c r="K282" s="74"/>
      <c r="L282" s="113"/>
      <c r="M282" s="113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  <c r="AB282" s="113"/>
      <c r="AC282" s="113"/>
      <c r="AD282" s="113"/>
      <c r="AE282" s="113"/>
      <c r="AF282" s="113"/>
      <c r="AG282" s="113"/>
      <c r="AH282" s="113"/>
      <c r="AI282" s="113"/>
      <c r="AJ282" s="113"/>
      <c r="AK282" s="113"/>
      <c r="AL282" s="113"/>
      <c r="AM282" s="113"/>
      <c r="AN282" s="113"/>
      <c r="AO282" s="113"/>
      <c r="AP282" s="113"/>
      <c r="AQ282" s="113"/>
      <c r="AR282" s="113"/>
      <c r="AS282" s="113"/>
    </row>
    <row r="283" spans="1:45">
      <c r="A283" s="145"/>
      <c r="B283" s="145"/>
      <c r="C283" s="145"/>
      <c r="D283" s="145"/>
      <c r="E283" s="145"/>
      <c r="F283" s="145"/>
      <c r="G283" s="145"/>
      <c r="H283" s="145"/>
      <c r="I283" s="145"/>
      <c r="J283" s="145"/>
    </row>
    <row r="284" spans="1:45">
      <c r="A284" s="145"/>
      <c r="B284" s="145"/>
      <c r="C284" s="145"/>
      <c r="D284" s="145"/>
      <c r="E284" s="145"/>
      <c r="F284" s="145"/>
      <c r="G284" s="145"/>
      <c r="H284" s="145"/>
      <c r="I284" s="145"/>
      <c r="J284" s="145"/>
    </row>
    <row r="285" spans="1:45">
      <c r="A285" s="145"/>
      <c r="B285" s="145"/>
      <c r="C285" s="145"/>
      <c r="D285" s="145"/>
      <c r="E285" s="145"/>
      <c r="F285" s="145"/>
      <c r="G285" s="145"/>
      <c r="H285" s="145"/>
      <c r="I285" s="145"/>
      <c r="J285" s="145"/>
    </row>
    <row r="286" spans="1:45">
      <c r="A286" s="145"/>
      <c r="B286" s="145"/>
      <c r="C286" s="145"/>
      <c r="D286" s="145"/>
      <c r="E286" s="145"/>
      <c r="F286" s="145"/>
      <c r="G286" s="145"/>
      <c r="H286" s="145"/>
      <c r="I286" s="145"/>
      <c r="J286" s="145"/>
    </row>
    <row r="287" spans="1:45">
      <c r="A287" s="145"/>
      <c r="B287" s="145"/>
      <c r="C287" s="145"/>
      <c r="D287" s="145"/>
      <c r="E287" s="145"/>
      <c r="F287" s="145"/>
      <c r="G287" s="145"/>
      <c r="H287" s="145"/>
      <c r="I287" s="145"/>
      <c r="J287" s="145"/>
    </row>
    <row r="288" spans="1:45">
      <c r="A288" s="145"/>
      <c r="B288" s="145"/>
      <c r="C288" s="145"/>
      <c r="D288" s="145"/>
      <c r="E288" s="145"/>
      <c r="F288" s="145"/>
      <c r="G288" s="145"/>
      <c r="H288" s="145"/>
      <c r="I288" s="145"/>
      <c r="J288" s="145"/>
    </row>
    <row r="289" spans="1:45">
      <c r="A289" s="145"/>
      <c r="B289" s="145"/>
      <c r="C289" s="145"/>
      <c r="D289" s="145"/>
      <c r="E289" s="145"/>
      <c r="F289" s="145"/>
      <c r="G289" s="145"/>
      <c r="H289" s="145"/>
      <c r="I289" s="145"/>
      <c r="J289" s="145"/>
    </row>
    <row r="290" spans="1:45">
      <c r="A290" s="145"/>
      <c r="B290" s="145"/>
      <c r="C290" s="145"/>
      <c r="D290" s="145"/>
      <c r="E290" s="145"/>
      <c r="F290" s="145"/>
      <c r="G290" s="145"/>
      <c r="H290" s="145"/>
      <c r="I290" s="145"/>
      <c r="J290" s="145"/>
    </row>
    <row r="291" spans="1:45">
      <c r="A291" s="145"/>
      <c r="B291" s="145"/>
      <c r="C291" s="145"/>
      <c r="D291" s="145"/>
      <c r="E291" s="145"/>
      <c r="F291" s="145"/>
      <c r="G291" s="145"/>
      <c r="H291" s="145"/>
      <c r="I291" s="145"/>
      <c r="J291" s="145"/>
    </row>
    <row r="292" spans="1:45">
      <c r="A292" s="145"/>
      <c r="B292" s="145"/>
      <c r="C292" s="145"/>
      <c r="D292" s="145"/>
      <c r="E292" s="145"/>
      <c r="F292" s="145"/>
      <c r="G292" s="145"/>
      <c r="H292" s="145"/>
      <c r="I292" s="145"/>
      <c r="J292" s="145"/>
    </row>
    <row r="293" spans="1:45" ht="15" customHeight="1">
      <c r="A293" s="201" t="s">
        <v>107</v>
      </c>
      <c r="B293" s="202"/>
      <c r="C293" s="202"/>
      <c r="D293" s="202"/>
      <c r="E293" s="202"/>
      <c r="F293" s="202"/>
      <c r="G293" s="202"/>
      <c r="H293" s="202"/>
      <c r="I293" s="202"/>
      <c r="J293" s="203"/>
    </row>
    <row r="294" spans="1:45">
      <c r="A294" s="146" t="s">
        <v>39</v>
      </c>
      <c r="B294" s="199" t="s">
        <v>96</v>
      </c>
      <c r="C294" s="207"/>
      <c r="D294" s="200"/>
      <c r="E294" s="199" t="s">
        <v>97</v>
      </c>
      <c r="F294" s="207"/>
      <c r="G294" s="200"/>
      <c r="H294" s="199" t="s">
        <v>98</v>
      </c>
      <c r="I294" s="207"/>
      <c r="J294" s="200"/>
    </row>
    <row r="295" spans="1:45">
      <c r="A295" s="148">
        <v>1</v>
      </c>
      <c r="B295" s="149">
        <v>2</v>
      </c>
      <c r="C295" s="149">
        <v>3</v>
      </c>
      <c r="D295" s="149">
        <v>4</v>
      </c>
      <c r="E295" s="149">
        <v>5</v>
      </c>
      <c r="F295" s="149">
        <v>6</v>
      </c>
      <c r="G295" s="149">
        <v>7</v>
      </c>
      <c r="H295" s="165" t="s">
        <v>118</v>
      </c>
      <c r="I295" s="165" t="s">
        <v>119</v>
      </c>
      <c r="J295" s="165" t="s">
        <v>120</v>
      </c>
    </row>
    <row r="296" spans="1:45">
      <c r="A296" s="150"/>
      <c r="B296" s="149" t="s">
        <v>105</v>
      </c>
      <c r="C296" s="149" t="s">
        <v>90</v>
      </c>
      <c r="D296" s="149" t="s">
        <v>42</v>
      </c>
      <c r="E296" s="149" t="s">
        <v>105</v>
      </c>
      <c r="F296" s="149" t="s">
        <v>90</v>
      </c>
      <c r="G296" s="149" t="s">
        <v>42</v>
      </c>
      <c r="H296" s="149" t="s">
        <v>105</v>
      </c>
      <c r="I296" s="149" t="s">
        <v>90</v>
      </c>
      <c r="J296" s="149" t="s">
        <v>42</v>
      </c>
    </row>
    <row r="297" spans="1:45">
      <c r="A297" s="152"/>
      <c r="B297" s="146">
        <v>2021</v>
      </c>
      <c r="C297" s="146">
        <v>2022</v>
      </c>
      <c r="D297" s="146">
        <v>2023</v>
      </c>
      <c r="E297" s="146">
        <v>2021</v>
      </c>
      <c r="F297" s="146">
        <v>2022</v>
      </c>
      <c r="G297" s="146">
        <v>2023</v>
      </c>
      <c r="H297" s="146">
        <v>2021</v>
      </c>
      <c r="I297" s="146">
        <v>2022</v>
      </c>
      <c r="J297" s="146">
        <v>2023</v>
      </c>
      <c r="M297" s="111" t="s">
        <v>129</v>
      </c>
      <c r="N297" s="112" t="str">
        <f t="shared" ref="N297:N309" si="30">C810</f>
        <v>2019 fakts</v>
      </c>
      <c r="O297" s="112" t="str">
        <f t="shared" ref="O297:O309" si="31">D810</f>
        <v>2020 plāns</v>
      </c>
      <c r="P297" s="112" t="str">
        <f t="shared" ref="P297:P309" si="32">E810</f>
        <v>2020 fakts</v>
      </c>
      <c r="Q297" s="112" t="str">
        <f t="shared" ref="Q297:Q309" si="33">F810</f>
        <v>2021 plāns</v>
      </c>
      <c r="R297" s="112" t="str">
        <f t="shared" ref="R297:R309" si="34">G810</f>
        <v>2021 fakts</v>
      </c>
      <c r="S297" s="112" t="str">
        <f t="shared" ref="S297:S309" si="35">H810</f>
        <v>2022 plāns</v>
      </c>
      <c r="T297" s="112" t="str">
        <f t="shared" ref="T297:U309" si="36">I810</f>
        <v>2022 prognoze</v>
      </c>
      <c r="U297" s="112" t="str">
        <f t="shared" si="36"/>
        <v>2023 prognoze</v>
      </c>
      <c r="AO297" s="33"/>
      <c r="AP297" s="33"/>
      <c r="AQ297" s="33"/>
      <c r="AR297" s="33"/>
      <c r="AS297" s="33"/>
    </row>
    <row r="298" spans="1:45">
      <c r="A298" s="154" t="s">
        <v>45</v>
      </c>
      <c r="B298" s="155">
        <f ca="1">IFERROR(B225/R298*100,"")</f>
        <v>2.1228521174449639</v>
      </c>
      <c r="C298" s="155">
        <f ca="1">IFERROR(C225/T298*100,"")</f>
        <v>1.7058568271992238</v>
      </c>
      <c r="D298" s="155">
        <f ca="1">IFERROR(D225/U298*100,"")</f>
        <v>1.6498299524847375</v>
      </c>
      <c r="E298" s="155">
        <f ca="1">IFERROR(E225/R298*100,"")</f>
        <v>1.6896698062102065</v>
      </c>
      <c r="F298" s="155">
        <f ca="1">IFERROR(F225/T298*100,"")</f>
        <v>1.7636259918666315</v>
      </c>
      <c r="G298" s="155">
        <f ca="1">IFERROR(G225/U298*100,"")</f>
        <v>1.4083988936573093</v>
      </c>
      <c r="H298" s="155">
        <f ca="1">IFERROR(B298-E298,"")</f>
        <v>0.43318231123475748</v>
      </c>
      <c r="I298" s="155">
        <f ca="1">IFERROR(C298-F298,"")</f>
        <v>-5.7769164667407669E-2</v>
      </c>
      <c r="J298" s="155">
        <f ca="1">IFERROR(D298-G298,"")</f>
        <v>0.24143105882742821</v>
      </c>
      <c r="M298" s="111" t="s">
        <v>45</v>
      </c>
      <c r="N298" s="112">
        <f t="shared" si="30"/>
        <v>30678645</v>
      </c>
      <c r="O298" s="112">
        <f t="shared" si="31"/>
        <v>30294045</v>
      </c>
      <c r="P298" s="112">
        <f t="shared" si="32"/>
        <v>30294045</v>
      </c>
      <c r="Q298" s="112">
        <f t="shared" si="33"/>
        <v>33587579</v>
      </c>
      <c r="R298" s="112">
        <f t="shared" si="34"/>
        <v>33587579</v>
      </c>
      <c r="S298" s="112">
        <f t="shared" si="35"/>
        <v>39080733</v>
      </c>
      <c r="T298" s="112">
        <f t="shared" si="36"/>
        <v>39080733</v>
      </c>
      <c r="U298" s="112">
        <f t="shared" si="36"/>
        <v>43637185.087816499</v>
      </c>
      <c r="AO298" s="33"/>
      <c r="AP298" s="33"/>
      <c r="AQ298" s="33"/>
      <c r="AR298" s="33"/>
      <c r="AS298" s="33"/>
    </row>
    <row r="299" spans="1:45">
      <c r="A299" s="154" t="s">
        <v>46</v>
      </c>
      <c r="B299" s="155">
        <f t="shared" ref="B299:B309" ca="1" si="37">IFERROR(B226/R299*100,"")</f>
        <v>1.9198018320998962</v>
      </c>
      <c r="C299" s="155">
        <f t="shared" ref="C299:C309" ca="1" si="38">IFERROR(C226/T299*100,"")</f>
        <v>1.7598951662447071</v>
      </c>
      <c r="D299" s="155">
        <f t="shared" ref="D299:D309" ca="1" si="39">IFERROR(D226/T299*100,"")</f>
        <v>2.0253406070965969</v>
      </c>
      <c r="E299" s="155">
        <f t="shared" ref="E299:E309" ca="1" si="40">IFERROR(E226/R299*100,"")</f>
        <v>1.9332664286401828</v>
      </c>
      <c r="F299" s="155">
        <f t="shared" ref="F299:F309" ca="1" si="41">IFERROR(F226/T299*100,"")</f>
        <v>1.96877314199813</v>
      </c>
      <c r="G299" s="155">
        <f t="shared" ref="G299:G309" ca="1" si="42">IFERROR(G226/U299*100,"")</f>
        <v>2.0695465350998159</v>
      </c>
      <c r="H299" s="155">
        <f t="shared" ref="H299:H309" ca="1" si="43">IFERROR(B299-E299,"")</f>
        <v>-1.3464596540286644E-2</v>
      </c>
      <c r="I299" s="155">
        <f t="shared" ref="I299:I309" ca="1" si="44">IFERROR(C299-F299,"")</f>
        <v>-0.20887797575342293</v>
      </c>
      <c r="J299" s="155">
        <f t="shared" ref="J299:J309" ca="1" si="45">IFERROR(D299-G299,"")</f>
        <v>-4.4205928003218986E-2</v>
      </c>
      <c r="M299" s="111" t="s">
        <v>46</v>
      </c>
      <c r="N299" s="112">
        <f t="shared" si="30"/>
        <v>30678645</v>
      </c>
      <c r="O299" s="112">
        <f t="shared" si="31"/>
        <v>30294045</v>
      </c>
      <c r="P299" s="112">
        <f t="shared" si="32"/>
        <v>30294045</v>
      </c>
      <c r="Q299" s="112">
        <f t="shared" si="33"/>
        <v>33587579</v>
      </c>
      <c r="R299" s="112">
        <f t="shared" si="34"/>
        <v>33587579</v>
      </c>
      <c r="S299" s="112">
        <f t="shared" si="35"/>
        <v>39080733</v>
      </c>
      <c r="T299" s="112">
        <f t="shared" si="36"/>
        <v>39080733</v>
      </c>
      <c r="U299" s="112">
        <f t="shared" si="36"/>
        <v>43637185.087816499</v>
      </c>
      <c r="AO299" s="33"/>
      <c r="AP299" s="33"/>
      <c r="AQ299" s="33"/>
      <c r="AR299" s="33"/>
      <c r="AS299" s="33"/>
    </row>
    <row r="300" spans="1:45">
      <c r="A300" s="154" t="s">
        <v>22</v>
      </c>
      <c r="B300" s="155">
        <f t="shared" ca="1" si="37"/>
        <v>0.98351762120157615</v>
      </c>
      <c r="C300" s="155">
        <f t="shared" ca="1" si="38"/>
        <v>1.2476540140636565</v>
      </c>
      <c r="D300" s="155">
        <f t="shared" ca="1" si="39"/>
        <v>1.3644171259530884</v>
      </c>
      <c r="E300" s="155">
        <f t="shared" ca="1" si="40"/>
        <v>3.0513236455655228</v>
      </c>
      <c r="F300" s="155">
        <f t="shared" ca="1" si="41"/>
        <v>2.0079678648811425</v>
      </c>
      <c r="G300" s="155">
        <f t="shared" ca="1" si="42"/>
        <v>1.8371271803776974</v>
      </c>
      <c r="H300" s="155">
        <f t="shared" ca="1" si="43"/>
        <v>-2.0678060243639464</v>
      </c>
      <c r="I300" s="155">
        <f t="shared" ca="1" si="44"/>
        <v>-0.76031385081748604</v>
      </c>
      <c r="J300" s="155">
        <f t="shared" ca="1" si="45"/>
        <v>-0.47271005442460901</v>
      </c>
      <c r="M300" s="111" t="s">
        <v>22</v>
      </c>
      <c r="N300" s="112">
        <f t="shared" si="30"/>
        <v>30678645</v>
      </c>
      <c r="O300" s="112">
        <f t="shared" si="31"/>
        <v>30294045</v>
      </c>
      <c r="P300" s="112">
        <f t="shared" si="32"/>
        <v>30294045</v>
      </c>
      <c r="Q300" s="112">
        <f t="shared" si="33"/>
        <v>33587579</v>
      </c>
      <c r="R300" s="112">
        <f t="shared" si="34"/>
        <v>33587579</v>
      </c>
      <c r="S300" s="112">
        <f t="shared" si="35"/>
        <v>39080733</v>
      </c>
      <c r="T300" s="112">
        <f t="shared" si="36"/>
        <v>39080733</v>
      </c>
      <c r="U300" s="112">
        <f t="shared" si="36"/>
        <v>43637185.087816499</v>
      </c>
      <c r="AO300" s="33"/>
      <c r="AP300" s="33"/>
      <c r="AQ300" s="33"/>
      <c r="AR300" s="33"/>
      <c r="AS300" s="33"/>
    </row>
    <row r="301" spans="1:45">
      <c r="A301" s="154" t="s">
        <v>47</v>
      </c>
      <c r="B301" s="155">
        <f t="shared" ca="1" si="37"/>
        <v>2.3393151498058256</v>
      </c>
      <c r="C301" s="155">
        <f t="shared" ca="1" si="38"/>
        <v>2.0139407057692598</v>
      </c>
      <c r="D301" s="155" t="str">
        <f t="shared" ca="1" si="39"/>
        <v/>
      </c>
      <c r="E301" s="155">
        <f t="shared" ca="1" si="40"/>
        <v>2.6515668842937443</v>
      </c>
      <c r="F301" s="155">
        <f t="shared" ca="1" si="41"/>
        <v>2.0269622194650236</v>
      </c>
      <c r="G301" s="155" t="str">
        <f t="shared" ca="1" si="42"/>
        <v/>
      </c>
      <c r="H301" s="155">
        <f t="shared" ca="1" si="43"/>
        <v>-0.31225173448791876</v>
      </c>
      <c r="I301" s="155">
        <f t="shared" ca="1" si="44"/>
        <v>-1.3021513695763876E-2</v>
      </c>
      <c r="J301" s="155" t="str">
        <f t="shared" ca="1" si="45"/>
        <v/>
      </c>
      <c r="M301" s="111" t="s">
        <v>47</v>
      </c>
      <c r="N301" s="112">
        <f t="shared" si="30"/>
        <v>30678645</v>
      </c>
      <c r="O301" s="112">
        <f t="shared" si="31"/>
        <v>30294045</v>
      </c>
      <c r="P301" s="112">
        <f t="shared" si="32"/>
        <v>30294045</v>
      </c>
      <c r="Q301" s="112">
        <f t="shared" si="33"/>
        <v>33587579</v>
      </c>
      <c r="R301" s="112">
        <f t="shared" si="34"/>
        <v>33587579</v>
      </c>
      <c r="S301" s="112">
        <f t="shared" si="35"/>
        <v>39080733</v>
      </c>
      <c r="T301" s="112">
        <f t="shared" si="36"/>
        <v>39080733</v>
      </c>
      <c r="U301" s="112">
        <f t="shared" si="36"/>
        <v>43637185.087816499</v>
      </c>
      <c r="AO301" s="33"/>
      <c r="AP301" s="33"/>
      <c r="AQ301" s="33"/>
      <c r="AR301" s="33"/>
      <c r="AS301" s="33"/>
    </row>
    <row r="302" spans="1:45">
      <c r="A302" s="154" t="s">
        <v>23</v>
      </c>
      <c r="B302" s="155">
        <f t="shared" ca="1" si="37"/>
        <v>1.9805959250590817</v>
      </c>
      <c r="C302" s="155">
        <f t="shared" ca="1" si="38"/>
        <v>1.6478812539160916</v>
      </c>
      <c r="D302" s="155" t="str">
        <f t="shared" ca="1" si="39"/>
        <v/>
      </c>
      <c r="E302" s="155">
        <f t="shared" ca="1" si="40"/>
        <v>1.9840388972363854</v>
      </c>
      <c r="F302" s="155">
        <f t="shared" ca="1" si="41"/>
        <v>1.9354043436186315</v>
      </c>
      <c r="G302" s="155" t="str">
        <f t="shared" ca="1" si="42"/>
        <v/>
      </c>
      <c r="H302" s="155">
        <f t="shared" ca="1" si="43"/>
        <v>-3.4429721773037159E-3</v>
      </c>
      <c r="I302" s="155">
        <f t="shared" ca="1" si="44"/>
        <v>-0.28752308970253981</v>
      </c>
      <c r="J302" s="155" t="str">
        <f t="shared" ca="1" si="45"/>
        <v/>
      </c>
      <c r="M302" s="111" t="s">
        <v>23</v>
      </c>
      <c r="N302" s="112">
        <f t="shared" si="30"/>
        <v>30678645</v>
      </c>
      <c r="O302" s="112">
        <f t="shared" si="31"/>
        <v>30294045</v>
      </c>
      <c r="P302" s="112">
        <f t="shared" si="32"/>
        <v>30294045</v>
      </c>
      <c r="Q302" s="112">
        <f t="shared" si="33"/>
        <v>33587579</v>
      </c>
      <c r="R302" s="112">
        <f t="shared" si="34"/>
        <v>33587579</v>
      </c>
      <c r="S302" s="112">
        <f t="shared" si="35"/>
        <v>39080733</v>
      </c>
      <c r="T302" s="112">
        <f t="shared" si="36"/>
        <v>39080733</v>
      </c>
      <c r="U302" s="112">
        <f t="shared" si="36"/>
        <v>43637185.087816499</v>
      </c>
      <c r="AO302" s="33"/>
      <c r="AP302" s="33"/>
      <c r="AQ302" s="33"/>
      <c r="AR302" s="33"/>
      <c r="AS302" s="33"/>
    </row>
    <row r="303" spans="1:45">
      <c r="A303" s="154" t="s">
        <v>48</v>
      </c>
      <c r="B303" s="155">
        <f t="shared" ca="1" si="37"/>
        <v>1.7541192147251818</v>
      </c>
      <c r="C303" s="155">
        <f t="shared" ca="1" si="38"/>
        <v>1.5871592915107295</v>
      </c>
      <c r="D303" s="155" t="str">
        <f t="shared" ca="1" si="39"/>
        <v/>
      </c>
      <c r="E303" s="155">
        <f t="shared" ca="1" si="40"/>
        <v>2.5872612551205312</v>
      </c>
      <c r="F303" s="155">
        <f t="shared" ca="1" si="41"/>
        <v>1.8464553799438721</v>
      </c>
      <c r="G303" s="155" t="str">
        <f t="shared" ca="1" si="42"/>
        <v/>
      </c>
      <c r="H303" s="155">
        <f t="shared" ca="1" si="43"/>
        <v>-0.83314204039534934</v>
      </c>
      <c r="I303" s="155">
        <f t="shared" ca="1" si="44"/>
        <v>-0.25929608843314256</v>
      </c>
      <c r="J303" s="155" t="str">
        <f t="shared" ca="1" si="45"/>
        <v/>
      </c>
      <c r="M303" s="111" t="s">
        <v>48</v>
      </c>
      <c r="N303" s="112">
        <f t="shared" si="30"/>
        <v>30678645</v>
      </c>
      <c r="O303" s="112">
        <f t="shared" si="31"/>
        <v>30294045</v>
      </c>
      <c r="P303" s="112">
        <f t="shared" si="32"/>
        <v>30294045</v>
      </c>
      <c r="Q303" s="112">
        <f t="shared" si="33"/>
        <v>33587579</v>
      </c>
      <c r="R303" s="112">
        <f t="shared" si="34"/>
        <v>33587579</v>
      </c>
      <c r="S303" s="112">
        <f t="shared" si="35"/>
        <v>39080733</v>
      </c>
      <c r="T303" s="112">
        <f t="shared" si="36"/>
        <v>39080733</v>
      </c>
      <c r="U303" s="112">
        <f t="shared" si="36"/>
        <v>43637185.087816499</v>
      </c>
      <c r="AO303" s="33"/>
      <c r="AP303" s="33"/>
      <c r="AQ303" s="33"/>
      <c r="AR303" s="33"/>
      <c r="AS303" s="33"/>
    </row>
    <row r="304" spans="1:45">
      <c r="A304" s="154" t="s">
        <v>49</v>
      </c>
      <c r="B304" s="155">
        <f t="shared" ca="1" si="37"/>
        <v>2.1360815794433994</v>
      </c>
      <c r="C304" s="155">
        <f t="shared" ca="1" si="38"/>
        <v>1.8268907622587323</v>
      </c>
      <c r="D304" s="155" t="str">
        <f t="shared" ca="1" si="39"/>
        <v/>
      </c>
      <c r="E304" s="155">
        <f t="shared" ca="1" si="40"/>
        <v>2.0794287584705042</v>
      </c>
      <c r="F304" s="155">
        <f t="shared" ca="1" si="41"/>
        <v>1.9087373719423324</v>
      </c>
      <c r="G304" s="155" t="str">
        <f t="shared" ca="1" si="42"/>
        <v/>
      </c>
      <c r="H304" s="155">
        <f t="shared" ca="1" si="43"/>
        <v>5.6652820972895146E-2</v>
      </c>
      <c r="I304" s="155">
        <f t="shared" ca="1" si="44"/>
        <v>-8.1846609683600136E-2</v>
      </c>
      <c r="J304" s="155" t="str">
        <f t="shared" ca="1" si="45"/>
        <v/>
      </c>
      <c r="M304" s="111" t="s">
        <v>49</v>
      </c>
      <c r="N304" s="112">
        <f t="shared" si="30"/>
        <v>30678645</v>
      </c>
      <c r="O304" s="112">
        <f t="shared" si="31"/>
        <v>30294045</v>
      </c>
      <c r="P304" s="112">
        <f t="shared" si="32"/>
        <v>30294045</v>
      </c>
      <c r="Q304" s="112">
        <f t="shared" si="33"/>
        <v>33587579</v>
      </c>
      <c r="R304" s="112">
        <f t="shared" si="34"/>
        <v>33587579</v>
      </c>
      <c r="S304" s="112">
        <f t="shared" si="35"/>
        <v>39080733</v>
      </c>
      <c r="T304" s="112">
        <f t="shared" si="36"/>
        <v>39080733</v>
      </c>
      <c r="U304" s="112">
        <f t="shared" si="36"/>
        <v>43637185.087816499</v>
      </c>
      <c r="AO304" s="33"/>
      <c r="AP304" s="33"/>
      <c r="AQ304" s="33"/>
      <c r="AR304" s="33"/>
      <c r="AS304" s="33"/>
    </row>
    <row r="305" spans="1:45">
      <c r="A305" s="154" t="s">
        <v>50</v>
      </c>
      <c r="B305" s="155">
        <f t="shared" ca="1" si="37"/>
        <v>1.6587621930118868</v>
      </c>
      <c r="C305" s="155">
        <f t="shared" ca="1" si="38"/>
        <v>1.752955260588384</v>
      </c>
      <c r="D305" s="155" t="str">
        <f t="shared" ca="1" si="39"/>
        <v/>
      </c>
      <c r="E305" s="155">
        <f t="shared" ca="1" si="40"/>
        <v>1.7482215523780382</v>
      </c>
      <c r="F305" s="155">
        <f t="shared" ca="1" si="41"/>
        <v>1.6094856639459654</v>
      </c>
      <c r="G305" s="155" t="str">
        <f t="shared" ca="1" si="42"/>
        <v/>
      </c>
      <c r="H305" s="155">
        <f t="shared" ca="1" si="43"/>
        <v>-8.9459359366151459E-2</v>
      </c>
      <c r="I305" s="155">
        <f t="shared" ca="1" si="44"/>
        <v>0.14346959664241865</v>
      </c>
      <c r="J305" s="155" t="str">
        <f t="shared" ca="1" si="45"/>
        <v/>
      </c>
      <c r="M305" s="111" t="s">
        <v>50</v>
      </c>
      <c r="N305" s="112">
        <f t="shared" si="30"/>
        <v>30678645</v>
      </c>
      <c r="O305" s="112">
        <f t="shared" si="31"/>
        <v>30294045</v>
      </c>
      <c r="P305" s="112">
        <f t="shared" si="32"/>
        <v>30294045</v>
      </c>
      <c r="Q305" s="112">
        <f t="shared" si="33"/>
        <v>33587579</v>
      </c>
      <c r="R305" s="112">
        <f t="shared" si="34"/>
        <v>33587579</v>
      </c>
      <c r="S305" s="112">
        <f t="shared" si="35"/>
        <v>39080733</v>
      </c>
      <c r="T305" s="112">
        <f t="shared" si="36"/>
        <v>39080733</v>
      </c>
      <c r="U305" s="112">
        <f t="shared" si="36"/>
        <v>43637185.087816499</v>
      </c>
      <c r="AO305" s="33"/>
      <c r="AP305" s="33"/>
      <c r="AQ305" s="33"/>
      <c r="AR305" s="33"/>
      <c r="AS305" s="33"/>
    </row>
    <row r="306" spans="1:45">
      <c r="A306" s="154" t="s">
        <v>51</v>
      </c>
      <c r="B306" s="155">
        <f t="shared" ca="1" si="37"/>
        <v>2.2761298067955442</v>
      </c>
      <c r="C306" s="155">
        <f t="shared" ca="1" si="38"/>
        <v>1.4235462753474946</v>
      </c>
      <c r="D306" s="155" t="str">
        <f t="shared" ca="1" si="39"/>
        <v/>
      </c>
      <c r="E306" s="155">
        <f t="shared" ca="1" si="40"/>
        <v>1.9441705518578767</v>
      </c>
      <c r="F306" s="155">
        <f t="shared" ca="1" si="41"/>
        <v>2.2502856535469804</v>
      </c>
      <c r="G306" s="155" t="str">
        <f t="shared" ca="1" si="42"/>
        <v/>
      </c>
      <c r="H306" s="155">
        <f t="shared" ca="1" si="43"/>
        <v>0.33195925493766754</v>
      </c>
      <c r="I306" s="155">
        <f t="shared" ca="1" si="44"/>
        <v>-0.82673937819948584</v>
      </c>
      <c r="J306" s="155" t="str">
        <f t="shared" ca="1" si="45"/>
        <v/>
      </c>
      <c r="M306" s="111" t="s">
        <v>51</v>
      </c>
      <c r="N306" s="112">
        <f t="shared" si="30"/>
        <v>30678645</v>
      </c>
      <c r="O306" s="112">
        <f t="shared" si="31"/>
        <v>30294045</v>
      </c>
      <c r="P306" s="112">
        <f t="shared" si="32"/>
        <v>30294045</v>
      </c>
      <c r="Q306" s="112">
        <f t="shared" si="33"/>
        <v>33587579</v>
      </c>
      <c r="R306" s="112">
        <f t="shared" si="34"/>
        <v>33587579</v>
      </c>
      <c r="S306" s="112">
        <f t="shared" si="35"/>
        <v>39080733</v>
      </c>
      <c r="T306" s="112">
        <f t="shared" si="36"/>
        <v>39080733</v>
      </c>
      <c r="U306" s="112">
        <f t="shared" si="36"/>
        <v>43637185.087816499</v>
      </c>
      <c r="AO306" s="33"/>
      <c r="AP306" s="33"/>
      <c r="AQ306" s="33"/>
      <c r="AR306" s="33"/>
      <c r="AS306" s="33"/>
    </row>
    <row r="307" spans="1:45">
      <c r="A307" s="154" t="s">
        <v>52</v>
      </c>
      <c r="B307" s="155">
        <f t="shared" ca="1" si="37"/>
        <v>1.5389825060031861</v>
      </c>
      <c r="C307" s="155">
        <f t="shared" ca="1" si="38"/>
        <v>2.0322807200161792</v>
      </c>
      <c r="D307" s="155" t="str">
        <f t="shared" ca="1" si="39"/>
        <v/>
      </c>
      <c r="E307" s="155">
        <f t="shared" ca="1" si="40"/>
        <v>2.3690562990562687</v>
      </c>
      <c r="F307" s="155">
        <f t="shared" ca="1" si="41"/>
        <v>2.859517993175817</v>
      </c>
      <c r="G307" s="155" t="str">
        <f t="shared" ca="1" si="42"/>
        <v/>
      </c>
      <c r="H307" s="155">
        <f t="shared" ca="1" si="43"/>
        <v>-0.8300737930530826</v>
      </c>
      <c r="I307" s="155">
        <f t="shared" ca="1" si="44"/>
        <v>-0.8272372731596378</v>
      </c>
      <c r="J307" s="155" t="str">
        <f t="shared" ca="1" si="45"/>
        <v/>
      </c>
      <c r="M307" s="111" t="s">
        <v>52</v>
      </c>
      <c r="N307" s="112">
        <f t="shared" si="30"/>
        <v>30678645</v>
      </c>
      <c r="O307" s="112">
        <f t="shared" si="31"/>
        <v>30294045</v>
      </c>
      <c r="P307" s="112">
        <f t="shared" si="32"/>
        <v>30294045</v>
      </c>
      <c r="Q307" s="112">
        <f t="shared" si="33"/>
        <v>33587579</v>
      </c>
      <c r="R307" s="112">
        <f t="shared" si="34"/>
        <v>33587579</v>
      </c>
      <c r="S307" s="112">
        <f t="shared" si="35"/>
        <v>39080733</v>
      </c>
      <c r="T307" s="112">
        <f t="shared" si="36"/>
        <v>39080733</v>
      </c>
      <c r="U307" s="112">
        <f t="shared" si="36"/>
        <v>43637185.087816499</v>
      </c>
      <c r="AO307" s="33"/>
      <c r="AP307" s="33"/>
      <c r="AQ307" s="33"/>
      <c r="AR307" s="33"/>
      <c r="AS307" s="33"/>
    </row>
    <row r="308" spans="1:45">
      <c r="A308" s="154" t="s">
        <v>53</v>
      </c>
      <c r="B308" s="155">
        <f t="shared" ca="1" si="37"/>
        <v>1.9731062843201654</v>
      </c>
      <c r="C308" s="155">
        <f t="shared" ca="1" si="38"/>
        <v>1.9139593313155105</v>
      </c>
      <c r="D308" s="155" t="str">
        <f t="shared" ca="1" si="39"/>
        <v/>
      </c>
      <c r="E308" s="155">
        <f t="shared" ca="1" si="40"/>
        <v>2.0841107928618499</v>
      </c>
      <c r="F308" s="155">
        <f t="shared" ca="1" si="41"/>
        <v>1.907540774631838</v>
      </c>
      <c r="G308" s="155" t="str">
        <f t="shared" ca="1" si="42"/>
        <v/>
      </c>
      <c r="H308" s="155">
        <f t="shared" ca="1" si="43"/>
        <v>-0.11100450854168442</v>
      </c>
      <c r="I308" s="155">
        <f t="shared" ca="1" si="44"/>
        <v>6.4185566836725272E-3</v>
      </c>
      <c r="J308" s="169" t="str">
        <f t="shared" ca="1" si="45"/>
        <v/>
      </c>
      <c r="M308" s="111" t="s">
        <v>53</v>
      </c>
      <c r="N308" s="112">
        <f t="shared" si="30"/>
        <v>30678645</v>
      </c>
      <c r="O308" s="112">
        <f t="shared" si="31"/>
        <v>30294045</v>
      </c>
      <c r="P308" s="112">
        <f t="shared" si="32"/>
        <v>30294045</v>
      </c>
      <c r="Q308" s="112">
        <f t="shared" si="33"/>
        <v>33587579</v>
      </c>
      <c r="R308" s="112">
        <f t="shared" si="34"/>
        <v>33587579</v>
      </c>
      <c r="S308" s="112">
        <f t="shared" si="35"/>
        <v>39080733</v>
      </c>
      <c r="T308" s="112">
        <f t="shared" si="36"/>
        <v>39080733</v>
      </c>
      <c r="U308" s="112">
        <f t="shared" si="36"/>
        <v>43637185.087816499</v>
      </c>
      <c r="AO308" s="33"/>
      <c r="AP308" s="33"/>
      <c r="AQ308" s="33"/>
      <c r="AR308" s="33"/>
      <c r="AS308" s="33"/>
    </row>
    <row r="309" spans="1:45">
      <c r="A309" s="154" t="s">
        <v>54</v>
      </c>
      <c r="B309" s="155">
        <f t="shared" ca="1" si="37"/>
        <v>1.4960128206918393</v>
      </c>
      <c r="C309" s="155">
        <f t="shared" ca="1" si="38"/>
        <v>2.3053840852985021</v>
      </c>
      <c r="D309" s="155" t="str">
        <f t="shared" ca="1" si="39"/>
        <v/>
      </c>
      <c r="E309" s="155">
        <f t="shared" ca="1" si="40"/>
        <v>3.8952632042934643</v>
      </c>
      <c r="F309" s="155">
        <f t="shared" ca="1" si="41"/>
        <v>3.9668659618027124</v>
      </c>
      <c r="G309" s="155" t="str">
        <f t="shared" ca="1" si="42"/>
        <v/>
      </c>
      <c r="H309" s="155">
        <f t="shared" ca="1" si="43"/>
        <v>-2.399250383601625</v>
      </c>
      <c r="I309" s="155">
        <f t="shared" ca="1" si="44"/>
        <v>-1.6614818765042103</v>
      </c>
      <c r="J309" s="155" t="str">
        <f t="shared" ca="1" si="45"/>
        <v/>
      </c>
      <c r="M309" s="111" t="s">
        <v>54</v>
      </c>
      <c r="N309" s="112">
        <f t="shared" si="30"/>
        <v>30678645</v>
      </c>
      <c r="O309" s="112">
        <f t="shared" si="31"/>
        <v>30294045</v>
      </c>
      <c r="P309" s="112">
        <f t="shared" si="32"/>
        <v>30294045</v>
      </c>
      <c r="Q309" s="112">
        <f t="shared" si="33"/>
        <v>33587579</v>
      </c>
      <c r="R309" s="112">
        <f t="shared" si="34"/>
        <v>33587579</v>
      </c>
      <c r="S309" s="112">
        <f t="shared" si="35"/>
        <v>39080733</v>
      </c>
      <c r="T309" s="112">
        <f t="shared" si="36"/>
        <v>39080733</v>
      </c>
      <c r="U309" s="112">
        <f t="shared" si="36"/>
        <v>43637185.087816499</v>
      </c>
      <c r="AO309" s="33"/>
      <c r="AP309" s="33"/>
      <c r="AQ309" s="33"/>
      <c r="AR309" s="33"/>
      <c r="AS309" s="33"/>
    </row>
    <row r="310" spans="1:45">
      <c r="A310" s="167" t="s">
        <v>101</v>
      </c>
      <c r="B310" s="155">
        <f t="shared" ref="B310:G310" ca="1" si="46">SUM(B298:B309)</f>
        <v>22.179277050602547</v>
      </c>
      <c r="C310" s="155">
        <f t="shared" ca="1" si="46"/>
        <v>21.217403693528471</v>
      </c>
      <c r="D310" s="155">
        <f t="shared" ca="1" si="46"/>
        <v>5.039587685534423</v>
      </c>
      <c r="E310" s="155">
        <f t="shared" ca="1" si="46"/>
        <v>28.017378075984574</v>
      </c>
      <c r="F310" s="155">
        <f t="shared" ca="1" si="46"/>
        <v>26.051622360819074</v>
      </c>
      <c r="G310" s="155">
        <f t="shared" ca="1" si="46"/>
        <v>5.3150726091348224</v>
      </c>
      <c r="H310" s="167" t="s">
        <v>102</v>
      </c>
      <c r="I310" s="167" t="s">
        <v>102</v>
      </c>
      <c r="J310" s="167" t="s">
        <v>102</v>
      </c>
      <c r="AO310" s="33"/>
      <c r="AP310" s="33"/>
      <c r="AQ310" s="33"/>
      <c r="AR310" s="33"/>
      <c r="AS310" s="33"/>
    </row>
    <row r="311" spans="1:45">
      <c r="A311" s="145"/>
      <c r="B311" s="145"/>
      <c r="C311" s="145"/>
      <c r="D311" s="145"/>
      <c r="E311" s="145"/>
      <c r="F311" s="145"/>
      <c r="G311" s="145"/>
      <c r="H311" s="145"/>
      <c r="I311" s="145"/>
      <c r="J311" s="145"/>
      <c r="AO311" s="33"/>
      <c r="AP311" s="33"/>
      <c r="AQ311" s="33"/>
      <c r="AR311" s="33"/>
      <c r="AS311" s="33"/>
    </row>
    <row r="312" spans="1:45">
      <c r="A312" s="145"/>
      <c r="B312" s="145"/>
      <c r="C312" s="145"/>
      <c r="D312" s="145"/>
      <c r="E312" s="145"/>
      <c r="F312" s="145"/>
      <c r="G312" s="145"/>
      <c r="H312" s="145"/>
      <c r="I312" s="145"/>
      <c r="J312" s="145"/>
      <c r="AO312" s="33"/>
      <c r="AP312" s="33"/>
      <c r="AQ312" s="33"/>
      <c r="AR312" s="33"/>
      <c r="AS312" s="33"/>
    </row>
    <row r="313" spans="1:45">
      <c r="A313" s="145"/>
      <c r="B313" s="145"/>
      <c r="C313" s="145"/>
      <c r="D313" s="145"/>
      <c r="E313" s="145"/>
      <c r="F313" s="145"/>
      <c r="G313" s="145"/>
      <c r="H313" s="145"/>
      <c r="I313" s="145"/>
      <c r="J313" s="145"/>
    </row>
    <row r="314" spans="1:45">
      <c r="A314" s="145"/>
      <c r="B314" s="145"/>
      <c r="C314" s="145"/>
      <c r="D314" s="145"/>
      <c r="E314" s="145"/>
      <c r="F314" s="145"/>
      <c r="G314" s="145"/>
      <c r="H314" s="145"/>
      <c r="I314" s="145"/>
      <c r="J314" s="145"/>
    </row>
    <row r="315" spans="1:45">
      <c r="A315" s="145"/>
      <c r="B315" s="145"/>
      <c r="C315" s="145"/>
      <c r="D315" s="145"/>
      <c r="E315" s="145"/>
      <c r="F315" s="145"/>
      <c r="G315" s="145"/>
      <c r="H315" s="145"/>
      <c r="I315" s="145"/>
      <c r="J315" s="145"/>
    </row>
    <row r="316" spans="1:45">
      <c r="A316" s="145"/>
      <c r="B316" s="145"/>
      <c r="C316" s="145"/>
      <c r="D316" s="145"/>
      <c r="E316" s="145"/>
      <c r="F316" s="145"/>
      <c r="G316" s="145"/>
      <c r="H316" s="145"/>
      <c r="I316" s="145"/>
      <c r="J316" s="145"/>
    </row>
    <row r="317" spans="1:45">
      <c r="A317" s="145"/>
      <c r="B317" s="145"/>
      <c r="C317" s="145"/>
      <c r="D317" s="145"/>
      <c r="E317" s="145"/>
      <c r="F317" s="145"/>
      <c r="G317" s="145"/>
      <c r="H317" s="145"/>
      <c r="I317" s="145"/>
      <c r="J317" s="145"/>
    </row>
    <row r="318" spans="1:45">
      <c r="A318" s="145"/>
      <c r="B318" s="145"/>
      <c r="C318" s="145"/>
      <c r="D318" s="145"/>
      <c r="E318" s="145"/>
      <c r="F318" s="145"/>
      <c r="G318" s="145"/>
      <c r="H318" s="145"/>
      <c r="I318" s="145"/>
      <c r="J318" s="145"/>
    </row>
    <row r="319" spans="1:45">
      <c r="A319" s="145"/>
      <c r="B319" s="145"/>
      <c r="C319" s="145"/>
      <c r="D319" s="145"/>
      <c r="E319" s="145"/>
      <c r="F319" s="145"/>
      <c r="G319" s="145"/>
      <c r="H319" s="145"/>
      <c r="I319" s="145"/>
      <c r="J319" s="145"/>
    </row>
    <row r="320" spans="1:45">
      <c r="A320" s="145"/>
      <c r="B320" s="145"/>
      <c r="C320" s="145"/>
      <c r="D320" s="145"/>
      <c r="E320" s="145"/>
      <c r="F320" s="145"/>
      <c r="G320" s="145"/>
      <c r="H320" s="145"/>
      <c r="I320" s="145"/>
      <c r="J320" s="145"/>
    </row>
    <row r="321" spans="1:10">
      <c r="A321" s="145"/>
      <c r="B321" s="145"/>
      <c r="C321" s="145"/>
      <c r="D321" s="145"/>
      <c r="E321" s="145"/>
      <c r="F321" s="145"/>
      <c r="G321" s="145"/>
      <c r="H321" s="145"/>
      <c r="I321" s="145"/>
      <c r="J321" s="145"/>
    </row>
    <row r="322" spans="1:10">
      <c r="A322" s="145"/>
      <c r="B322" s="145"/>
      <c r="C322" s="145"/>
      <c r="D322" s="145"/>
      <c r="E322" s="145"/>
      <c r="F322" s="145"/>
      <c r="G322" s="145"/>
      <c r="H322" s="145"/>
      <c r="I322" s="145"/>
      <c r="J322" s="145"/>
    </row>
    <row r="323" spans="1:10">
      <c r="A323" s="145"/>
      <c r="B323" s="145"/>
      <c r="C323" s="145"/>
      <c r="D323" s="145"/>
      <c r="E323" s="145"/>
      <c r="F323" s="145"/>
      <c r="G323" s="145"/>
      <c r="H323" s="145"/>
      <c r="I323" s="145"/>
      <c r="J323" s="145"/>
    </row>
    <row r="324" spans="1:10">
      <c r="A324" s="145"/>
      <c r="B324" s="145"/>
      <c r="C324" s="145"/>
      <c r="D324" s="145"/>
      <c r="E324" s="145"/>
      <c r="F324" s="145"/>
      <c r="G324" s="145"/>
      <c r="H324" s="145"/>
      <c r="I324" s="145"/>
      <c r="J324" s="145"/>
    </row>
    <row r="325" spans="1:10">
      <c r="A325" s="145"/>
      <c r="B325" s="145"/>
      <c r="C325" s="145"/>
      <c r="D325" s="145"/>
      <c r="E325" s="145"/>
      <c r="F325" s="145"/>
      <c r="G325" s="145"/>
      <c r="H325" s="145"/>
      <c r="I325" s="145"/>
      <c r="J325" s="145"/>
    </row>
    <row r="326" spans="1:10">
      <c r="A326" s="145"/>
      <c r="B326" s="145"/>
      <c r="C326" s="145"/>
      <c r="D326" s="145"/>
      <c r="E326" s="145"/>
      <c r="F326" s="145"/>
      <c r="G326" s="145"/>
      <c r="H326" s="145"/>
      <c r="I326" s="145"/>
      <c r="J326" s="145"/>
    </row>
    <row r="327" spans="1:10">
      <c r="A327" s="145"/>
      <c r="B327" s="145"/>
      <c r="C327" s="145"/>
      <c r="D327" s="145"/>
      <c r="E327" s="145"/>
      <c r="F327" s="145"/>
      <c r="G327" s="145"/>
      <c r="H327" s="145"/>
      <c r="I327" s="145"/>
      <c r="J327" s="145"/>
    </row>
    <row r="328" spans="1:10">
      <c r="A328" s="145"/>
      <c r="B328" s="145"/>
      <c r="C328" s="145"/>
      <c r="D328" s="145"/>
      <c r="E328" s="145"/>
      <c r="F328" s="145"/>
      <c r="G328" s="145"/>
      <c r="H328" s="145"/>
      <c r="I328" s="145"/>
      <c r="J328" s="145"/>
    </row>
    <row r="329" spans="1:10">
      <c r="A329" s="145"/>
      <c r="B329" s="145"/>
      <c r="C329" s="145"/>
      <c r="D329" s="145"/>
      <c r="E329" s="145"/>
      <c r="F329" s="145"/>
      <c r="G329" s="145"/>
      <c r="H329" s="145"/>
      <c r="I329" s="145"/>
      <c r="J329" s="145"/>
    </row>
    <row r="330" spans="1:10">
      <c r="A330" s="145"/>
      <c r="B330" s="145"/>
      <c r="C330" s="145"/>
      <c r="D330" s="145"/>
      <c r="E330" s="145"/>
      <c r="F330" s="145"/>
      <c r="G330" s="145"/>
      <c r="H330" s="145"/>
      <c r="I330" s="145"/>
      <c r="J330" s="145"/>
    </row>
    <row r="331" spans="1:10">
      <c r="A331" s="145"/>
      <c r="B331" s="145"/>
      <c r="C331" s="145"/>
      <c r="D331" s="145"/>
      <c r="E331" s="145"/>
      <c r="F331" s="145"/>
      <c r="G331" s="145"/>
      <c r="H331" s="145"/>
      <c r="I331" s="145"/>
      <c r="J331" s="145"/>
    </row>
    <row r="332" spans="1:10">
      <c r="A332" s="145"/>
      <c r="B332" s="145"/>
      <c r="C332" s="145"/>
      <c r="D332" s="145"/>
      <c r="E332" s="145"/>
      <c r="F332" s="145"/>
      <c r="G332" s="145"/>
      <c r="H332" s="145"/>
      <c r="I332" s="145"/>
      <c r="J332" s="145"/>
    </row>
    <row r="333" spans="1:10">
      <c r="A333" s="145"/>
      <c r="B333" s="145"/>
      <c r="C333" s="145"/>
      <c r="D333" s="145"/>
      <c r="E333" s="145"/>
      <c r="F333" s="145"/>
      <c r="G333" s="145"/>
      <c r="H333" s="145"/>
      <c r="I333" s="145"/>
      <c r="J333" s="145"/>
    </row>
    <row r="334" spans="1:10">
      <c r="A334" s="145"/>
      <c r="B334" s="145"/>
      <c r="C334" s="145"/>
      <c r="D334" s="145"/>
      <c r="E334" s="145"/>
      <c r="F334" s="145"/>
      <c r="G334" s="145"/>
      <c r="H334" s="145"/>
      <c r="I334" s="145"/>
      <c r="J334" s="145"/>
    </row>
    <row r="335" spans="1:10">
      <c r="A335" s="145"/>
      <c r="B335" s="145"/>
      <c r="C335" s="145"/>
      <c r="D335" s="145"/>
      <c r="E335" s="145"/>
      <c r="F335" s="145"/>
      <c r="G335" s="145"/>
      <c r="H335" s="145"/>
      <c r="I335" s="145"/>
      <c r="J335" s="145"/>
    </row>
    <row r="336" spans="1:10">
      <c r="A336" s="145"/>
      <c r="B336" s="145"/>
      <c r="C336" s="145"/>
      <c r="D336" s="145"/>
      <c r="E336" s="145"/>
      <c r="F336" s="145"/>
      <c r="G336" s="145"/>
      <c r="H336" s="145"/>
      <c r="I336" s="145"/>
      <c r="J336" s="145"/>
    </row>
    <row r="337" spans="1:10">
      <c r="A337" s="145"/>
      <c r="B337" s="145"/>
      <c r="C337" s="145"/>
      <c r="D337" s="145"/>
      <c r="E337" s="145"/>
      <c r="F337" s="145"/>
      <c r="G337" s="145"/>
      <c r="H337" s="145"/>
      <c r="I337" s="145"/>
      <c r="J337" s="145"/>
    </row>
    <row r="338" spans="1:10">
      <c r="A338" s="145"/>
      <c r="B338" s="145"/>
      <c r="C338" s="145"/>
      <c r="D338" s="145"/>
      <c r="E338" s="145"/>
      <c r="F338" s="145"/>
      <c r="G338" s="145"/>
      <c r="H338" s="145"/>
      <c r="I338" s="145"/>
      <c r="J338" s="145"/>
    </row>
    <row r="339" spans="1:10">
      <c r="A339" s="145"/>
      <c r="B339" s="145"/>
      <c r="C339" s="145"/>
      <c r="D339" s="145"/>
      <c r="E339" s="145"/>
      <c r="F339" s="145"/>
      <c r="G339" s="145"/>
      <c r="H339" s="145"/>
      <c r="I339" s="145"/>
      <c r="J339" s="145"/>
    </row>
    <row r="340" spans="1:10">
      <c r="A340" s="145"/>
      <c r="B340" s="145"/>
      <c r="C340" s="145"/>
      <c r="D340" s="145"/>
      <c r="E340" s="145"/>
      <c r="F340" s="145"/>
      <c r="G340" s="145"/>
      <c r="H340" s="145"/>
      <c r="I340" s="145"/>
      <c r="J340" s="145"/>
    </row>
    <row r="341" spans="1:10">
      <c r="A341" s="145"/>
      <c r="B341" s="145"/>
      <c r="C341" s="145"/>
      <c r="D341" s="145"/>
      <c r="E341" s="145"/>
      <c r="F341" s="145"/>
      <c r="G341" s="145"/>
      <c r="H341" s="145"/>
      <c r="I341" s="145"/>
      <c r="J341" s="145"/>
    </row>
    <row r="342" spans="1:10">
      <c r="A342" s="145"/>
      <c r="B342" s="145"/>
      <c r="C342" s="145"/>
      <c r="D342" s="145"/>
      <c r="E342" s="145"/>
      <c r="F342" s="145"/>
      <c r="G342" s="145"/>
      <c r="H342" s="145"/>
      <c r="I342" s="145"/>
      <c r="J342" s="145"/>
    </row>
    <row r="343" spans="1:10">
      <c r="A343" s="145"/>
      <c r="B343" s="145"/>
      <c r="C343" s="145"/>
      <c r="D343" s="145"/>
      <c r="E343" s="145"/>
      <c r="F343" s="145"/>
      <c r="G343" s="145"/>
      <c r="H343" s="145"/>
      <c r="I343" s="145"/>
      <c r="J343" s="145"/>
    </row>
    <row r="344" spans="1:10">
      <c r="A344" s="145"/>
      <c r="B344" s="145"/>
      <c r="C344" s="145"/>
      <c r="D344" s="145"/>
      <c r="E344" s="145"/>
      <c r="F344" s="145"/>
      <c r="G344" s="145"/>
      <c r="H344" s="145"/>
      <c r="I344" s="145"/>
      <c r="J344" s="145"/>
    </row>
    <row r="345" spans="1:10">
      <c r="A345" s="145"/>
      <c r="B345" s="145"/>
      <c r="C345" s="145"/>
      <c r="D345" s="145"/>
      <c r="E345" s="145"/>
      <c r="F345" s="145"/>
      <c r="G345" s="145"/>
      <c r="H345" s="145"/>
      <c r="I345" s="145"/>
      <c r="J345" s="145"/>
    </row>
    <row r="346" spans="1:10">
      <c r="A346" s="145"/>
      <c r="B346" s="145"/>
      <c r="C346" s="145"/>
      <c r="D346" s="145"/>
      <c r="E346" s="145"/>
      <c r="F346" s="145"/>
      <c r="G346" s="145"/>
      <c r="H346" s="145"/>
      <c r="I346" s="145"/>
      <c r="J346" s="145"/>
    </row>
    <row r="347" spans="1:10">
      <c r="A347" s="145"/>
      <c r="B347" s="145"/>
      <c r="C347" s="145"/>
      <c r="D347" s="145"/>
      <c r="E347" s="145"/>
      <c r="F347" s="145"/>
      <c r="G347" s="145"/>
      <c r="H347" s="145"/>
      <c r="I347" s="145"/>
      <c r="J347" s="145"/>
    </row>
    <row r="348" spans="1:10">
      <c r="A348" s="145"/>
      <c r="B348" s="145"/>
      <c r="C348" s="145"/>
      <c r="D348" s="145"/>
      <c r="E348" s="145"/>
      <c r="F348" s="145"/>
      <c r="G348" s="145"/>
      <c r="H348" s="145"/>
      <c r="I348" s="145"/>
      <c r="J348" s="145"/>
    </row>
    <row r="349" spans="1:10">
      <c r="A349" s="145"/>
      <c r="B349" s="145"/>
      <c r="C349" s="145"/>
      <c r="D349" s="145"/>
      <c r="E349" s="145"/>
      <c r="F349" s="145"/>
      <c r="G349" s="145"/>
      <c r="H349" s="145"/>
      <c r="I349" s="145"/>
      <c r="J349" s="145"/>
    </row>
    <row r="350" spans="1:10">
      <c r="A350" s="145"/>
      <c r="B350" s="145"/>
      <c r="C350" s="145"/>
      <c r="D350" s="145"/>
      <c r="E350" s="145"/>
      <c r="F350" s="145"/>
      <c r="G350" s="145"/>
      <c r="H350" s="145"/>
      <c r="I350" s="145"/>
      <c r="J350" s="145"/>
    </row>
    <row r="351" spans="1:10">
      <c r="A351" s="145"/>
      <c r="B351" s="145"/>
      <c r="C351" s="145"/>
      <c r="D351" s="145"/>
      <c r="E351" s="145"/>
      <c r="F351" s="145"/>
      <c r="G351" s="145"/>
      <c r="H351" s="145"/>
      <c r="I351" s="145"/>
      <c r="J351" s="145"/>
    </row>
    <row r="352" spans="1:10">
      <c r="A352" s="145"/>
      <c r="B352" s="145"/>
      <c r="C352" s="145"/>
      <c r="D352" s="145"/>
      <c r="E352" s="145"/>
      <c r="F352" s="145"/>
      <c r="G352" s="145"/>
      <c r="H352" s="145"/>
      <c r="I352" s="145"/>
      <c r="J352" s="145"/>
    </row>
    <row r="353" spans="1:10">
      <c r="A353" s="145"/>
      <c r="B353" s="145"/>
      <c r="C353" s="145"/>
      <c r="D353" s="145"/>
      <c r="E353" s="145"/>
      <c r="F353" s="145"/>
      <c r="G353" s="145"/>
      <c r="H353" s="145"/>
      <c r="I353" s="145"/>
      <c r="J353" s="145"/>
    </row>
    <row r="354" spans="1:10">
      <c r="A354" s="145"/>
      <c r="B354" s="145"/>
      <c r="C354" s="145"/>
      <c r="D354" s="145"/>
      <c r="E354" s="145"/>
      <c r="F354" s="145"/>
      <c r="G354" s="145"/>
      <c r="H354" s="145"/>
      <c r="I354" s="145"/>
      <c r="J354" s="145"/>
    </row>
    <row r="355" spans="1:10">
      <c r="A355" s="145"/>
      <c r="B355" s="145"/>
      <c r="C355" s="145"/>
      <c r="D355" s="145"/>
      <c r="E355" s="145"/>
      <c r="F355" s="145"/>
      <c r="G355" s="145"/>
      <c r="H355" s="145"/>
      <c r="I355" s="145"/>
      <c r="J355" s="145"/>
    </row>
    <row r="356" spans="1:10">
      <c r="A356" s="145"/>
      <c r="B356" s="145"/>
      <c r="C356" s="145"/>
      <c r="D356" s="145"/>
      <c r="E356" s="145"/>
      <c r="F356" s="145"/>
      <c r="G356" s="145"/>
      <c r="H356" s="145"/>
      <c r="I356" s="145"/>
      <c r="J356" s="145"/>
    </row>
    <row r="357" spans="1:10">
      <c r="A357" s="145"/>
      <c r="B357" s="145"/>
      <c r="C357" s="145"/>
      <c r="D357" s="145"/>
      <c r="E357" s="145"/>
      <c r="F357" s="145"/>
      <c r="G357" s="145"/>
      <c r="H357" s="145"/>
      <c r="I357" s="145"/>
      <c r="J357" s="145"/>
    </row>
    <row r="358" spans="1:10">
      <c r="A358" s="145"/>
      <c r="B358" s="145"/>
      <c r="C358" s="145"/>
      <c r="D358" s="145"/>
      <c r="E358" s="145"/>
      <c r="F358" s="145"/>
      <c r="G358" s="145"/>
      <c r="H358" s="145"/>
      <c r="I358" s="145"/>
      <c r="J358" s="145"/>
    </row>
    <row r="359" spans="1:10">
      <c r="A359" s="145"/>
      <c r="B359" s="145"/>
      <c r="C359" s="145"/>
      <c r="D359" s="145"/>
      <c r="E359" s="145"/>
      <c r="F359" s="145"/>
      <c r="G359" s="145"/>
      <c r="H359" s="145"/>
      <c r="I359" s="145"/>
      <c r="J359" s="145"/>
    </row>
    <row r="360" spans="1:10">
      <c r="A360" s="145"/>
      <c r="B360" s="145"/>
      <c r="C360" s="145"/>
      <c r="D360" s="145"/>
      <c r="E360" s="145"/>
      <c r="F360" s="145"/>
      <c r="G360" s="145"/>
      <c r="H360" s="145"/>
      <c r="I360" s="145"/>
      <c r="J360" s="145"/>
    </row>
    <row r="361" spans="1:10">
      <c r="A361" s="145"/>
      <c r="B361" s="145"/>
      <c r="C361" s="145"/>
      <c r="D361" s="145"/>
      <c r="E361" s="145"/>
      <c r="F361" s="145"/>
      <c r="G361" s="145"/>
      <c r="H361" s="145"/>
      <c r="I361" s="145"/>
      <c r="J361" s="145"/>
    </row>
    <row r="362" spans="1:10">
      <c r="A362" s="145"/>
      <c r="B362" s="145"/>
      <c r="C362" s="145"/>
      <c r="D362" s="145"/>
      <c r="E362" s="145"/>
      <c r="F362" s="145"/>
      <c r="G362" s="145"/>
      <c r="H362" s="145"/>
      <c r="I362" s="145"/>
      <c r="J362" s="145"/>
    </row>
    <row r="363" spans="1:10">
      <c r="A363" s="145"/>
      <c r="B363" s="145"/>
      <c r="C363" s="145"/>
      <c r="D363" s="145"/>
      <c r="E363" s="145"/>
      <c r="F363" s="145"/>
      <c r="G363" s="145"/>
      <c r="H363" s="145"/>
      <c r="I363" s="145"/>
      <c r="J363" s="145"/>
    </row>
    <row r="364" spans="1:10">
      <c r="A364" s="145"/>
      <c r="B364" s="145"/>
      <c r="C364" s="145"/>
      <c r="D364" s="145"/>
      <c r="E364" s="145"/>
      <c r="F364" s="145"/>
      <c r="G364" s="145"/>
      <c r="H364" s="145"/>
      <c r="I364" s="145"/>
      <c r="J364" s="145"/>
    </row>
    <row r="365" spans="1:10">
      <c r="A365" s="145"/>
      <c r="B365" s="145"/>
      <c r="C365" s="145"/>
      <c r="D365" s="145"/>
      <c r="E365" s="145"/>
      <c r="F365" s="145"/>
      <c r="G365" s="145"/>
      <c r="H365" s="145"/>
      <c r="I365" s="145"/>
      <c r="J365" s="145"/>
    </row>
    <row r="366" spans="1:10" ht="15" customHeight="1">
      <c r="A366" s="201" t="s">
        <v>110</v>
      </c>
      <c r="B366" s="202"/>
      <c r="C366" s="202"/>
      <c r="D366" s="202"/>
      <c r="E366" s="202"/>
      <c r="F366" s="202"/>
      <c r="G366" s="202"/>
      <c r="H366" s="202"/>
      <c r="I366" s="202"/>
      <c r="J366" s="203"/>
    </row>
    <row r="367" spans="1:10">
      <c r="A367" s="146" t="s">
        <v>39</v>
      </c>
      <c r="B367" s="161"/>
      <c r="C367" s="162" t="s">
        <v>92</v>
      </c>
      <c r="D367" s="163"/>
      <c r="E367" s="164"/>
      <c r="F367" s="162" t="s">
        <v>93</v>
      </c>
      <c r="G367" s="163"/>
      <c r="H367" s="164"/>
      <c r="I367" s="162" t="s">
        <v>94</v>
      </c>
      <c r="J367" s="163"/>
    </row>
    <row r="368" spans="1:10">
      <c r="A368" s="148">
        <v>1</v>
      </c>
      <c r="B368" s="149">
        <v>2</v>
      </c>
      <c r="C368" s="149">
        <v>3</v>
      </c>
      <c r="D368" s="149">
        <v>4</v>
      </c>
      <c r="E368" s="149">
        <v>5</v>
      </c>
      <c r="F368" s="149">
        <v>6</v>
      </c>
      <c r="G368" s="149">
        <v>7</v>
      </c>
      <c r="H368" s="165" t="s">
        <v>118</v>
      </c>
      <c r="I368" s="165" t="s">
        <v>119</v>
      </c>
      <c r="J368" s="165" t="s">
        <v>120</v>
      </c>
    </row>
    <row r="369" spans="1:10">
      <c r="A369" s="150"/>
      <c r="B369" s="149" t="s">
        <v>105</v>
      </c>
      <c r="C369" s="149" t="s">
        <v>90</v>
      </c>
      <c r="D369" s="149" t="s">
        <v>42</v>
      </c>
      <c r="E369" s="149" t="s">
        <v>105</v>
      </c>
      <c r="F369" s="149" t="s">
        <v>90</v>
      </c>
      <c r="G369" s="149" t="s">
        <v>42</v>
      </c>
      <c r="H369" s="149" t="s">
        <v>105</v>
      </c>
      <c r="I369" s="149" t="s">
        <v>90</v>
      </c>
      <c r="J369" s="149" t="s">
        <v>42</v>
      </c>
    </row>
    <row r="370" spans="1:10">
      <c r="A370" s="152"/>
      <c r="B370" s="146">
        <v>2021</v>
      </c>
      <c r="C370" s="146">
        <v>2022</v>
      </c>
      <c r="D370" s="146">
        <v>2023</v>
      </c>
      <c r="E370" s="146">
        <v>2021</v>
      </c>
      <c r="F370" s="146">
        <v>2022</v>
      </c>
      <c r="G370" s="146">
        <v>2023</v>
      </c>
      <c r="H370" s="146">
        <v>2021</v>
      </c>
      <c r="I370" s="146">
        <v>2022</v>
      </c>
      <c r="J370" s="146">
        <v>2023</v>
      </c>
    </row>
    <row r="371" spans="1:10">
      <c r="A371" s="154" t="s">
        <v>45</v>
      </c>
      <c r="B371" s="158">
        <f ca="1">IF(INDIRECT(ADDRESS(ROW('3'!BU$27),COLUMN('3'!BU$6)+ROW(A1)+12,1,1,"3"))="","",INDIRECT(ADDRESS(ROW('3'!BU$27),COLUMN('3'!BU$6)+ROW(A1)+12,1,1,"3")))</f>
        <v>182213.52799999999</v>
      </c>
      <c r="C371" s="158">
        <f ca="1">IF(INDIRECT(ADDRESS(ROW('3'!BU$27),COLUMN('3'!BU$6)+ROW(A1)+24,1,1,"3"))="","",INDIRECT(ADDRESS(ROW('3'!BU$27),COLUMN('3'!BU$6)+ROW(A1)+24,1,1,"3")))</f>
        <v>373920.799</v>
      </c>
      <c r="D371" s="158">
        <f ca="1">IF(INDIRECT(ADDRESS(ROW('3'!BU$27),COLUMN('3'!BU$6)+ROW(A1)+36,1,1,"3"))="","",INDIRECT(ADDRESS(ROW('3'!BU$27),COLUMN('3'!BU$6)+ROW(A1)+36,1,1,"3")))</f>
        <v>386755.58600000001</v>
      </c>
      <c r="E371" s="158">
        <f ca="1">IF(INDIRECT(ADDRESS(ROW('3'!BU$28),COLUMN('3'!BU$6)+ROW(A1)+12,1,1,"3"))="","",INDIRECT(ADDRESS(ROW('3'!BU$28),COLUMN('3'!BU$6)+ROW(A1)+12,1,1,"3")))</f>
        <v>245021.603</v>
      </c>
      <c r="F371" s="158">
        <f ca="1">IF(INDIRECT(ADDRESS(ROW('3'!BU$28),COLUMN('3'!BU$6)+ROW(A1)+24,1,1,"3"))="","",INDIRECT(ADDRESS(ROW('3'!BU$28),COLUMN('3'!BU$6)+ROW(A1)+24,1,1,"3")))</f>
        <v>265366.62</v>
      </c>
      <c r="G371" s="158">
        <f ca="1">IF(INDIRECT(ADDRESS(ROW('3'!BU$28),COLUMN('3'!BU$6)+ROW(A1)+36,1,1,"3"))="","",INDIRECT(ADDRESS(ROW('3'!BU$28),COLUMN('3'!BU$6)+ROW(A1)+36,1,1,"3")))</f>
        <v>364905.21299999999</v>
      </c>
      <c r="H371" s="158">
        <f ca="1">IFERROR(B371-E371,"")</f>
        <v>-62808.075000000012</v>
      </c>
      <c r="I371" s="158">
        <f ca="1">IFERROR(C371-F371,"")</f>
        <v>108554.179</v>
      </c>
      <c r="J371" s="158">
        <f ca="1">IFERROR(D371-G371,"")</f>
        <v>21850.373000000021</v>
      </c>
    </row>
    <row r="372" spans="1:10">
      <c r="A372" s="154" t="s">
        <v>46</v>
      </c>
      <c r="B372" s="158">
        <f ca="1">IF(INDIRECT(ADDRESS(ROW('3'!BU$27),COLUMN('3'!BU$6)+ROW(A2)+12,1,1,"3"))="","",INDIRECT(ADDRESS(ROW('3'!BU$27),COLUMN('3'!BU$6)+ROW(A2)+12,1,1,"3")))</f>
        <v>196739.364</v>
      </c>
      <c r="C372" s="158">
        <f ca="1">IF(INDIRECT(ADDRESS(ROW('3'!BU$27),COLUMN('3'!BU$6)+ROW(A2)+24,1,1,"3"))="","",INDIRECT(ADDRESS(ROW('3'!BU$27),COLUMN('3'!BU$6)+ROW(A2)+24,1,1,"3")))</f>
        <v>291303.59600000002</v>
      </c>
      <c r="D372" s="158">
        <f ca="1">IF(INDIRECT(ADDRESS(ROW('3'!BU$27),COLUMN('3'!BU$6)+ROW(A2)+36,1,1,"3"))="","",INDIRECT(ADDRESS(ROW('3'!BU$27),COLUMN('3'!BU$6)+ROW(A2)+36,1,1,"3")))</f>
        <v>325763.82200000004</v>
      </c>
      <c r="E372" s="158">
        <f ca="1">IF(INDIRECT(ADDRESS(ROW('3'!BU$28),COLUMN('3'!BU$6)+ROW(A2)+12,1,1,"3"))="","",INDIRECT(ADDRESS(ROW('3'!BU$28),COLUMN('3'!BU$6)+ROW(A2)+12,1,1,"3")))</f>
        <v>264114.80200000003</v>
      </c>
      <c r="F372" s="158">
        <f ca="1">IF(INDIRECT(ADDRESS(ROW('3'!BU$28),COLUMN('3'!BU$6)+ROW(A2)+24,1,1,"3"))="","",INDIRECT(ADDRESS(ROW('3'!BU$28),COLUMN('3'!BU$6)+ROW(A2)+24,1,1,"3")))</f>
        <v>301122.13399999996</v>
      </c>
      <c r="G372" s="158">
        <f ca="1">IF(INDIRECT(ADDRESS(ROW('3'!BU$28),COLUMN('3'!BU$6)+ROW(A2)+36,1,1,"3"))="","",INDIRECT(ADDRESS(ROW('3'!BU$28),COLUMN('3'!BU$6)+ROW(A2)+36,1,1,"3")))</f>
        <v>338753.30000000005</v>
      </c>
      <c r="H372" s="158">
        <f t="shared" ref="H372:H382" ca="1" si="47">IFERROR(B372-E372,"")</f>
        <v>-67375.438000000024</v>
      </c>
      <c r="I372" s="158">
        <f t="shared" ref="I372:I382" ca="1" si="48">IFERROR(C372-F372,"")</f>
        <v>-9818.5379999999423</v>
      </c>
      <c r="J372" s="158">
        <f t="shared" ref="J372:J382" ca="1" si="49">IFERROR(D372-G372,"")</f>
        <v>-12989.478000000003</v>
      </c>
    </row>
    <row r="373" spans="1:10">
      <c r="A373" s="154" t="s">
        <v>22</v>
      </c>
      <c r="B373" s="158">
        <f ca="1">IF(INDIRECT(ADDRESS(ROW('3'!BU$27),COLUMN('3'!BU$6)+ROW(A3)+12,1,1,"3"))="","",INDIRECT(ADDRESS(ROW('3'!BU$27),COLUMN('3'!BU$6)+ROW(A3)+12,1,1,"3")))</f>
        <v>280261.929</v>
      </c>
      <c r="C373" s="158">
        <f ca="1">IF(INDIRECT(ADDRESS(ROW('3'!BU$27),COLUMN('3'!BU$6)+ROW(A3)+24,1,1,"3"))="","",INDIRECT(ADDRESS(ROW('3'!BU$27),COLUMN('3'!BU$6)+ROW(A3)+24,1,1,"3")))</f>
        <v>290859.027</v>
      </c>
      <c r="D373" s="158">
        <f ca="1">IF(INDIRECT(ADDRESS(ROW('3'!BU$27),COLUMN('3'!BU$6)+ROW(A3)+36,1,1,"3"))="","",INDIRECT(ADDRESS(ROW('3'!BU$27),COLUMN('3'!BU$6)+ROW(A3)+36,1,1,"3")))</f>
        <v>269347.90399999998</v>
      </c>
      <c r="E373" s="158">
        <f ca="1">IF(INDIRECT(ADDRESS(ROW('3'!BU$28),COLUMN('3'!BU$6)+ROW(A3)+12,1,1,"3"))="","",INDIRECT(ADDRESS(ROW('3'!BU$28),COLUMN('3'!BU$6)+ROW(A3)+12,1,1,"3")))</f>
        <v>304192.59499999997</v>
      </c>
      <c r="F373" s="158">
        <f ca="1">IF(INDIRECT(ADDRESS(ROW('3'!BU$28),COLUMN('3'!BU$6)+ROW(A3)+24,1,1,"3"))="","",INDIRECT(ADDRESS(ROW('3'!BU$28),COLUMN('3'!BU$6)+ROW(A3)+24,1,1,"3")))</f>
        <v>311449.1050000001</v>
      </c>
      <c r="G373" s="158">
        <f ca="1">IF(INDIRECT(ADDRESS(ROW('3'!BU$28),COLUMN('3'!BU$6)+ROW(A3)+36,1,1,"3"))="","",INDIRECT(ADDRESS(ROW('3'!BU$28),COLUMN('3'!BU$6)+ROW(A3)+36,1,1,"3")))</f>
        <v>346087.76</v>
      </c>
      <c r="H373" s="158">
        <f t="shared" ca="1" si="47"/>
        <v>-23930.665999999968</v>
      </c>
      <c r="I373" s="158">
        <f t="shared" ca="1" si="48"/>
        <v>-20590.078000000096</v>
      </c>
      <c r="J373" s="158">
        <f t="shared" ca="1" si="49"/>
        <v>-76739.856000000029</v>
      </c>
    </row>
    <row r="374" spans="1:10">
      <c r="A374" s="154" t="s">
        <v>47</v>
      </c>
      <c r="B374" s="158">
        <f ca="1">IF(INDIRECT(ADDRESS(ROW('3'!BU$27),COLUMN('3'!BU$6)+ROW(A4)+12,1,1,"3"))="","",INDIRECT(ADDRESS(ROW('3'!BU$27),COLUMN('3'!BU$6)+ROW(A4)+12,1,1,"3")))</f>
        <v>272916.72100000002</v>
      </c>
      <c r="C374" s="158">
        <f ca="1">IF(INDIRECT(ADDRESS(ROW('3'!BU$27),COLUMN('3'!BU$6)+ROW(A4)+24,1,1,"3"))="","",INDIRECT(ADDRESS(ROW('3'!BU$27),COLUMN('3'!BU$6)+ROW(A4)+24,1,1,"3")))</f>
        <v>302459.79600000009</v>
      </c>
      <c r="D374" s="158" t="str">
        <f ca="1">IF(INDIRECT(ADDRESS(ROW('3'!BU$27),COLUMN('3'!BU$6)+ROW(A4)+36,1,1,"3"))="","",INDIRECT(ADDRESS(ROW('3'!BU$27),COLUMN('3'!BU$6)+ROW(A4)+36,1,1,"3")))</f>
        <v/>
      </c>
      <c r="E374" s="158">
        <f ca="1">IF(INDIRECT(ADDRESS(ROW('3'!BU$28),COLUMN('3'!BU$6)+ROW(A4)+12,1,1,"3"))="","",INDIRECT(ADDRESS(ROW('3'!BU$28),COLUMN('3'!BU$6)+ROW(A4)+12,1,1,"3")))</f>
        <v>266305.84300000011</v>
      </c>
      <c r="F374" s="158">
        <f ca="1">IF(INDIRECT(ADDRESS(ROW('3'!BU$28),COLUMN('3'!BU$6)+ROW(A4)+24,1,1,"3"))="","",INDIRECT(ADDRESS(ROW('3'!BU$28),COLUMN('3'!BU$6)+ROW(A4)+24,1,1,"3")))</f>
        <v>292908.69499999995</v>
      </c>
      <c r="G374" s="158" t="str">
        <f ca="1">IF(INDIRECT(ADDRESS(ROW('3'!BU$28),COLUMN('3'!BU$6)+ROW(A4)+36,1,1,"3"))="","",INDIRECT(ADDRESS(ROW('3'!BU$28),COLUMN('3'!BU$6)+ROW(A4)+36,1,1,"3")))</f>
        <v/>
      </c>
      <c r="H374" s="158">
        <f t="shared" ca="1" si="47"/>
        <v>6610.8779999999097</v>
      </c>
      <c r="I374" s="158">
        <f t="shared" ca="1" si="48"/>
        <v>9551.1010000001406</v>
      </c>
      <c r="J374" s="158" t="str">
        <f t="shared" ca="1" si="49"/>
        <v/>
      </c>
    </row>
    <row r="375" spans="1:10">
      <c r="A375" s="154" t="s">
        <v>23</v>
      </c>
      <c r="B375" s="158">
        <f ca="1">IF(INDIRECT(ADDRESS(ROW('3'!BU$27),COLUMN('3'!BU$6)+ROW(A5)+12,1,1,"3"))="","",INDIRECT(ADDRESS(ROW('3'!BU$27),COLUMN('3'!BU$6)+ROW(A5)+12,1,1,"3")))</f>
        <v>277554.30500000005</v>
      </c>
      <c r="C375" s="158">
        <f ca="1">IF(INDIRECT(ADDRESS(ROW('3'!BU$27),COLUMN('3'!BU$6)+ROW(A5)+24,1,1,"3"))="","",INDIRECT(ADDRESS(ROW('3'!BU$27),COLUMN('3'!BU$6)+ROW(A5)+24,1,1,"3")))</f>
        <v>229777.31999999983</v>
      </c>
      <c r="D375" s="158" t="str">
        <f ca="1">IF(INDIRECT(ADDRESS(ROW('3'!BU$27),COLUMN('3'!BU$6)+ROW(A5)+36,1,1,"3"))="","",INDIRECT(ADDRESS(ROW('3'!BU$27),COLUMN('3'!BU$6)+ROW(A5)+36,1,1,"3")))</f>
        <v/>
      </c>
      <c r="E375" s="158">
        <f ca="1">IF(INDIRECT(ADDRESS(ROW('3'!BU$28),COLUMN('3'!BU$6)+ROW(A5)+12,1,1,"3"))="","",INDIRECT(ADDRESS(ROW('3'!BU$28),COLUMN('3'!BU$6)+ROW(A5)+12,1,1,"3")))</f>
        <v>243231.11799999978</v>
      </c>
      <c r="F375" s="158">
        <f ca="1">IF(INDIRECT(ADDRESS(ROW('3'!BU$28),COLUMN('3'!BU$6)+ROW(A5)+24,1,1,"3"))="","",INDIRECT(ADDRESS(ROW('3'!BU$28),COLUMN('3'!BU$6)+ROW(A5)+24,1,1,"3")))</f>
        <v>276006.04300000006</v>
      </c>
      <c r="G375" s="158" t="str">
        <f ca="1">IF(INDIRECT(ADDRESS(ROW('3'!BU$28),COLUMN('3'!BU$6)+ROW(A5)+36,1,1,"3"))="","",INDIRECT(ADDRESS(ROW('3'!BU$28),COLUMN('3'!BU$6)+ROW(A5)+36,1,1,"3")))</f>
        <v/>
      </c>
      <c r="H375" s="158">
        <f t="shared" ca="1" si="47"/>
        <v>34323.187000000267</v>
      </c>
      <c r="I375" s="158">
        <f t="shared" ca="1" si="48"/>
        <v>-46228.723000000231</v>
      </c>
      <c r="J375" s="158" t="str">
        <f t="shared" ca="1" si="49"/>
        <v/>
      </c>
    </row>
    <row r="376" spans="1:10">
      <c r="A376" s="154" t="s">
        <v>48</v>
      </c>
      <c r="B376" s="158">
        <f ca="1">IF(INDIRECT(ADDRESS(ROW('3'!BU$27),COLUMN('3'!BU$6)+ROW(A6)+12,1,1,"3"))="","",INDIRECT(ADDRESS(ROW('3'!BU$27),COLUMN('3'!BU$6)+ROW(A6)+12,1,1,"3")))</f>
        <v>304993.49899999984</v>
      </c>
      <c r="C376" s="158">
        <f ca="1">IF(INDIRECT(ADDRESS(ROW('3'!BU$27),COLUMN('3'!BU$6)+ROW(A6)+24,1,1,"3"))="","",INDIRECT(ADDRESS(ROW('3'!BU$27),COLUMN('3'!BU$6)+ROW(A6)+24,1,1,"3")))</f>
        <v>435953.09100000001</v>
      </c>
      <c r="D376" s="158" t="str">
        <f ca="1">IF(INDIRECT(ADDRESS(ROW('3'!BU$27),COLUMN('3'!BU$6)+ROW(A6)+36,1,1,"3"))="","",INDIRECT(ADDRESS(ROW('3'!BU$27),COLUMN('3'!BU$6)+ROW(A6)+36,1,1,"3")))</f>
        <v/>
      </c>
      <c r="E376" s="158">
        <f ca="1">IF(INDIRECT(ADDRESS(ROW('3'!BU$28),COLUMN('3'!BU$6)+ROW(A6)+12,1,1,"3"))="","",INDIRECT(ADDRESS(ROW('3'!BU$28),COLUMN('3'!BU$6)+ROW(A6)+12,1,1,"3")))</f>
        <v>277705.4600000002</v>
      </c>
      <c r="F376" s="158">
        <f ca="1">IF(INDIRECT(ADDRESS(ROW('3'!BU$28),COLUMN('3'!BU$6)+ROW(A6)+24,1,1,"3"))="","",INDIRECT(ADDRESS(ROW('3'!BU$28),COLUMN('3'!BU$6)+ROW(A6)+24,1,1,"3")))</f>
        <v>272418.80799999996</v>
      </c>
      <c r="G376" s="158" t="str">
        <f ca="1">IF(INDIRECT(ADDRESS(ROW('3'!BU$28),COLUMN('3'!BU$6)+ROW(A6)+36,1,1,"3"))="","",INDIRECT(ADDRESS(ROW('3'!BU$28),COLUMN('3'!BU$6)+ROW(A6)+36,1,1,"3")))</f>
        <v/>
      </c>
      <c r="H376" s="158">
        <f t="shared" ca="1" si="47"/>
        <v>27288.038999999641</v>
      </c>
      <c r="I376" s="158">
        <f t="shared" ca="1" si="48"/>
        <v>163534.28300000005</v>
      </c>
      <c r="J376" s="158" t="str">
        <f t="shared" ca="1" si="49"/>
        <v/>
      </c>
    </row>
    <row r="377" spans="1:10">
      <c r="A377" s="154" t="s">
        <v>49</v>
      </c>
      <c r="B377" s="158">
        <f ca="1">IF(INDIRECT(ADDRESS(ROW('3'!BU$27),COLUMN('3'!BU$6)+ROW(A7)+12,1,1,"3"))="","",INDIRECT(ADDRESS(ROW('3'!BU$27),COLUMN('3'!BU$6)+ROW(A7)+12,1,1,"3")))</f>
        <v>302140.07200000016</v>
      </c>
      <c r="C377" s="158">
        <f ca="1">IF(INDIRECT(ADDRESS(ROW('3'!BU$27),COLUMN('3'!BU$6)+ROW(A7)+24,1,1,"3"))="","",INDIRECT(ADDRESS(ROW('3'!BU$27),COLUMN('3'!BU$6)+ROW(A7)+24,1,1,"3")))</f>
        <v>370694.27000000025</v>
      </c>
      <c r="D377" s="158" t="str">
        <f ca="1">IF(INDIRECT(ADDRESS(ROW('3'!BU$27),COLUMN('3'!BU$6)+ROW(A7)+36,1,1,"3"))="","",INDIRECT(ADDRESS(ROW('3'!BU$27),COLUMN('3'!BU$6)+ROW(A7)+36,1,1,"3")))</f>
        <v/>
      </c>
      <c r="E377" s="158">
        <f ca="1">IF(INDIRECT(ADDRESS(ROW('3'!BU$28),COLUMN('3'!BU$6)+ROW(A7)+12,1,1,"3"))="","",INDIRECT(ADDRESS(ROW('3'!BU$28),COLUMN('3'!BU$6)+ROW(A7)+12,1,1,"3")))</f>
        <v>241038.07400000002</v>
      </c>
      <c r="F377" s="158">
        <f ca="1">IF(INDIRECT(ADDRESS(ROW('3'!BU$28),COLUMN('3'!BU$6)+ROW(A7)+24,1,1,"3"))="","",INDIRECT(ADDRESS(ROW('3'!BU$28),COLUMN('3'!BU$6)+ROW(A7)+24,1,1,"3")))</f>
        <v>248833.14299999992</v>
      </c>
      <c r="G377" s="158" t="str">
        <f ca="1">IF(INDIRECT(ADDRESS(ROW('3'!BU$28),COLUMN('3'!BU$6)+ROW(A7)+36,1,1,"3"))="","",INDIRECT(ADDRESS(ROW('3'!BU$28),COLUMN('3'!BU$6)+ROW(A7)+36,1,1,"3")))</f>
        <v/>
      </c>
      <c r="H377" s="158">
        <f t="shared" ca="1" si="47"/>
        <v>61101.998000000138</v>
      </c>
      <c r="I377" s="158">
        <f t="shared" ca="1" si="48"/>
        <v>121861.12700000033</v>
      </c>
      <c r="J377" s="158" t="str">
        <f t="shared" ca="1" si="49"/>
        <v/>
      </c>
    </row>
    <row r="378" spans="1:10">
      <c r="A378" s="154" t="s">
        <v>50</v>
      </c>
      <c r="B378" s="158">
        <f ca="1">IF(INDIRECT(ADDRESS(ROW('3'!BU$27),COLUMN('3'!BU$6)+ROW(A8)+12,1,1,"3"))="","",INDIRECT(ADDRESS(ROW('3'!BU$27),COLUMN('3'!BU$6)+ROW(A8)+12,1,1,"3")))</f>
        <v>299731.99099999992</v>
      </c>
      <c r="C378" s="158">
        <f ca="1">IF(INDIRECT(ADDRESS(ROW('3'!BU$27),COLUMN('3'!BU$6)+ROW(A8)+24,1,1,"3"))="","",INDIRECT(ADDRESS(ROW('3'!BU$27),COLUMN('3'!BU$6)+ROW(A8)+24,1,1,"3")))</f>
        <v>324382.07899999991</v>
      </c>
      <c r="D378" s="158" t="str">
        <f ca="1">IF(INDIRECT(ADDRESS(ROW('3'!BU$27),COLUMN('3'!BU$6)+ROW(A8)+36,1,1,"3"))="","",INDIRECT(ADDRESS(ROW('3'!BU$27),COLUMN('3'!BU$6)+ROW(A8)+36,1,1,"3")))</f>
        <v/>
      </c>
      <c r="E378" s="158">
        <f ca="1">IF(INDIRECT(ADDRESS(ROW('3'!BU$28),COLUMN('3'!BU$6)+ROW(A8)+12,1,1,"3"))="","",INDIRECT(ADDRESS(ROW('3'!BU$28),COLUMN('3'!BU$6)+ROW(A8)+12,1,1,"3")))</f>
        <v>273534.56099999975</v>
      </c>
      <c r="F378" s="158">
        <f ca="1">IF(INDIRECT(ADDRESS(ROW('3'!BU$28),COLUMN('3'!BU$6)+ROW(A8)+24,1,1,"3"))="","",INDIRECT(ADDRESS(ROW('3'!BU$28),COLUMN('3'!BU$6)+ROW(A8)+24,1,1,"3")))</f>
        <v>300867.01000000024</v>
      </c>
      <c r="G378" s="158" t="str">
        <f ca="1">IF(INDIRECT(ADDRESS(ROW('3'!BU$28),COLUMN('3'!BU$6)+ROW(A8)+36,1,1,"3"))="","",INDIRECT(ADDRESS(ROW('3'!BU$28),COLUMN('3'!BU$6)+ROW(A8)+36,1,1,"3")))</f>
        <v/>
      </c>
      <c r="H378" s="158">
        <f t="shared" ca="1" si="47"/>
        <v>26197.430000000168</v>
      </c>
      <c r="I378" s="158">
        <f t="shared" ca="1" si="48"/>
        <v>23515.068999999668</v>
      </c>
      <c r="J378" s="158" t="str">
        <f t="shared" ca="1" si="49"/>
        <v/>
      </c>
    </row>
    <row r="379" spans="1:10">
      <c r="A379" s="154" t="s">
        <v>51</v>
      </c>
      <c r="B379" s="158">
        <f ca="1">IF(INDIRECT(ADDRESS(ROW('3'!BU$27),COLUMN('3'!BU$6)+ROW(A9)+12,1,1,"3"))="","",INDIRECT(ADDRESS(ROW('3'!BU$27),COLUMN('3'!BU$6)+ROW(A9)+12,1,1,"3")))</f>
        <v>292093.13200000022</v>
      </c>
      <c r="C379" s="158">
        <f ca="1">IF(INDIRECT(ADDRESS(ROW('3'!BU$27),COLUMN('3'!BU$6)+ROW(A9)+24,1,1,"3"))="","",INDIRECT(ADDRESS(ROW('3'!BU$27),COLUMN('3'!BU$6)+ROW(A9)+24,1,1,"3")))</f>
        <v>337952.53599999985</v>
      </c>
      <c r="D379" s="158" t="str">
        <f ca="1">IF(INDIRECT(ADDRESS(ROW('3'!BU$27),COLUMN('3'!BU$6)+ROW(A9)+36,1,1,"3"))="","",INDIRECT(ADDRESS(ROW('3'!BU$27),COLUMN('3'!BU$6)+ROW(A9)+36,1,1,"3")))</f>
        <v/>
      </c>
      <c r="E379" s="158">
        <f ca="1">IF(INDIRECT(ADDRESS(ROW('3'!BU$28),COLUMN('3'!BU$6)+ROW(A9)+12,1,1,"3"))="","",INDIRECT(ADDRESS(ROW('3'!BU$28),COLUMN('3'!BU$6)+ROW(A9)+12,1,1,"3")))</f>
        <v>262890.69700000016</v>
      </c>
      <c r="F379" s="158">
        <f ca="1">IF(INDIRECT(ADDRESS(ROW('3'!BU$28),COLUMN('3'!BU$6)+ROW(A9)+24,1,1,"3"))="","",INDIRECT(ADDRESS(ROW('3'!BU$28),COLUMN('3'!BU$6)+ROW(A9)+24,1,1,"3")))</f>
        <v>368202.06199999992</v>
      </c>
      <c r="G379" s="158" t="str">
        <f ca="1">IF(INDIRECT(ADDRESS(ROW('3'!BU$28),COLUMN('3'!BU$6)+ROW(A9)+36,1,1,"3"))="","",INDIRECT(ADDRESS(ROW('3'!BU$28),COLUMN('3'!BU$6)+ROW(A9)+36,1,1,"3")))</f>
        <v/>
      </c>
      <c r="H379" s="158">
        <f t="shared" ca="1" si="47"/>
        <v>29202.435000000056</v>
      </c>
      <c r="I379" s="158">
        <f t="shared" ca="1" si="48"/>
        <v>-30249.526000000071</v>
      </c>
      <c r="J379" s="158" t="str">
        <f t="shared" ca="1" si="49"/>
        <v/>
      </c>
    </row>
    <row r="380" spans="1:10">
      <c r="A380" s="154" t="s">
        <v>52</v>
      </c>
      <c r="B380" s="158">
        <f ca="1">IF(INDIRECT(ADDRESS(ROW('3'!BU$27),COLUMN('3'!BU$6)+ROW(A10)+12,1,1,"3"))="","",INDIRECT(ADDRESS(ROW('3'!BU$27),COLUMN('3'!BU$6)+ROW(A10)+12,1,1,"3")))</f>
        <v>282344.85800000001</v>
      </c>
      <c r="C380" s="158">
        <f ca="1">IF(INDIRECT(ADDRESS(ROW('3'!BU$27),COLUMN('3'!BU$6)+ROW(A10)+24,1,1,"3"))="","",INDIRECT(ADDRESS(ROW('3'!BU$27),COLUMN('3'!BU$6)+ROW(A10)+24,1,1,"3")))</f>
        <v>349920.82200000016</v>
      </c>
      <c r="D380" s="158" t="str">
        <f ca="1">IF(INDIRECT(ADDRESS(ROW('3'!BU$27),COLUMN('3'!BU$6)+ROW(A10)+36,1,1,"3"))="","",INDIRECT(ADDRESS(ROW('3'!BU$27),COLUMN('3'!BU$6)+ROW(A10)+36,1,1,"3")))</f>
        <v/>
      </c>
      <c r="E380" s="158">
        <f ca="1">IF(INDIRECT(ADDRESS(ROW('3'!BU$28),COLUMN('3'!BU$6)+ROW(A10)+12,1,1,"3"))="","",INDIRECT(ADDRESS(ROW('3'!BU$28),COLUMN('3'!BU$6)+ROW(A10)+12,1,1,"3")))</f>
        <v>249947.821</v>
      </c>
      <c r="F380" s="158">
        <f ca="1">IF(INDIRECT(ADDRESS(ROW('3'!BU$28),COLUMN('3'!BU$6)+ROW(A10)+24,1,1,"3"))="","",INDIRECT(ADDRESS(ROW('3'!BU$28),COLUMN('3'!BU$6)+ROW(A10)+24,1,1,"3")))</f>
        <v>298051.41800000006</v>
      </c>
      <c r="G380" s="158" t="str">
        <f ca="1">IF(INDIRECT(ADDRESS(ROW('3'!BU$28),COLUMN('3'!BU$6)+ROW(A10)+36,1,1,"3"))="","",INDIRECT(ADDRESS(ROW('3'!BU$28),COLUMN('3'!BU$6)+ROW(A10)+36,1,1,"3")))</f>
        <v/>
      </c>
      <c r="H380" s="158">
        <f t="shared" ca="1" si="47"/>
        <v>32397.037000000011</v>
      </c>
      <c r="I380" s="158">
        <f t="shared" ca="1" si="48"/>
        <v>51869.404000000097</v>
      </c>
      <c r="J380" s="158" t="str">
        <f t="shared" ca="1" si="49"/>
        <v/>
      </c>
    </row>
    <row r="381" spans="1:10">
      <c r="A381" s="154" t="s">
        <v>53</v>
      </c>
      <c r="B381" s="158">
        <f ca="1">IF(INDIRECT(ADDRESS(ROW('3'!BU$27),COLUMN('3'!BU$6)+ROW(A11)+12,1,1,"3"))="","",INDIRECT(ADDRESS(ROW('3'!BU$27),COLUMN('3'!BU$6)+ROW(A11)+12,1,1,"3")))</f>
        <v>260178.76099999994</v>
      </c>
      <c r="C381" s="158">
        <f ca="1">IF(INDIRECT(ADDRESS(ROW('3'!BU$27),COLUMN('3'!BU$6)+ROW(A11)+24,1,1,"3"))="","",INDIRECT(ADDRESS(ROW('3'!BU$27),COLUMN('3'!BU$6)+ROW(A11)+24,1,1,"3")))</f>
        <v>324970.32400000002</v>
      </c>
      <c r="D381" s="158" t="str">
        <f ca="1">IF(INDIRECT(ADDRESS(ROW('3'!BU$27),COLUMN('3'!BU$6)+ROW(A11)+36,1,1,"3"))="","",INDIRECT(ADDRESS(ROW('3'!BU$27),COLUMN('3'!BU$6)+ROW(A11)+36,1,1,"3")))</f>
        <v/>
      </c>
      <c r="E381" s="158">
        <f ca="1">IF(INDIRECT(ADDRESS(ROW('3'!BU$28),COLUMN('3'!BU$6)+ROW(A11)+12,1,1,"3"))="","",INDIRECT(ADDRESS(ROW('3'!BU$28),COLUMN('3'!BU$6)+ROW(A11)+12,1,1,"3")))</f>
        <v>284917.62399999984</v>
      </c>
      <c r="F381" s="158">
        <f ca="1">IF(INDIRECT(ADDRESS(ROW('3'!BU$28),COLUMN('3'!BU$6)+ROW(A11)+24,1,1,"3"))="","",INDIRECT(ADDRESS(ROW('3'!BU$28),COLUMN('3'!BU$6)+ROW(A11)+24,1,1,"3")))</f>
        <v>347493.69299999997</v>
      </c>
      <c r="G381" s="158" t="str">
        <f ca="1">IF(INDIRECT(ADDRESS(ROW('3'!BU$28),COLUMN('3'!BU$6)+ROW(A11)+36,1,1,"3"))="","",INDIRECT(ADDRESS(ROW('3'!BU$28),COLUMN('3'!BU$6)+ROW(A11)+36,1,1,"3")))</f>
        <v/>
      </c>
      <c r="H381" s="158">
        <f t="shared" ca="1" si="47"/>
        <v>-24738.862999999896</v>
      </c>
      <c r="I381" s="158">
        <f t="shared" ca="1" si="48"/>
        <v>-22523.368999999948</v>
      </c>
      <c r="J381" s="158" t="str">
        <f t="shared" ca="1" si="49"/>
        <v/>
      </c>
    </row>
    <row r="382" spans="1:10">
      <c r="A382" s="154" t="s">
        <v>54</v>
      </c>
      <c r="B382" s="158">
        <f ca="1">IF(INDIRECT(ADDRESS(ROW('3'!BU$27),COLUMN('3'!BU$6)+ROW(A12)+12,1,1,"3"))="","",INDIRECT(ADDRESS(ROW('3'!BU$27),COLUMN('3'!BU$6)+ROW(A12)+12,1,1,"3")))</f>
        <v>458943.50699999975</v>
      </c>
      <c r="C382" s="158">
        <f ca="1">IF(INDIRECT(ADDRESS(ROW('3'!BU$27),COLUMN('3'!BU$6)+ROW(A12)+24,1,1,"3"))="","",INDIRECT(ADDRESS(ROW('3'!BU$27),COLUMN('3'!BU$6)+ROW(A12)+24,1,1,"3")))</f>
        <v>300963.05899999989</v>
      </c>
      <c r="D382" s="158" t="str">
        <f ca="1">IF(INDIRECT(ADDRESS(ROW('3'!BU$27),COLUMN('3'!BU$6)+ROW(A12)+36,1,1,"3"))="","",INDIRECT(ADDRESS(ROW('3'!BU$27),COLUMN('3'!BU$6)+ROW(A12)+36,1,1,"3")))</f>
        <v/>
      </c>
      <c r="E382" s="158">
        <f ca="1">IF(INDIRECT(ADDRESS(ROW('3'!BU$28),COLUMN('3'!BU$6)+ROW(A12)+12,1,1,"3"))="","",INDIRECT(ADDRESS(ROW('3'!BU$28),COLUMN('3'!BU$6)+ROW(A12)+12,1,1,"3")))</f>
        <v>296686.98300000001</v>
      </c>
      <c r="F382" s="158">
        <f ca="1">IF(INDIRECT(ADDRESS(ROW('3'!BU$28),COLUMN('3'!BU$6)+ROW(A12)+24,1,1,"3"))="","",INDIRECT(ADDRESS(ROW('3'!BU$28),COLUMN('3'!BU$6)+ROW(A12)+24,1,1,"3")))</f>
        <v>306911.74899999984</v>
      </c>
      <c r="G382" s="158" t="str">
        <f ca="1">IF(INDIRECT(ADDRESS(ROW('3'!BU$28),COLUMN('3'!BU$6)+ROW(A12)+36,1,1,"3"))="","",INDIRECT(ADDRESS(ROW('3'!BU$28),COLUMN('3'!BU$6)+ROW(A12)+36,1,1,"3")))</f>
        <v/>
      </c>
      <c r="H382" s="158">
        <f t="shared" ca="1" si="47"/>
        <v>162256.52399999974</v>
      </c>
      <c r="I382" s="158">
        <f t="shared" ca="1" si="48"/>
        <v>-5948.6899999999441</v>
      </c>
      <c r="J382" s="158" t="str">
        <f t="shared" ca="1" si="49"/>
        <v/>
      </c>
    </row>
    <row r="383" spans="1:10">
      <c r="A383" s="167" t="s">
        <v>101</v>
      </c>
      <c r="B383" s="158">
        <f t="shared" ref="B383:G383" ca="1" si="50">SUM(B371:B382)</f>
        <v>3410111.6669999999</v>
      </c>
      <c r="C383" s="158">
        <f t="shared" ca="1" si="50"/>
        <v>3933156.719</v>
      </c>
      <c r="D383" s="158">
        <f t="shared" ca="1" si="50"/>
        <v>981867.31200000003</v>
      </c>
      <c r="E383" s="158">
        <f t="shared" ca="1" si="50"/>
        <v>3209587.1809999999</v>
      </c>
      <c r="F383" s="158">
        <f t="shared" ca="1" si="50"/>
        <v>3589630.48</v>
      </c>
      <c r="G383" s="158">
        <f t="shared" ca="1" si="50"/>
        <v>1049746.273</v>
      </c>
      <c r="H383" s="167" t="s">
        <v>102</v>
      </c>
      <c r="I383" s="167" t="s">
        <v>102</v>
      </c>
      <c r="J383" s="167" t="s">
        <v>102</v>
      </c>
    </row>
    <row r="384" spans="1:10">
      <c r="A384" s="145"/>
      <c r="B384" s="145"/>
      <c r="C384" s="145"/>
      <c r="D384" s="145"/>
      <c r="E384" s="145"/>
      <c r="F384" s="145"/>
      <c r="G384" s="145"/>
      <c r="H384" s="145"/>
      <c r="I384" s="145"/>
      <c r="J384" s="145"/>
    </row>
    <row r="385" spans="1:10">
      <c r="A385" s="145"/>
      <c r="B385" s="145"/>
      <c r="C385" s="145"/>
      <c r="D385" s="145"/>
      <c r="E385" s="145"/>
      <c r="F385" s="145"/>
      <c r="G385" s="145"/>
      <c r="H385" s="145"/>
      <c r="I385" s="145"/>
      <c r="J385" s="145"/>
    </row>
    <row r="386" spans="1:10">
      <c r="A386" s="145"/>
      <c r="B386" s="145"/>
      <c r="C386" s="145"/>
      <c r="D386" s="145"/>
      <c r="E386" s="145"/>
      <c r="F386" s="145"/>
      <c r="G386" s="145"/>
      <c r="H386" s="145"/>
      <c r="I386" s="145"/>
      <c r="J386" s="145"/>
    </row>
    <row r="387" spans="1:10">
      <c r="A387" s="145"/>
      <c r="B387" s="145"/>
      <c r="C387" s="145"/>
      <c r="D387" s="145"/>
      <c r="E387" s="145"/>
      <c r="F387" s="145"/>
      <c r="G387" s="145"/>
      <c r="H387" s="145"/>
      <c r="I387" s="145"/>
      <c r="J387" s="145"/>
    </row>
    <row r="388" spans="1:10">
      <c r="A388" s="145"/>
      <c r="B388" s="145"/>
      <c r="C388" s="145"/>
      <c r="D388" s="145"/>
      <c r="E388" s="145"/>
      <c r="F388" s="145"/>
      <c r="G388" s="145"/>
      <c r="H388" s="145"/>
      <c r="I388" s="145"/>
      <c r="J388" s="145"/>
    </row>
    <row r="389" spans="1:10">
      <c r="A389" s="145"/>
      <c r="B389" s="145"/>
      <c r="C389" s="145"/>
      <c r="D389" s="145"/>
      <c r="E389" s="145"/>
      <c r="F389" s="145"/>
      <c r="G389" s="145"/>
      <c r="H389" s="145"/>
      <c r="I389" s="145"/>
      <c r="J389" s="145"/>
    </row>
    <row r="390" spans="1:10">
      <c r="A390" s="145"/>
      <c r="B390" s="145"/>
      <c r="C390" s="145"/>
      <c r="D390" s="145"/>
      <c r="E390" s="145"/>
      <c r="F390" s="145"/>
      <c r="G390" s="145"/>
      <c r="H390" s="145"/>
      <c r="I390" s="145"/>
      <c r="J390" s="145"/>
    </row>
    <row r="391" spans="1:10">
      <c r="A391" s="145"/>
      <c r="B391" s="145"/>
      <c r="C391" s="145"/>
      <c r="D391" s="145"/>
      <c r="E391" s="145"/>
      <c r="F391" s="145"/>
      <c r="G391" s="145"/>
      <c r="H391" s="145"/>
      <c r="I391" s="145"/>
      <c r="J391" s="145"/>
    </row>
    <row r="392" spans="1:10">
      <c r="A392" s="145"/>
      <c r="B392" s="145"/>
      <c r="C392" s="145"/>
      <c r="D392" s="145"/>
      <c r="E392" s="145"/>
      <c r="F392" s="145"/>
      <c r="G392" s="145"/>
      <c r="H392" s="145"/>
      <c r="I392" s="145"/>
      <c r="J392" s="145"/>
    </row>
    <row r="393" spans="1:10">
      <c r="A393" s="145"/>
      <c r="B393" s="145"/>
      <c r="C393" s="145"/>
      <c r="D393" s="145"/>
      <c r="E393" s="145"/>
      <c r="F393" s="145"/>
      <c r="G393" s="145"/>
      <c r="H393" s="145"/>
      <c r="I393" s="145"/>
      <c r="J393" s="145"/>
    </row>
    <row r="394" spans="1:10">
      <c r="A394" s="145"/>
      <c r="B394" s="145"/>
      <c r="C394" s="145"/>
      <c r="D394" s="145"/>
      <c r="E394" s="145"/>
      <c r="F394" s="145"/>
      <c r="G394" s="145"/>
      <c r="H394" s="145"/>
      <c r="I394" s="145"/>
      <c r="J394" s="145"/>
    </row>
    <row r="395" spans="1:10">
      <c r="A395" s="145"/>
      <c r="B395" s="145"/>
      <c r="C395" s="145"/>
      <c r="D395" s="145"/>
      <c r="E395" s="145"/>
      <c r="F395" s="145"/>
      <c r="G395" s="145"/>
      <c r="H395" s="145"/>
      <c r="I395" s="145"/>
      <c r="J395" s="145"/>
    </row>
    <row r="396" spans="1:10">
      <c r="A396" s="145"/>
      <c r="B396" s="145"/>
      <c r="C396" s="145"/>
      <c r="D396" s="145"/>
      <c r="E396" s="145"/>
      <c r="F396" s="145"/>
      <c r="G396" s="145"/>
      <c r="H396" s="145"/>
      <c r="I396" s="145"/>
      <c r="J396" s="145"/>
    </row>
    <row r="397" spans="1:10">
      <c r="A397" s="145"/>
      <c r="B397" s="145"/>
      <c r="C397" s="145"/>
      <c r="D397" s="145"/>
      <c r="E397" s="145"/>
      <c r="F397" s="145"/>
      <c r="G397" s="145"/>
      <c r="H397" s="145"/>
      <c r="I397" s="145"/>
      <c r="J397" s="145"/>
    </row>
    <row r="398" spans="1:10">
      <c r="A398" s="145"/>
      <c r="B398" s="145"/>
      <c r="C398" s="145"/>
      <c r="D398" s="145"/>
      <c r="E398" s="145"/>
      <c r="F398" s="145"/>
      <c r="G398" s="145"/>
      <c r="H398" s="145"/>
      <c r="I398" s="145"/>
      <c r="J398" s="145"/>
    </row>
    <row r="399" spans="1:10">
      <c r="A399" s="145"/>
      <c r="B399" s="145"/>
      <c r="C399" s="145"/>
      <c r="D399" s="145"/>
      <c r="E399" s="145"/>
      <c r="F399" s="145"/>
      <c r="G399" s="145"/>
      <c r="H399" s="145"/>
      <c r="I399" s="145"/>
      <c r="J399" s="145"/>
    </row>
    <row r="400" spans="1:10">
      <c r="A400" s="145"/>
      <c r="B400" s="145"/>
      <c r="C400" s="145"/>
      <c r="D400" s="145"/>
      <c r="E400" s="145"/>
      <c r="F400" s="145"/>
      <c r="G400" s="145"/>
      <c r="H400" s="145"/>
      <c r="I400" s="145"/>
      <c r="J400" s="145"/>
    </row>
    <row r="401" spans="1:10">
      <c r="A401" s="145"/>
      <c r="B401" s="145"/>
      <c r="C401" s="145"/>
      <c r="D401" s="145"/>
      <c r="E401" s="145"/>
      <c r="F401" s="145"/>
      <c r="G401" s="145"/>
      <c r="H401" s="145"/>
      <c r="I401" s="145"/>
      <c r="J401" s="145"/>
    </row>
    <row r="402" spans="1:10">
      <c r="A402" s="145"/>
      <c r="B402" s="145"/>
      <c r="C402" s="145"/>
      <c r="D402" s="145"/>
      <c r="E402" s="145"/>
      <c r="F402" s="145"/>
      <c r="G402" s="145"/>
      <c r="H402" s="145"/>
      <c r="I402" s="145"/>
      <c r="J402" s="145"/>
    </row>
    <row r="403" spans="1:10">
      <c r="A403" s="145"/>
      <c r="B403" s="145"/>
      <c r="C403" s="145"/>
      <c r="D403" s="145"/>
      <c r="E403" s="145"/>
      <c r="F403" s="145"/>
      <c r="G403" s="145"/>
      <c r="H403" s="145"/>
      <c r="I403" s="145"/>
      <c r="J403" s="145"/>
    </row>
    <row r="404" spans="1:10">
      <c r="A404" s="145"/>
      <c r="B404" s="145"/>
      <c r="C404" s="145"/>
      <c r="D404" s="145"/>
      <c r="E404" s="145"/>
      <c r="F404" s="145"/>
      <c r="G404" s="145"/>
      <c r="H404" s="145"/>
      <c r="I404" s="145"/>
      <c r="J404" s="145"/>
    </row>
    <row r="405" spans="1:10">
      <c r="A405" s="145"/>
      <c r="B405" s="145"/>
      <c r="C405" s="145"/>
      <c r="D405" s="145"/>
      <c r="E405" s="145"/>
      <c r="F405" s="145"/>
      <c r="G405" s="145"/>
      <c r="H405" s="145"/>
      <c r="I405" s="145"/>
      <c r="J405" s="145"/>
    </row>
    <row r="406" spans="1:10">
      <c r="A406" s="145"/>
      <c r="B406" s="145"/>
      <c r="C406" s="145"/>
      <c r="D406" s="145"/>
      <c r="E406" s="145"/>
      <c r="F406" s="145"/>
      <c r="G406" s="145"/>
      <c r="H406" s="145"/>
      <c r="I406" s="145"/>
      <c r="J406" s="145"/>
    </row>
    <row r="407" spans="1:10">
      <c r="A407" s="145"/>
      <c r="B407" s="145"/>
      <c r="C407" s="145"/>
      <c r="D407" s="145"/>
      <c r="E407" s="145"/>
      <c r="F407" s="145"/>
      <c r="G407" s="145"/>
      <c r="H407" s="145"/>
      <c r="I407" s="145"/>
      <c r="J407" s="145"/>
    </row>
    <row r="408" spans="1:10">
      <c r="A408" s="145"/>
      <c r="B408" s="145"/>
      <c r="C408" s="145"/>
      <c r="D408" s="145"/>
      <c r="E408" s="145"/>
      <c r="F408" s="145"/>
      <c r="G408" s="145"/>
      <c r="H408" s="145"/>
      <c r="I408" s="145"/>
      <c r="J408" s="145"/>
    </row>
    <row r="409" spans="1:10">
      <c r="A409" s="145"/>
      <c r="B409" s="145"/>
      <c r="C409" s="145"/>
      <c r="D409" s="145"/>
      <c r="E409" s="145"/>
      <c r="F409" s="145"/>
      <c r="G409" s="145"/>
      <c r="H409" s="145"/>
      <c r="I409" s="145"/>
      <c r="J409" s="145"/>
    </row>
    <row r="410" spans="1:10">
      <c r="A410" s="145"/>
      <c r="B410" s="145"/>
      <c r="C410" s="145"/>
      <c r="D410" s="145"/>
      <c r="E410" s="145"/>
      <c r="F410" s="145"/>
      <c r="G410" s="145"/>
      <c r="H410" s="145"/>
      <c r="I410" s="145"/>
      <c r="J410" s="145"/>
    </row>
    <row r="411" spans="1:10">
      <c r="A411" s="145"/>
      <c r="B411" s="145"/>
      <c r="C411" s="145"/>
      <c r="D411" s="145"/>
      <c r="E411" s="145"/>
      <c r="F411" s="145"/>
      <c r="G411" s="145"/>
      <c r="H411" s="145"/>
      <c r="I411" s="145"/>
      <c r="J411" s="145"/>
    </row>
    <row r="412" spans="1:10">
      <c r="A412" s="145"/>
      <c r="B412" s="145"/>
      <c r="C412" s="145"/>
      <c r="D412" s="145"/>
      <c r="E412" s="145"/>
      <c r="F412" s="145"/>
      <c r="G412" s="145"/>
      <c r="H412" s="145"/>
      <c r="I412" s="145"/>
      <c r="J412" s="145"/>
    </row>
    <row r="413" spans="1:10">
      <c r="A413" s="145"/>
      <c r="B413" s="145"/>
      <c r="C413" s="145"/>
      <c r="D413" s="145"/>
      <c r="E413" s="145"/>
      <c r="F413" s="145"/>
      <c r="G413" s="145"/>
      <c r="H413" s="145"/>
      <c r="I413" s="145"/>
      <c r="J413" s="145"/>
    </row>
    <row r="414" spans="1:10">
      <c r="A414" s="145"/>
      <c r="B414" s="145"/>
      <c r="C414" s="145"/>
      <c r="D414" s="145"/>
      <c r="E414" s="145"/>
      <c r="F414" s="145"/>
      <c r="G414" s="145"/>
      <c r="H414" s="145"/>
      <c r="I414" s="145"/>
      <c r="J414" s="145"/>
    </row>
    <row r="415" spans="1:10">
      <c r="A415" s="145"/>
      <c r="B415" s="145"/>
      <c r="C415" s="145"/>
      <c r="D415" s="145"/>
      <c r="E415" s="145"/>
      <c r="F415" s="145"/>
      <c r="G415" s="145"/>
      <c r="H415" s="145"/>
      <c r="I415" s="145"/>
      <c r="J415" s="145"/>
    </row>
    <row r="416" spans="1:10">
      <c r="A416" s="145"/>
      <c r="B416" s="145"/>
      <c r="C416" s="145"/>
      <c r="D416" s="145"/>
      <c r="E416" s="145"/>
      <c r="F416" s="145"/>
      <c r="G416" s="145"/>
      <c r="H416" s="145"/>
      <c r="I416" s="145"/>
      <c r="J416" s="145"/>
    </row>
    <row r="417" spans="1:13">
      <c r="A417" s="145"/>
      <c r="B417" s="145"/>
      <c r="C417" s="145"/>
      <c r="D417" s="145"/>
      <c r="E417" s="145"/>
      <c r="F417" s="145"/>
      <c r="G417" s="145"/>
      <c r="H417" s="145"/>
      <c r="I417" s="145"/>
      <c r="J417" s="145"/>
    </row>
    <row r="418" spans="1:13">
      <c r="A418" s="145"/>
      <c r="B418" s="145"/>
      <c r="C418" s="145"/>
      <c r="D418" s="145"/>
      <c r="E418" s="145"/>
      <c r="F418" s="145"/>
      <c r="G418" s="145"/>
      <c r="H418" s="145"/>
      <c r="I418" s="145"/>
      <c r="J418" s="145"/>
    </row>
    <row r="419" spans="1:13">
      <c r="A419" s="145"/>
      <c r="B419" s="145"/>
      <c r="C419" s="145"/>
      <c r="D419" s="145"/>
      <c r="E419" s="145"/>
      <c r="F419" s="145"/>
      <c r="G419" s="145"/>
      <c r="H419" s="145"/>
      <c r="I419" s="145"/>
      <c r="J419" s="145"/>
    </row>
    <row r="420" spans="1:13">
      <c r="A420" s="145"/>
      <c r="B420" s="145"/>
      <c r="C420" s="145"/>
      <c r="D420" s="145"/>
      <c r="E420" s="145"/>
      <c r="F420" s="145"/>
      <c r="G420" s="145"/>
      <c r="H420" s="145"/>
      <c r="I420" s="145"/>
      <c r="J420" s="145"/>
    </row>
    <row r="421" spans="1:13">
      <c r="A421" s="145"/>
      <c r="B421" s="145"/>
      <c r="C421" s="145"/>
      <c r="D421" s="145"/>
      <c r="E421" s="145"/>
      <c r="F421" s="145"/>
      <c r="G421" s="145"/>
      <c r="H421" s="145"/>
      <c r="I421" s="145"/>
      <c r="J421" s="145"/>
    </row>
    <row r="422" spans="1:13">
      <c r="A422" s="145"/>
      <c r="B422" s="145"/>
      <c r="C422" s="145"/>
      <c r="D422" s="145"/>
      <c r="E422" s="145"/>
      <c r="F422" s="145"/>
      <c r="G422" s="145"/>
      <c r="H422" s="145"/>
      <c r="I422" s="145"/>
      <c r="J422" s="145"/>
    </row>
    <row r="423" spans="1:13">
      <c r="A423" s="145"/>
      <c r="B423" s="145"/>
      <c r="C423" s="145"/>
      <c r="D423" s="145"/>
      <c r="E423" s="145"/>
      <c r="F423" s="145"/>
      <c r="G423" s="145"/>
      <c r="H423" s="145"/>
      <c r="I423" s="145"/>
      <c r="J423" s="145"/>
    </row>
    <row r="424" spans="1:13">
      <c r="A424" s="145"/>
      <c r="B424" s="145"/>
      <c r="C424" s="145"/>
      <c r="D424" s="145"/>
      <c r="E424" s="145"/>
      <c r="F424" s="145"/>
      <c r="G424" s="145"/>
      <c r="H424" s="145"/>
      <c r="I424" s="145"/>
      <c r="J424" s="145"/>
    </row>
    <row r="425" spans="1:13">
      <c r="A425" s="145"/>
      <c r="B425" s="145"/>
      <c r="C425" s="145"/>
      <c r="D425" s="145"/>
      <c r="E425" s="145"/>
      <c r="F425" s="145"/>
      <c r="G425" s="145"/>
      <c r="H425" s="145"/>
      <c r="I425" s="145"/>
      <c r="J425" s="145"/>
    </row>
    <row r="426" spans="1:13">
      <c r="A426" s="145"/>
      <c r="B426" s="145"/>
      <c r="C426" s="145"/>
      <c r="D426" s="145"/>
      <c r="E426" s="145"/>
      <c r="F426" s="145"/>
      <c r="G426" s="145"/>
      <c r="H426" s="145"/>
      <c r="I426" s="145"/>
      <c r="J426" s="145"/>
    </row>
    <row r="427" spans="1:13">
      <c r="A427" s="145"/>
      <c r="B427" s="145"/>
      <c r="C427" s="145"/>
      <c r="D427" s="145"/>
      <c r="E427" s="145"/>
      <c r="F427" s="145"/>
      <c r="G427" s="145"/>
      <c r="H427" s="145"/>
      <c r="I427" s="145"/>
      <c r="J427" s="145"/>
    </row>
    <row r="428" spans="1:13">
      <c r="A428" s="168"/>
      <c r="B428" s="168"/>
      <c r="C428" s="168"/>
      <c r="D428" s="168"/>
      <c r="E428" s="168"/>
      <c r="F428" s="168"/>
      <c r="G428" s="168"/>
      <c r="H428" s="168"/>
      <c r="I428" s="168"/>
      <c r="J428" s="168"/>
      <c r="K428" s="74"/>
      <c r="L428" s="113"/>
      <c r="M428" s="113"/>
    </row>
    <row r="429" spans="1:13">
      <c r="A429" s="145"/>
      <c r="B429" s="145"/>
      <c r="C429" s="145"/>
      <c r="D429" s="145"/>
      <c r="E429" s="145"/>
      <c r="F429" s="145"/>
      <c r="G429" s="145"/>
      <c r="H429" s="145"/>
      <c r="I429" s="145"/>
      <c r="J429" s="145"/>
    </row>
    <row r="430" spans="1:13">
      <c r="A430" s="145"/>
      <c r="B430" s="145"/>
      <c r="C430" s="145"/>
      <c r="D430" s="145"/>
      <c r="E430" s="145"/>
      <c r="F430" s="145"/>
      <c r="G430" s="145"/>
      <c r="H430" s="145"/>
      <c r="I430" s="145"/>
      <c r="J430" s="145"/>
    </row>
    <row r="431" spans="1:13">
      <c r="A431" s="145"/>
      <c r="B431" s="145"/>
      <c r="C431" s="145"/>
      <c r="D431" s="145"/>
      <c r="E431" s="145"/>
      <c r="F431" s="145"/>
      <c r="G431" s="145"/>
      <c r="H431" s="145"/>
      <c r="I431" s="145"/>
      <c r="J431" s="145"/>
    </row>
    <row r="432" spans="1:13">
      <c r="A432" s="145"/>
      <c r="B432" s="145"/>
      <c r="C432" s="145"/>
      <c r="D432" s="145"/>
      <c r="E432" s="145"/>
      <c r="F432" s="145"/>
      <c r="G432" s="145"/>
      <c r="H432" s="145"/>
      <c r="I432" s="145"/>
      <c r="J432" s="145"/>
    </row>
    <row r="433" spans="1:45">
      <c r="A433" s="145"/>
      <c r="B433" s="145"/>
      <c r="C433" s="145"/>
      <c r="D433" s="145"/>
      <c r="E433" s="145"/>
      <c r="F433" s="145"/>
      <c r="G433" s="145"/>
      <c r="H433" s="145"/>
      <c r="I433" s="145"/>
      <c r="J433" s="145"/>
    </row>
    <row r="434" spans="1:45">
      <c r="A434" s="145"/>
      <c r="B434" s="145"/>
      <c r="C434" s="145"/>
      <c r="D434" s="145"/>
      <c r="E434" s="145"/>
      <c r="F434" s="145"/>
      <c r="G434" s="145"/>
      <c r="H434" s="145"/>
      <c r="I434" s="145"/>
      <c r="J434" s="145"/>
    </row>
    <row r="435" spans="1:45">
      <c r="A435" s="145"/>
      <c r="B435" s="145"/>
      <c r="C435" s="145"/>
      <c r="D435" s="145"/>
      <c r="E435" s="145"/>
      <c r="F435" s="145"/>
      <c r="G435" s="145"/>
      <c r="H435" s="145"/>
      <c r="I435" s="145"/>
      <c r="J435" s="145"/>
    </row>
    <row r="436" spans="1:45">
      <c r="A436" s="145"/>
      <c r="B436" s="145"/>
      <c r="C436" s="145"/>
      <c r="D436" s="145"/>
      <c r="E436" s="145"/>
      <c r="F436" s="145"/>
      <c r="G436" s="145"/>
      <c r="H436" s="145"/>
      <c r="I436" s="145"/>
      <c r="J436" s="145"/>
    </row>
    <row r="437" spans="1:45">
      <c r="A437" s="145"/>
      <c r="B437" s="145"/>
      <c r="C437" s="145"/>
      <c r="D437" s="145"/>
      <c r="E437" s="145"/>
      <c r="F437" s="145"/>
      <c r="G437" s="145"/>
      <c r="H437" s="145"/>
      <c r="I437" s="145"/>
      <c r="J437" s="145"/>
    </row>
    <row r="438" spans="1:45">
      <c r="A438" s="145"/>
      <c r="B438" s="145"/>
      <c r="C438" s="145"/>
      <c r="D438" s="145"/>
      <c r="E438" s="145"/>
      <c r="F438" s="145"/>
      <c r="G438" s="145"/>
      <c r="H438" s="145"/>
      <c r="I438" s="145"/>
      <c r="J438" s="145"/>
    </row>
    <row r="439" spans="1:45" ht="15" customHeight="1">
      <c r="A439" s="201" t="s">
        <v>110</v>
      </c>
      <c r="B439" s="202"/>
      <c r="C439" s="202"/>
      <c r="D439" s="202"/>
      <c r="E439" s="202"/>
      <c r="F439" s="202"/>
      <c r="G439" s="202"/>
      <c r="H439" s="202"/>
      <c r="I439" s="202"/>
      <c r="J439" s="203"/>
    </row>
    <row r="440" spans="1:45">
      <c r="A440" s="146" t="s">
        <v>39</v>
      </c>
      <c r="B440" s="199" t="s">
        <v>96</v>
      </c>
      <c r="C440" s="207"/>
      <c r="D440" s="200"/>
      <c r="E440" s="199" t="s">
        <v>97</v>
      </c>
      <c r="F440" s="207"/>
      <c r="G440" s="200"/>
      <c r="H440" s="199" t="s">
        <v>98</v>
      </c>
      <c r="I440" s="207"/>
      <c r="J440" s="200"/>
    </row>
    <row r="441" spans="1:45">
      <c r="A441" s="148">
        <v>1</v>
      </c>
      <c r="B441" s="149">
        <v>2</v>
      </c>
      <c r="C441" s="149">
        <v>3</v>
      </c>
      <c r="D441" s="149">
        <v>4</v>
      </c>
      <c r="E441" s="149">
        <v>5</v>
      </c>
      <c r="F441" s="149">
        <v>6</v>
      </c>
      <c r="G441" s="149">
        <v>7</v>
      </c>
      <c r="H441" s="165" t="s">
        <v>118</v>
      </c>
      <c r="I441" s="165" t="s">
        <v>119</v>
      </c>
      <c r="J441" s="165" t="s">
        <v>120</v>
      </c>
      <c r="AM441" s="33"/>
      <c r="AN441" s="33"/>
      <c r="AO441" s="33"/>
      <c r="AP441" s="33"/>
      <c r="AQ441" s="33"/>
      <c r="AR441" s="33"/>
      <c r="AS441" s="33"/>
    </row>
    <row r="442" spans="1:45">
      <c r="A442" s="150"/>
      <c r="B442" s="149" t="s">
        <v>105</v>
      </c>
      <c r="C442" s="149" t="s">
        <v>90</v>
      </c>
      <c r="D442" s="149" t="s">
        <v>42</v>
      </c>
      <c r="E442" s="149" t="s">
        <v>105</v>
      </c>
      <c r="F442" s="149" t="s">
        <v>90</v>
      </c>
      <c r="G442" s="149" t="s">
        <v>42</v>
      </c>
      <c r="H442" s="149" t="s">
        <v>105</v>
      </c>
      <c r="I442" s="149" t="s">
        <v>90</v>
      </c>
      <c r="J442" s="149" t="s">
        <v>42</v>
      </c>
      <c r="AM442" s="33"/>
      <c r="AN442" s="33"/>
      <c r="AO442" s="33"/>
      <c r="AP442" s="33"/>
      <c r="AQ442" s="33"/>
      <c r="AR442" s="33"/>
      <c r="AS442" s="33"/>
    </row>
    <row r="443" spans="1:45">
      <c r="A443" s="152"/>
      <c r="B443" s="146">
        <v>2021</v>
      </c>
      <c r="C443" s="146">
        <v>2022</v>
      </c>
      <c r="D443" s="146">
        <v>2023</v>
      </c>
      <c r="E443" s="146">
        <v>2021</v>
      </c>
      <c r="F443" s="146">
        <v>2022</v>
      </c>
      <c r="G443" s="146">
        <v>2023</v>
      </c>
      <c r="H443" s="146">
        <v>2021</v>
      </c>
      <c r="I443" s="146">
        <v>2022</v>
      </c>
      <c r="J443" s="146">
        <v>2023</v>
      </c>
      <c r="M443" s="111" t="s">
        <v>129</v>
      </c>
      <c r="N443" s="112" t="str">
        <f t="shared" ref="N443:N455" si="51">C810</f>
        <v>2019 fakts</v>
      </c>
      <c r="O443" s="112" t="str">
        <f t="shared" ref="O443:O455" si="52">D810</f>
        <v>2020 plāns</v>
      </c>
      <c r="P443" s="112" t="str">
        <f t="shared" ref="P443:P455" si="53">E810</f>
        <v>2020 fakts</v>
      </c>
      <c r="Q443" s="112" t="str">
        <f t="shared" ref="Q443:Q455" si="54">F810</f>
        <v>2021 plāns</v>
      </c>
      <c r="R443" s="112" t="str">
        <f t="shared" ref="R443:R455" si="55">G810</f>
        <v>2021 fakts</v>
      </c>
      <c r="S443" s="112" t="str">
        <f t="shared" ref="S443:S455" si="56">H810</f>
        <v>2022 plāns</v>
      </c>
      <c r="T443" s="112" t="str">
        <f t="shared" ref="T443:U455" si="57">I810</f>
        <v>2022 prognoze</v>
      </c>
      <c r="U443" s="112" t="str">
        <f t="shared" si="57"/>
        <v>2023 prognoze</v>
      </c>
      <c r="AM443" s="33"/>
      <c r="AN443" s="33"/>
      <c r="AO443" s="33"/>
      <c r="AP443" s="33"/>
      <c r="AQ443" s="33"/>
      <c r="AR443" s="33"/>
      <c r="AS443" s="33"/>
    </row>
    <row r="444" spans="1:45">
      <c r="A444" s="154" t="s">
        <v>45</v>
      </c>
      <c r="B444" s="155">
        <f ca="1">IFERROR(B371/R444*100,"")</f>
        <v>0.54250271506618564</v>
      </c>
      <c r="C444" s="155">
        <f ca="1">IFERROR(C371/T444*100,"")</f>
        <v>0.95679064924396373</v>
      </c>
      <c r="D444" s="155">
        <f ca="1">IFERROR(D371/U444*100,"")</f>
        <v>0.88629820008253035</v>
      </c>
      <c r="E444" s="155">
        <f ca="1">IFERROR(E371/R444*100,"")</f>
        <v>0.72950063772086704</v>
      </c>
      <c r="F444" s="155">
        <f ca="1">IFERROR(F371/T444*100,"")</f>
        <v>0.67902160381689869</v>
      </c>
      <c r="G444" s="155">
        <f ca="1">IFERROR(G371/U444*100,"")</f>
        <v>0.83622537124165131</v>
      </c>
      <c r="H444" s="155">
        <f ca="1">IFERROR(B444-E444,"")</f>
        <v>-0.1869979226546814</v>
      </c>
      <c r="I444" s="155">
        <f ca="1">IFERROR(C444-F444,"")</f>
        <v>0.27776904542706504</v>
      </c>
      <c r="J444" s="155">
        <f ca="1">IFERROR(D444-G444,"")</f>
        <v>5.0072828840879047E-2</v>
      </c>
      <c r="M444" s="111" t="s">
        <v>45</v>
      </c>
      <c r="N444" s="112">
        <f t="shared" si="51"/>
        <v>30678645</v>
      </c>
      <c r="O444" s="112">
        <f t="shared" si="52"/>
        <v>30294045</v>
      </c>
      <c r="P444" s="112">
        <f t="shared" si="53"/>
        <v>30294045</v>
      </c>
      <c r="Q444" s="112">
        <f t="shared" si="54"/>
        <v>33587579</v>
      </c>
      <c r="R444" s="112">
        <f t="shared" si="55"/>
        <v>33587579</v>
      </c>
      <c r="S444" s="112">
        <f t="shared" si="56"/>
        <v>39080733</v>
      </c>
      <c r="T444" s="112">
        <f t="shared" si="57"/>
        <v>39080733</v>
      </c>
      <c r="U444" s="112">
        <f t="shared" si="57"/>
        <v>43637185.087816499</v>
      </c>
      <c r="AM444" s="33"/>
      <c r="AN444" s="33"/>
      <c r="AO444" s="33"/>
      <c r="AP444" s="33"/>
      <c r="AQ444" s="33"/>
      <c r="AR444" s="33"/>
      <c r="AS444" s="33"/>
    </row>
    <row r="445" spans="1:45">
      <c r="A445" s="154" t="s">
        <v>46</v>
      </c>
      <c r="B445" s="155">
        <f t="shared" ref="B445:B455" ca="1" si="58">IFERROR(B372/R445*100,"")</f>
        <v>0.58575035729726155</v>
      </c>
      <c r="C445" s="155">
        <f t="shared" ref="C445:C455" ca="1" si="59">IFERROR(C372/T445*100,"")</f>
        <v>0.745389284279801</v>
      </c>
      <c r="D445" s="155">
        <f t="shared" ref="D445:D455" ca="1" si="60">IFERROR(D372/T445*100,"")</f>
        <v>0.83356630491040173</v>
      </c>
      <c r="E445" s="155">
        <f t="shared" ref="E445:E455" ca="1" si="61">IFERROR(E372/R445*100,"")</f>
        <v>0.78634664915860719</v>
      </c>
      <c r="F445" s="155">
        <f t="shared" ref="F445:F455" ca="1" si="62">IFERROR(F372/T445*100,"")</f>
        <v>0.77051301468680222</v>
      </c>
      <c r="G445" s="155">
        <f t="shared" ref="G445:G455" ca="1" si="63">IFERROR(G372/U445*100,"")</f>
        <v>0.77629503213437101</v>
      </c>
      <c r="H445" s="155">
        <f t="shared" ref="H445:H455" ca="1" si="64">IFERROR(B445-E445,"")</f>
        <v>-0.20059629186134564</v>
      </c>
      <c r="I445" s="155">
        <f t="shared" ref="I445:I455" ca="1" si="65">IFERROR(C445-F445,"")</f>
        <v>-2.5123730407001221E-2</v>
      </c>
      <c r="J445" s="155">
        <f t="shared" ref="J445:J455" ca="1" si="66">IFERROR(D445-G445,"")</f>
        <v>5.7271272776030724E-2</v>
      </c>
      <c r="M445" s="111" t="s">
        <v>46</v>
      </c>
      <c r="N445" s="112">
        <f t="shared" si="51"/>
        <v>30678645</v>
      </c>
      <c r="O445" s="112">
        <f t="shared" si="52"/>
        <v>30294045</v>
      </c>
      <c r="P445" s="112">
        <f t="shared" si="53"/>
        <v>30294045</v>
      </c>
      <c r="Q445" s="112">
        <f t="shared" si="54"/>
        <v>33587579</v>
      </c>
      <c r="R445" s="112">
        <f t="shared" si="55"/>
        <v>33587579</v>
      </c>
      <c r="S445" s="112">
        <f t="shared" si="56"/>
        <v>39080733</v>
      </c>
      <c r="T445" s="112">
        <f t="shared" si="57"/>
        <v>39080733</v>
      </c>
      <c r="U445" s="112">
        <f t="shared" si="57"/>
        <v>43637185.087816499</v>
      </c>
      <c r="AM445" s="33"/>
      <c r="AN445" s="33"/>
      <c r="AO445" s="33"/>
      <c r="AP445" s="33"/>
      <c r="AQ445" s="33"/>
      <c r="AR445" s="33"/>
      <c r="AS445" s="33"/>
    </row>
    <row r="446" spans="1:45">
      <c r="A446" s="154" t="s">
        <v>22</v>
      </c>
      <c r="B446" s="155">
        <f t="shared" ca="1" si="58"/>
        <v>0.83442134665317802</v>
      </c>
      <c r="C446" s="155">
        <f t="shared" ca="1" si="59"/>
        <v>0.74425171861541084</v>
      </c>
      <c r="D446" s="155">
        <f t="shared" ca="1" si="60"/>
        <v>0.68920893576893749</v>
      </c>
      <c r="E446" s="155">
        <f t="shared" ca="1" si="61"/>
        <v>0.90566990553263749</v>
      </c>
      <c r="F446" s="155">
        <f t="shared" ca="1" si="62"/>
        <v>0.79693772632156135</v>
      </c>
      <c r="G446" s="155">
        <f t="shared" ca="1" si="63"/>
        <v>0.79310285322833007</v>
      </c>
      <c r="H446" s="155">
        <f t="shared" ca="1" si="64"/>
        <v>-7.1248558879459467E-2</v>
      </c>
      <c r="I446" s="155">
        <f t="shared" ca="1" si="65"/>
        <v>-5.2686007706150506E-2</v>
      </c>
      <c r="J446" s="155">
        <f t="shared" ca="1" si="66"/>
        <v>-0.10389391745939258</v>
      </c>
      <c r="M446" s="111" t="s">
        <v>22</v>
      </c>
      <c r="N446" s="112">
        <f t="shared" si="51"/>
        <v>30678645</v>
      </c>
      <c r="O446" s="112">
        <f t="shared" si="52"/>
        <v>30294045</v>
      </c>
      <c r="P446" s="112">
        <f t="shared" si="53"/>
        <v>30294045</v>
      </c>
      <c r="Q446" s="112">
        <f t="shared" si="54"/>
        <v>33587579</v>
      </c>
      <c r="R446" s="112">
        <f t="shared" si="55"/>
        <v>33587579</v>
      </c>
      <c r="S446" s="112">
        <f t="shared" si="56"/>
        <v>39080733</v>
      </c>
      <c r="T446" s="112">
        <f t="shared" si="57"/>
        <v>39080733</v>
      </c>
      <c r="U446" s="112">
        <f t="shared" si="57"/>
        <v>43637185.087816499</v>
      </c>
      <c r="AM446" s="33"/>
      <c r="AN446" s="33"/>
      <c r="AO446" s="33"/>
      <c r="AP446" s="33"/>
      <c r="AQ446" s="33"/>
      <c r="AR446" s="33"/>
      <c r="AS446" s="33"/>
    </row>
    <row r="447" spans="1:45">
      <c r="A447" s="154" t="s">
        <v>47</v>
      </c>
      <c r="B447" s="155">
        <f t="shared" ca="1" si="58"/>
        <v>0.81255252425308766</v>
      </c>
      <c r="C447" s="155">
        <f t="shared" ca="1" si="59"/>
        <v>0.77393583175627767</v>
      </c>
      <c r="D447" s="155" t="str">
        <f t="shared" ca="1" si="60"/>
        <v/>
      </c>
      <c r="E447" s="155">
        <f t="shared" ca="1" si="61"/>
        <v>0.79287001602586504</v>
      </c>
      <c r="F447" s="155">
        <f t="shared" ca="1" si="62"/>
        <v>0.74949642065311295</v>
      </c>
      <c r="G447" s="155" t="str">
        <f t="shared" ca="1" si="63"/>
        <v/>
      </c>
      <c r="H447" s="155">
        <f t="shared" ca="1" si="64"/>
        <v>1.9682508227222617E-2</v>
      </c>
      <c r="I447" s="155">
        <f t="shared" ca="1" si="65"/>
        <v>2.4439411103164721E-2</v>
      </c>
      <c r="J447" s="155" t="str">
        <f t="shared" ca="1" si="66"/>
        <v/>
      </c>
      <c r="M447" s="111" t="s">
        <v>47</v>
      </c>
      <c r="N447" s="112">
        <f t="shared" si="51"/>
        <v>30678645</v>
      </c>
      <c r="O447" s="112">
        <f t="shared" si="52"/>
        <v>30294045</v>
      </c>
      <c r="P447" s="112">
        <f t="shared" si="53"/>
        <v>30294045</v>
      </c>
      <c r="Q447" s="112">
        <f t="shared" si="54"/>
        <v>33587579</v>
      </c>
      <c r="R447" s="112">
        <f t="shared" si="55"/>
        <v>33587579</v>
      </c>
      <c r="S447" s="112">
        <f t="shared" si="56"/>
        <v>39080733</v>
      </c>
      <c r="T447" s="112">
        <f t="shared" si="57"/>
        <v>39080733</v>
      </c>
      <c r="U447" s="112">
        <f t="shared" si="57"/>
        <v>43637185.087816499</v>
      </c>
      <c r="AM447" s="33"/>
      <c r="AN447" s="33"/>
      <c r="AO447" s="33"/>
      <c r="AP447" s="33"/>
      <c r="AQ447" s="33"/>
      <c r="AR447" s="33"/>
      <c r="AS447" s="33"/>
    </row>
    <row r="448" spans="1:45">
      <c r="A448" s="154" t="s">
        <v>23</v>
      </c>
      <c r="B448" s="155">
        <f t="shared" ca="1" si="58"/>
        <v>0.82635996181802818</v>
      </c>
      <c r="C448" s="155">
        <f t="shared" ca="1" si="59"/>
        <v>0.58795550226757476</v>
      </c>
      <c r="D448" s="155" t="str">
        <f t="shared" ca="1" si="60"/>
        <v/>
      </c>
      <c r="E448" s="155">
        <f t="shared" ca="1" si="61"/>
        <v>0.72416984266713536</v>
      </c>
      <c r="F448" s="155">
        <f t="shared" ca="1" si="62"/>
        <v>0.70624581939136111</v>
      </c>
      <c r="G448" s="155" t="str">
        <f t="shared" ca="1" si="63"/>
        <v/>
      </c>
      <c r="H448" s="155">
        <f t="shared" ca="1" si="64"/>
        <v>0.10219011915089282</v>
      </c>
      <c r="I448" s="155">
        <f t="shared" ca="1" si="65"/>
        <v>-0.11829031712378635</v>
      </c>
      <c r="J448" s="155" t="str">
        <f t="shared" ca="1" si="66"/>
        <v/>
      </c>
      <c r="M448" s="111" t="s">
        <v>23</v>
      </c>
      <c r="N448" s="112">
        <f t="shared" si="51"/>
        <v>30678645</v>
      </c>
      <c r="O448" s="112">
        <f t="shared" si="52"/>
        <v>30294045</v>
      </c>
      <c r="P448" s="112">
        <f t="shared" si="53"/>
        <v>30294045</v>
      </c>
      <c r="Q448" s="112">
        <f t="shared" si="54"/>
        <v>33587579</v>
      </c>
      <c r="R448" s="112">
        <f t="shared" si="55"/>
        <v>33587579</v>
      </c>
      <c r="S448" s="112">
        <f t="shared" si="56"/>
        <v>39080733</v>
      </c>
      <c r="T448" s="112">
        <f t="shared" si="57"/>
        <v>39080733</v>
      </c>
      <c r="U448" s="112">
        <f t="shared" si="57"/>
        <v>43637185.087816499</v>
      </c>
      <c r="AM448" s="33"/>
      <c r="AN448" s="33"/>
      <c r="AO448" s="33"/>
      <c r="AP448" s="33"/>
      <c r="AQ448" s="33"/>
      <c r="AR448" s="33"/>
      <c r="AS448" s="33"/>
    </row>
    <row r="449" spans="1:45">
      <c r="A449" s="154" t="s">
        <v>48</v>
      </c>
      <c r="B449" s="155">
        <f t="shared" ca="1" si="58"/>
        <v>0.90805442988314178</v>
      </c>
      <c r="C449" s="155">
        <f t="shared" ca="1" si="59"/>
        <v>1.1155192278507162</v>
      </c>
      <c r="D449" s="155" t="str">
        <f t="shared" ca="1" si="60"/>
        <v/>
      </c>
      <c r="E449" s="155">
        <f t="shared" ca="1" si="61"/>
        <v>0.82680999425412649</v>
      </c>
      <c r="F449" s="155">
        <f t="shared" ca="1" si="62"/>
        <v>0.69706678224279972</v>
      </c>
      <c r="G449" s="155" t="str">
        <f t="shared" ca="1" si="63"/>
        <v/>
      </c>
      <c r="H449" s="155">
        <f t="shared" ca="1" si="64"/>
        <v>8.1244435629015288E-2</v>
      </c>
      <c r="I449" s="155">
        <f t="shared" ca="1" si="65"/>
        <v>0.4184524456079165</v>
      </c>
      <c r="J449" s="155" t="str">
        <f t="shared" ca="1" si="66"/>
        <v/>
      </c>
      <c r="M449" s="111" t="s">
        <v>48</v>
      </c>
      <c r="N449" s="112">
        <f t="shared" si="51"/>
        <v>30678645</v>
      </c>
      <c r="O449" s="112">
        <f t="shared" si="52"/>
        <v>30294045</v>
      </c>
      <c r="P449" s="112">
        <f t="shared" si="53"/>
        <v>30294045</v>
      </c>
      <c r="Q449" s="112">
        <f t="shared" si="54"/>
        <v>33587579</v>
      </c>
      <c r="R449" s="112">
        <f t="shared" si="55"/>
        <v>33587579</v>
      </c>
      <c r="S449" s="112">
        <f t="shared" si="56"/>
        <v>39080733</v>
      </c>
      <c r="T449" s="112">
        <f t="shared" si="57"/>
        <v>39080733</v>
      </c>
      <c r="U449" s="112">
        <f t="shared" si="57"/>
        <v>43637185.087816499</v>
      </c>
      <c r="AM449" s="33"/>
      <c r="AN449" s="33"/>
      <c r="AO449" s="33"/>
      <c r="AP449" s="33"/>
      <c r="AQ449" s="33"/>
      <c r="AR449" s="33"/>
      <c r="AS449" s="33"/>
    </row>
    <row r="450" spans="1:45">
      <c r="A450" s="154" t="s">
        <v>49</v>
      </c>
      <c r="B450" s="155">
        <f t="shared" ca="1" si="58"/>
        <v>0.89955894707385786</v>
      </c>
      <c r="C450" s="155">
        <f t="shared" ca="1" si="59"/>
        <v>0.94853458864243989</v>
      </c>
      <c r="D450" s="155" t="str">
        <f t="shared" ca="1" si="60"/>
        <v/>
      </c>
      <c r="E450" s="155">
        <f t="shared" ca="1" si="61"/>
        <v>0.71764051228580672</v>
      </c>
      <c r="F450" s="155">
        <f t="shared" ca="1" si="62"/>
        <v>0.63671564962714478</v>
      </c>
      <c r="G450" s="155" t="str">
        <f t="shared" ca="1" si="63"/>
        <v/>
      </c>
      <c r="H450" s="155">
        <f t="shared" ca="1" si="64"/>
        <v>0.18191843478805114</v>
      </c>
      <c r="I450" s="155">
        <f t="shared" ca="1" si="65"/>
        <v>0.31181893901529512</v>
      </c>
      <c r="J450" s="155" t="str">
        <f t="shared" ca="1" si="66"/>
        <v/>
      </c>
      <c r="M450" s="111" t="s">
        <v>49</v>
      </c>
      <c r="N450" s="112">
        <f t="shared" si="51"/>
        <v>30678645</v>
      </c>
      <c r="O450" s="112">
        <f t="shared" si="52"/>
        <v>30294045</v>
      </c>
      <c r="P450" s="112">
        <f t="shared" si="53"/>
        <v>30294045</v>
      </c>
      <c r="Q450" s="112">
        <f t="shared" si="54"/>
        <v>33587579</v>
      </c>
      <c r="R450" s="112">
        <f t="shared" si="55"/>
        <v>33587579</v>
      </c>
      <c r="S450" s="112">
        <f t="shared" si="56"/>
        <v>39080733</v>
      </c>
      <c r="T450" s="112">
        <f t="shared" si="57"/>
        <v>39080733</v>
      </c>
      <c r="U450" s="112">
        <f t="shared" si="57"/>
        <v>43637185.087816499</v>
      </c>
      <c r="AM450" s="33"/>
      <c r="AN450" s="33"/>
      <c r="AO450" s="33"/>
      <c r="AP450" s="33"/>
      <c r="AQ450" s="33"/>
      <c r="AR450" s="33"/>
      <c r="AS450" s="33"/>
    </row>
    <row r="451" spans="1:45">
      <c r="A451" s="154" t="s">
        <v>50</v>
      </c>
      <c r="B451" s="155">
        <f t="shared" ca="1" si="58"/>
        <v>0.89238938894643138</v>
      </c>
      <c r="C451" s="155">
        <f t="shared" ca="1" si="59"/>
        <v>0.83003069312952737</v>
      </c>
      <c r="D451" s="155" t="str">
        <f t="shared" ca="1" si="60"/>
        <v/>
      </c>
      <c r="E451" s="155">
        <f t="shared" ca="1" si="61"/>
        <v>0.81439201378580972</v>
      </c>
      <c r="F451" s="155">
        <f t="shared" ca="1" si="62"/>
        <v>0.76986020195680627</v>
      </c>
      <c r="G451" s="155" t="str">
        <f t="shared" ca="1" si="63"/>
        <v/>
      </c>
      <c r="H451" s="155">
        <f t="shared" ca="1" si="64"/>
        <v>7.7997375160621663E-2</v>
      </c>
      <c r="I451" s="155">
        <f t="shared" ca="1" si="65"/>
        <v>6.0170491172721108E-2</v>
      </c>
      <c r="J451" s="155" t="str">
        <f t="shared" ca="1" si="66"/>
        <v/>
      </c>
      <c r="M451" s="111" t="s">
        <v>50</v>
      </c>
      <c r="N451" s="112">
        <f t="shared" si="51"/>
        <v>30678645</v>
      </c>
      <c r="O451" s="112">
        <f t="shared" si="52"/>
        <v>30294045</v>
      </c>
      <c r="P451" s="112">
        <f t="shared" si="53"/>
        <v>30294045</v>
      </c>
      <c r="Q451" s="112">
        <f t="shared" si="54"/>
        <v>33587579</v>
      </c>
      <c r="R451" s="112">
        <f t="shared" si="55"/>
        <v>33587579</v>
      </c>
      <c r="S451" s="112">
        <f t="shared" si="56"/>
        <v>39080733</v>
      </c>
      <c r="T451" s="112">
        <f t="shared" si="57"/>
        <v>39080733</v>
      </c>
      <c r="U451" s="112">
        <f t="shared" si="57"/>
        <v>43637185.087816499</v>
      </c>
      <c r="AM451" s="33"/>
      <c r="AN451" s="33"/>
      <c r="AO451" s="33"/>
      <c r="AP451" s="33"/>
      <c r="AQ451" s="33"/>
      <c r="AR451" s="33"/>
      <c r="AS451" s="33"/>
    </row>
    <row r="452" spans="1:45">
      <c r="A452" s="154" t="s">
        <v>51</v>
      </c>
      <c r="B452" s="155">
        <f t="shared" ca="1" si="58"/>
        <v>0.86964628203777417</v>
      </c>
      <c r="C452" s="155">
        <f t="shared" ca="1" si="59"/>
        <v>0.86475485503304106</v>
      </c>
      <c r="D452" s="155" t="str">
        <f t="shared" ca="1" si="60"/>
        <v/>
      </c>
      <c r="E452" s="155">
        <f t="shared" ca="1" si="61"/>
        <v>0.78270213223763507</v>
      </c>
      <c r="F452" s="155">
        <f t="shared" ca="1" si="62"/>
        <v>0.94215751275698933</v>
      </c>
      <c r="G452" s="155" t="str">
        <f t="shared" ca="1" si="63"/>
        <v/>
      </c>
      <c r="H452" s="155">
        <f t="shared" ca="1" si="64"/>
        <v>8.6944149800139092E-2</v>
      </c>
      <c r="I452" s="155">
        <f t="shared" ca="1" si="65"/>
        <v>-7.7402657723948276E-2</v>
      </c>
      <c r="J452" s="155" t="str">
        <f t="shared" ca="1" si="66"/>
        <v/>
      </c>
      <c r="M452" s="111" t="s">
        <v>51</v>
      </c>
      <c r="N452" s="112">
        <f t="shared" si="51"/>
        <v>30678645</v>
      </c>
      <c r="O452" s="112">
        <f t="shared" si="52"/>
        <v>30294045</v>
      </c>
      <c r="P452" s="112">
        <f t="shared" si="53"/>
        <v>30294045</v>
      </c>
      <c r="Q452" s="112">
        <f t="shared" si="54"/>
        <v>33587579</v>
      </c>
      <c r="R452" s="112">
        <f t="shared" si="55"/>
        <v>33587579</v>
      </c>
      <c r="S452" s="112">
        <f t="shared" si="56"/>
        <v>39080733</v>
      </c>
      <c r="T452" s="112">
        <f t="shared" si="57"/>
        <v>39080733</v>
      </c>
      <c r="U452" s="112">
        <f t="shared" si="57"/>
        <v>43637185.087816499</v>
      </c>
      <c r="AM452" s="33"/>
      <c r="AN452" s="33"/>
      <c r="AO452" s="33"/>
      <c r="AP452" s="33"/>
      <c r="AQ452" s="33"/>
      <c r="AR452" s="33"/>
      <c r="AS452" s="33"/>
    </row>
    <row r="453" spans="1:45">
      <c r="A453" s="154" t="s">
        <v>52</v>
      </c>
      <c r="B453" s="155">
        <f t="shared" ca="1" si="58"/>
        <v>0.84062283262512016</v>
      </c>
      <c r="C453" s="155">
        <f t="shared" ca="1" si="59"/>
        <v>0.89537937274615653</v>
      </c>
      <c r="D453" s="155" t="str">
        <f t="shared" ca="1" si="60"/>
        <v/>
      </c>
      <c r="E453" s="155">
        <f t="shared" ca="1" si="61"/>
        <v>0.74416742272493053</v>
      </c>
      <c r="F453" s="155">
        <f t="shared" ca="1" si="62"/>
        <v>0.76265564926840057</v>
      </c>
      <c r="G453" s="155" t="str">
        <f t="shared" ca="1" si="63"/>
        <v/>
      </c>
      <c r="H453" s="155">
        <f t="shared" ca="1" si="64"/>
        <v>9.6455409900189637E-2</v>
      </c>
      <c r="I453" s="155">
        <f t="shared" ca="1" si="65"/>
        <v>0.13272372347775596</v>
      </c>
      <c r="J453" s="155" t="str">
        <f t="shared" ca="1" si="66"/>
        <v/>
      </c>
      <c r="M453" s="111" t="s">
        <v>52</v>
      </c>
      <c r="N453" s="112">
        <f t="shared" si="51"/>
        <v>30678645</v>
      </c>
      <c r="O453" s="112">
        <f t="shared" si="52"/>
        <v>30294045</v>
      </c>
      <c r="P453" s="112">
        <f t="shared" si="53"/>
        <v>30294045</v>
      </c>
      <c r="Q453" s="112">
        <f t="shared" si="54"/>
        <v>33587579</v>
      </c>
      <c r="R453" s="112">
        <f t="shared" si="55"/>
        <v>33587579</v>
      </c>
      <c r="S453" s="112">
        <f t="shared" si="56"/>
        <v>39080733</v>
      </c>
      <c r="T453" s="112">
        <f t="shared" si="57"/>
        <v>39080733</v>
      </c>
      <c r="U453" s="112">
        <f t="shared" si="57"/>
        <v>43637185.087816499</v>
      </c>
      <c r="AM453" s="33"/>
      <c r="AN453" s="33"/>
      <c r="AO453" s="33"/>
      <c r="AP453" s="33"/>
      <c r="AQ453" s="33"/>
      <c r="AR453" s="33"/>
      <c r="AS453" s="33"/>
    </row>
    <row r="454" spans="1:45">
      <c r="A454" s="154" t="s">
        <v>53</v>
      </c>
      <c r="B454" s="155">
        <f t="shared" ca="1" si="58"/>
        <v>0.77462790932326486</v>
      </c>
      <c r="C454" s="155">
        <f t="shared" ca="1" si="59"/>
        <v>0.83153589775299253</v>
      </c>
      <c r="D454" s="155" t="str">
        <f t="shared" ca="1" si="60"/>
        <v/>
      </c>
      <c r="E454" s="155">
        <f t="shared" ca="1" si="61"/>
        <v>0.84828270593721511</v>
      </c>
      <c r="F454" s="155">
        <f t="shared" ca="1" si="62"/>
        <v>0.88916882137292552</v>
      </c>
      <c r="G454" s="155" t="str">
        <f t="shared" ca="1" si="63"/>
        <v/>
      </c>
      <c r="H454" s="155">
        <f t="shared" ca="1" si="64"/>
        <v>-7.3654796613950246E-2</v>
      </c>
      <c r="I454" s="155">
        <f t="shared" ca="1" si="65"/>
        <v>-5.7632923619932996E-2</v>
      </c>
      <c r="J454" s="155" t="str">
        <f t="shared" ca="1" si="66"/>
        <v/>
      </c>
      <c r="M454" s="111" t="s">
        <v>53</v>
      </c>
      <c r="N454" s="112">
        <f t="shared" si="51"/>
        <v>30678645</v>
      </c>
      <c r="O454" s="112">
        <f t="shared" si="52"/>
        <v>30294045</v>
      </c>
      <c r="P454" s="112">
        <f t="shared" si="53"/>
        <v>30294045</v>
      </c>
      <c r="Q454" s="112">
        <f t="shared" si="54"/>
        <v>33587579</v>
      </c>
      <c r="R454" s="112">
        <f t="shared" si="55"/>
        <v>33587579</v>
      </c>
      <c r="S454" s="112">
        <f t="shared" si="56"/>
        <v>39080733</v>
      </c>
      <c r="T454" s="112">
        <f t="shared" si="57"/>
        <v>39080733</v>
      </c>
      <c r="U454" s="112">
        <f t="shared" si="57"/>
        <v>43637185.087816499</v>
      </c>
      <c r="AM454" s="33"/>
      <c r="AN454" s="33"/>
      <c r="AO454" s="33"/>
      <c r="AP454" s="33"/>
      <c r="AQ454" s="33"/>
      <c r="AR454" s="33"/>
      <c r="AS454" s="33"/>
    </row>
    <row r="455" spans="1:45">
      <c r="A455" s="154" t="s">
        <v>54</v>
      </c>
      <c r="B455" s="155">
        <f t="shared" ca="1" si="58"/>
        <v>1.366408418421583</v>
      </c>
      <c r="C455" s="155">
        <f t="shared" ca="1" si="59"/>
        <v>0.77010597267968306</v>
      </c>
      <c r="D455" s="155" t="str">
        <f t="shared" ca="1" si="60"/>
        <v/>
      </c>
      <c r="E455" s="155">
        <f t="shared" ca="1" si="61"/>
        <v>0.8833235137310731</v>
      </c>
      <c r="F455" s="155">
        <f t="shared" ca="1" si="62"/>
        <v>0.78532751419989955</v>
      </c>
      <c r="G455" s="155" t="str">
        <f t="shared" ca="1" si="63"/>
        <v/>
      </c>
      <c r="H455" s="155">
        <f t="shared" ca="1" si="64"/>
        <v>0.48308490469050991</v>
      </c>
      <c r="I455" s="155">
        <f t="shared" ca="1" si="65"/>
        <v>-1.5221541520216486E-2</v>
      </c>
      <c r="J455" s="169" t="str">
        <f t="shared" ca="1" si="66"/>
        <v/>
      </c>
      <c r="M455" s="111" t="s">
        <v>54</v>
      </c>
      <c r="N455" s="112">
        <f t="shared" si="51"/>
        <v>30678645</v>
      </c>
      <c r="O455" s="112">
        <f t="shared" si="52"/>
        <v>30294045</v>
      </c>
      <c r="P455" s="112">
        <f t="shared" si="53"/>
        <v>30294045</v>
      </c>
      <c r="Q455" s="112">
        <f t="shared" si="54"/>
        <v>33587579</v>
      </c>
      <c r="R455" s="112">
        <f t="shared" si="55"/>
        <v>33587579</v>
      </c>
      <c r="S455" s="112">
        <f t="shared" si="56"/>
        <v>39080733</v>
      </c>
      <c r="T455" s="112">
        <f t="shared" si="57"/>
        <v>39080733</v>
      </c>
      <c r="U455" s="112">
        <f t="shared" si="57"/>
        <v>43637185.087816499</v>
      </c>
      <c r="AM455" s="33"/>
      <c r="AN455" s="33"/>
      <c r="AO455" s="33"/>
      <c r="AP455" s="33"/>
      <c r="AQ455" s="33"/>
      <c r="AR455" s="33"/>
      <c r="AS455" s="33"/>
    </row>
    <row r="456" spans="1:45">
      <c r="A456" s="167" t="s">
        <v>101</v>
      </c>
      <c r="B456" s="155">
        <f t="shared" ref="B456:G456" ca="1" si="67">SUM(B444:B455)</f>
        <v>10.152895113398912</v>
      </c>
      <c r="C456" s="155">
        <f t="shared" ca="1" si="67"/>
        <v>10.064183593997585</v>
      </c>
      <c r="D456" s="155">
        <f t="shared" ca="1" si="67"/>
        <v>2.4090734407618699</v>
      </c>
      <c r="E456" s="155">
        <f t="shared" ca="1" si="67"/>
        <v>9.5558753460617076</v>
      </c>
      <c r="F456" s="155">
        <f t="shared" ca="1" si="67"/>
        <v>9.1851667162947024</v>
      </c>
      <c r="G456" s="155">
        <f t="shared" ca="1" si="67"/>
        <v>2.4056232566043523</v>
      </c>
      <c r="H456" s="167" t="s">
        <v>102</v>
      </c>
      <c r="I456" s="167" t="s">
        <v>102</v>
      </c>
      <c r="J456" s="167" t="s">
        <v>102</v>
      </c>
      <c r="AM456" s="33"/>
      <c r="AN456" s="33"/>
      <c r="AO456" s="33"/>
      <c r="AP456" s="33"/>
      <c r="AQ456" s="33"/>
      <c r="AR456" s="33"/>
      <c r="AS456" s="33"/>
    </row>
    <row r="457" spans="1:45">
      <c r="A457" s="145"/>
      <c r="B457" s="145"/>
      <c r="C457" s="145"/>
      <c r="D457" s="145"/>
      <c r="E457" s="145"/>
      <c r="F457" s="145"/>
      <c r="G457" s="145"/>
      <c r="H457" s="145"/>
      <c r="I457" s="145"/>
      <c r="J457" s="145"/>
      <c r="AM457" s="33"/>
      <c r="AN457" s="33"/>
      <c r="AO457" s="33"/>
      <c r="AP457" s="33"/>
      <c r="AQ457" s="33"/>
      <c r="AR457" s="33"/>
      <c r="AS457" s="33"/>
    </row>
    <row r="458" spans="1:45">
      <c r="A458" s="145"/>
      <c r="B458" s="145"/>
      <c r="C458" s="145"/>
      <c r="D458" s="145"/>
      <c r="E458" s="145"/>
      <c r="F458" s="145"/>
      <c r="G458" s="145"/>
      <c r="H458" s="145"/>
      <c r="I458" s="145"/>
      <c r="J458" s="145"/>
      <c r="AM458" s="33"/>
      <c r="AN458" s="33"/>
      <c r="AO458" s="33"/>
      <c r="AP458" s="33"/>
      <c r="AQ458" s="33"/>
      <c r="AR458" s="33"/>
      <c r="AS458" s="33"/>
    </row>
    <row r="459" spans="1:45">
      <c r="A459" s="145"/>
      <c r="B459" s="145"/>
      <c r="C459" s="145"/>
      <c r="D459" s="145"/>
      <c r="E459" s="145"/>
      <c r="F459" s="145"/>
      <c r="G459" s="145"/>
      <c r="H459" s="145"/>
      <c r="I459" s="145"/>
      <c r="J459" s="145"/>
      <c r="AM459" s="33"/>
      <c r="AN459" s="33"/>
      <c r="AO459" s="33"/>
      <c r="AP459" s="33"/>
      <c r="AQ459" s="33"/>
      <c r="AR459" s="33"/>
      <c r="AS459" s="33"/>
    </row>
    <row r="460" spans="1:45">
      <c r="A460" s="145"/>
      <c r="B460" s="145"/>
      <c r="C460" s="145"/>
      <c r="D460" s="145"/>
      <c r="E460" s="145"/>
      <c r="F460" s="145"/>
      <c r="G460" s="145"/>
      <c r="H460" s="145"/>
      <c r="I460" s="145"/>
      <c r="J460" s="145"/>
      <c r="AM460" s="33"/>
      <c r="AN460" s="33"/>
      <c r="AO460" s="33"/>
      <c r="AP460" s="33"/>
      <c r="AQ460" s="33"/>
      <c r="AR460" s="33"/>
      <c r="AS460" s="33"/>
    </row>
    <row r="461" spans="1:45">
      <c r="A461" s="145"/>
      <c r="B461" s="145"/>
      <c r="C461" s="145"/>
      <c r="D461" s="145"/>
      <c r="E461" s="145"/>
      <c r="F461" s="145"/>
      <c r="G461" s="145"/>
      <c r="H461" s="145"/>
      <c r="I461" s="145"/>
      <c r="J461" s="145"/>
      <c r="AM461" s="33"/>
      <c r="AN461" s="33"/>
      <c r="AO461" s="33"/>
      <c r="AP461" s="33"/>
      <c r="AQ461" s="33"/>
      <c r="AR461" s="33"/>
      <c r="AS461" s="33"/>
    </row>
    <row r="462" spans="1:45">
      <c r="A462" s="145"/>
      <c r="B462" s="145"/>
      <c r="C462" s="145"/>
      <c r="D462" s="145"/>
      <c r="E462" s="145"/>
      <c r="F462" s="145"/>
      <c r="G462" s="145"/>
      <c r="H462" s="145"/>
      <c r="I462" s="145"/>
      <c r="J462" s="145"/>
      <c r="AM462" s="33"/>
      <c r="AN462" s="33"/>
      <c r="AO462" s="33"/>
      <c r="AP462" s="33"/>
      <c r="AQ462" s="33"/>
      <c r="AR462" s="33"/>
      <c r="AS462" s="33"/>
    </row>
    <row r="463" spans="1:45">
      <c r="A463" s="145"/>
      <c r="B463" s="145"/>
      <c r="C463" s="145"/>
      <c r="D463" s="145"/>
      <c r="E463" s="145"/>
      <c r="F463" s="145"/>
      <c r="G463" s="145"/>
      <c r="H463" s="145"/>
      <c r="I463" s="145"/>
      <c r="J463" s="145"/>
      <c r="AM463" s="33"/>
      <c r="AN463" s="33"/>
      <c r="AO463" s="33"/>
      <c r="AP463" s="33"/>
      <c r="AQ463" s="33"/>
      <c r="AR463" s="33"/>
      <c r="AS463" s="33"/>
    </row>
    <row r="464" spans="1:45">
      <c r="A464" s="145"/>
      <c r="B464" s="145"/>
      <c r="C464" s="145"/>
      <c r="D464" s="145"/>
      <c r="E464" s="145"/>
      <c r="F464" s="145"/>
      <c r="G464" s="145"/>
      <c r="H464" s="145"/>
      <c r="I464" s="145"/>
      <c r="J464" s="145"/>
    </row>
    <row r="465" spans="1:10">
      <c r="A465" s="145"/>
      <c r="B465" s="145"/>
      <c r="C465" s="145"/>
      <c r="D465" s="145"/>
      <c r="E465" s="145"/>
      <c r="F465" s="145"/>
      <c r="G465" s="145"/>
      <c r="H465" s="145"/>
      <c r="I465" s="145"/>
      <c r="J465" s="145"/>
    </row>
    <row r="466" spans="1:10">
      <c r="A466" s="145"/>
      <c r="B466" s="145"/>
      <c r="C466" s="145"/>
      <c r="D466" s="145"/>
      <c r="E466" s="145"/>
      <c r="F466" s="145"/>
      <c r="G466" s="145"/>
      <c r="H466" s="145"/>
      <c r="I466" s="145"/>
      <c r="J466" s="145"/>
    </row>
    <row r="467" spans="1:10">
      <c r="A467" s="145"/>
      <c r="B467" s="145"/>
      <c r="C467" s="145"/>
      <c r="D467" s="145"/>
      <c r="E467" s="145"/>
      <c r="F467" s="145"/>
      <c r="G467" s="145"/>
      <c r="H467" s="145"/>
      <c r="I467" s="145"/>
      <c r="J467" s="145"/>
    </row>
    <row r="468" spans="1:10">
      <c r="A468" s="145"/>
      <c r="B468" s="145"/>
      <c r="C468" s="145"/>
      <c r="D468" s="145"/>
      <c r="E468" s="145"/>
      <c r="F468" s="145"/>
      <c r="G468" s="145"/>
      <c r="H468" s="145"/>
      <c r="I468" s="145"/>
      <c r="J468" s="145"/>
    </row>
    <row r="469" spans="1:10">
      <c r="A469" s="145"/>
      <c r="B469" s="145"/>
      <c r="C469" s="145"/>
      <c r="D469" s="145"/>
      <c r="E469" s="145"/>
      <c r="F469" s="145"/>
      <c r="G469" s="145"/>
      <c r="H469" s="145"/>
      <c r="I469" s="145"/>
      <c r="J469" s="145"/>
    </row>
    <row r="470" spans="1:10">
      <c r="A470" s="145"/>
      <c r="B470" s="145"/>
      <c r="C470" s="145"/>
      <c r="D470" s="145"/>
      <c r="E470" s="145"/>
      <c r="F470" s="145"/>
      <c r="G470" s="145"/>
      <c r="H470" s="145"/>
      <c r="I470" s="145"/>
      <c r="J470" s="145"/>
    </row>
    <row r="471" spans="1:10">
      <c r="A471" s="145"/>
      <c r="B471" s="145"/>
      <c r="C471" s="145"/>
      <c r="D471" s="145"/>
      <c r="E471" s="145"/>
      <c r="F471" s="145"/>
      <c r="G471" s="145"/>
      <c r="H471" s="145"/>
      <c r="I471" s="145"/>
      <c r="J471" s="145"/>
    </row>
    <row r="472" spans="1:10">
      <c r="A472" s="145"/>
      <c r="B472" s="145"/>
      <c r="C472" s="145"/>
      <c r="D472" s="145"/>
      <c r="E472" s="145"/>
      <c r="F472" s="145"/>
      <c r="G472" s="145"/>
      <c r="H472" s="145"/>
      <c r="I472" s="145"/>
      <c r="J472" s="145"/>
    </row>
    <row r="473" spans="1:10">
      <c r="A473" s="145"/>
      <c r="B473" s="145"/>
      <c r="C473" s="145"/>
      <c r="D473" s="145"/>
      <c r="E473" s="145"/>
      <c r="F473" s="145"/>
      <c r="G473" s="145"/>
      <c r="H473" s="145"/>
      <c r="I473" s="145"/>
      <c r="J473" s="145"/>
    </row>
    <row r="474" spans="1:10">
      <c r="A474" s="145"/>
      <c r="B474" s="145"/>
      <c r="C474" s="145"/>
      <c r="D474" s="145"/>
      <c r="E474" s="145"/>
      <c r="F474" s="145"/>
      <c r="G474" s="145"/>
      <c r="H474" s="145"/>
      <c r="I474" s="145"/>
      <c r="J474" s="145"/>
    </row>
    <row r="475" spans="1:10">
      <c r="A475" s="145"/>
      <c r="B475" s="145"/>
      <c r="C475" s="145"/>
      <c r="D475" s="145"/>
      <c r="E475" s="145"/>
      <c r="F475" s="145"/>
      <c r="G475" s="145"/>
      <c r="H475" s="145"/>
      <c r="I475" s="145"/>
      <c r="J475" s="145"/>
    </row>
    <row r="476" spans="1:10">
      <c r="A476" s="145"/>
      <c r="B476" s="145"/>
      <c r="C476" s="145"/>
      <c r="D476" s="145"/>
      <c r="E476" s="145"/>
      <c r="F476" s="145"/>
      <c r="G476" s="145"/>
      <c r="H476" s="145"/>
      <c r="I476" s="145"/>
      <c r="J476" s="145"/>
    </row>
    <row r="477" spans="1:10">
      <c r="A477" s="145"/>
      <c r="B477" s="145"/>
      <c r="C477" s="145"/>
      <c r="D477" s="145"/>
      <c r="E477" s="145"/>
      <c r="F477" s="145"/>
      <c r="G477" s="145"/>
      <c r="H477" s="145"/>
      <c r="I477" s="145"/>
      <c r="J477" s="145"/>
    </row>
    <row r="478" spans="1:10">
      <c r="A478" s="145"/>
      <c r="B478" s="145"/>
      <c r="C478" s="145"/>
      <c r="D478" s="145"/>
      <c r="E478" s="145"/>
      <c r="F478" s="145"/>
      <c r="G478" s="145"/>
      <c r="H478" s="145"/>
      <c r="I478" s="145"/>
      <c r="J478" s="145"/>
    </row>
    <row r="479" spans="1:10">
      <c r="A479" s="145"/>
      <c r="B479" s="145"/>
      <c r="C479" s="145"/>
      <c r="D479" s="145"/>
      <c r="E479" s="145"/>
      <c r="F479" s="145"/>
      <c r="G479" s="145"/>
      <c r="H479" s="145"/>
      <c r="I479" s="145"/>
      <c r="J479" s="145"/>
    </row>
    <row r="480" spans="1:10">
      <c r="A480" s="145"/>
      <c r="B480" s="145"/>
      <c r="C480" s="145"/>
      <c r="D480" s="145"/>
      <c r="E480" s="145"/>
      <c r="F480" s="145"/>
      <c r="G480" s="145"/>
      <c r="H480" s="145"/>
      <c r="I480" s="145"/>
      <c r="J480" s="145"/>
    </row>
    <row r="481" spans="1:10">
      <c r="A481" s="145"/>
      <c r="B481" s="145"/>
      <c r="C481" s="145"/>
      <c r="D481" s="145"/>
      <c r="E481" s="145"/>
      <c r="F481" s="145"/>
      <c r="G481" s="145"/>
      <c r="H481" s="145"/>
      <c r="I481" s="145"/>
      <c r="J481" s="145"/>
    </row>
    <row r="482" spans="1:10">
      <c r="A482" s="145"/>
      <c r="B482" s="145"/>
      <c r="C482" s="145"/>
      <c r="D482" s="145"/>
      <c r="E482" s="145"/>
      <c r="F482" s="145"/>
      <c r="G482" s="145"/>
      <c r="H482" s="145"/>
      <c r="I482" s="145"/>
      <c r="J482" s="145"/>
    </row>
    <row r="483" spans="1:10">
      <c r="A483" s="145"/>
      <c r="B483" s="145"/>
      <c r="C483" s="145"/>
      <c r="D483" s="145"/>
      <c r="E483" s="145"/>
      <c r="F483" s="145"/>
      <c r="G483" s="145"/>
      <c r="H483" s="145"/>
      <c r="I483" s="145"/>
      <c r="J483" s="145"/>
    </row>
    <row r="484" spans="1:10">
      <c r="A484" s="145"/>
      <c r="B484" s="145"/>
      <c r="C484" s="145"/>
      <c r="D484" s="145"/>
      <c r="E484" s="145"/>
      <c r="F484" s="145"/>
      <c r="G484" s="145"/>
      <c r="H484" s="145"/>
      <c r="I484" s="145"/>
      <c r="J484" s="145"/>
    </row>
    <row r="485" spans="1:10">
      <c r="A485" s="145"/>
      <c r="B485" s="145"/>
      <c r="C485" s="145"/>
      <c r="D485" s="145"/>
      <c r="E485" s="145"/>
      <c r="F485" s="145"/>
      <c r="G485" s="145"/>
      <c r="H485" s="145"/>
      <c r="I485" s="145"/>
      <c r="J485" s="145"/>
    </row>
    <row r="486" spans="1:10">
      <c r="A486" s="145"/>
      <c r="B486" s="145"/>
      <c r="C486" s="145"/>
      <c r="D486" s="145"/>
      <c r="E486" s="145"/>
      <c r="F486" s="145"/>
      <c r="G486" s="145"/>
      <c r="H486" s="145"/>
      <c r="I486" s="145"/>
      <c r="J486" s="145"/>
    </row>
    <row r="487" spans="1:10">
      <c r="A487" s="145"/>
      <c r="B487" s="145"/>
      <c r="C487" s="145"/>
      <c r="D487" s="145"/>
      <c r="E487" s="145"/>
      <c r="F487" s="145"/>
      <c r="G487" s="145"/>
      <c r="H487" s="145"/>
      <c r="I487" s="145"/>
      <c r="J487" s="145"/>
    </row>
    <row r="488" spans="1:10">
      <c r="A488" s="145"/>
      <c r="B488" s="145"/>
      <c r="C488" s="145"/>
      <c r="D488" s="145"/>
      <c r="E488" s="145"/>
      <c r="F488" s="145"/>
      <c r="G488" s="145"/>
      <c r="H488" s="145"/>
      <c r="I488" s="145"/>
      <c r="J488" s="145"/>
    </row>
    <row r="489" spans="1:10">
      <c r="A489" s="145"/>
      <c r="B489" s="145"/>
      <c r="C489" s="145"/>
      <c r="D489" s="145"/>
      <c r="E489" s="145"/>
      <c r="F489" s="145"/>
      <c r="G489" s="145"/>
      <c r="H489" s="145"/>
      <c r="I489" s="145"/>
      <c r="J489" s="145"/>
    </row>
    <row r="490" spans="1:10">
      <c r="A490" s="145"/>
      <c r="B490" s="145"/>
      <c r="C490" s="145"/>
      <c r="D490" s="145"/>
      <c r="E490" s="145"/>
      <c r="F490" s="145"/>
      <c r="G490" s="145"/>
      <c r="H490" s="145"/>
      <c r="I490" s="145"/>
      <c r="J490" s="145"/>
    </row>
    <row r="491" spans="1:10">
      <c r="A491" s="145"/>
      <c r="B491" s="145"/>
      <c r="C491" s="145"/>
      <c r="D491" s="145"/>
      <c r="E491" s="145"/>
      <c r="F491" s="145"/>
      <c r="G491" s="145"/>
      <c r="H491" s="145"/>
      <c r="I491" s="145"/>
      <c r="J491" s="145"/>
    </row>
    <row r="492" spans="1:10">
      <c r="A492" s="145"/>
      <c r="B492" s="145"/>
      <c r="C492" s="145"/>
      <c r="D492" s="145"/>
      <c r="E492" s="145"/>
      <c r="F492" s="145"/>
      <c r="G492" s="145"/>
      <c r="H492" s="145"/>
      <c r="I492" s="145"/>
      <c r="J492" s="145"/>
    </row>
    <row r="493" spans="1:10">
      <c r="A493" s="145"/>
      <c r="B493" s="145"/>
      <c r="C493" s="145"/>
      <c r="D493" s="145"/>
      <c r="E493" s="145"/>
      <c r="F493" s="145"/>
      <c r="G493" s="145"/>
      <c r="H493" s="145"/>
      <c r="I493" s="145"/>
      <c r="J493" s="145"/>
    </row>
    <row r="494" spans="1:10">
      <c r="A494" s="145"/>
      <c r="B494" s="145"/>
      <c r="C494" s="145"/>
      <c r="D494" s="145"/>
      <c r="E494" s="145"/>
      <c r="F494" s="145"/>
      <c r="G494" s="145"/>
      <c r="H494" s="145"/>
      <c r="I494" s="145"/>
      <c r="J494" s="145"/>
    </row>
    <row r="495" spans="1:10">
      <c r="A495" s="145"/>
      <c r="B495" s="145"/>
      <c r="C495" s="145"/>
      <c r="D495" s="145"/>
      <c r="E495" s="145"/>
      <c r="F495" s="145"/>
      <c r="G495" s="145"/>
      <c r="H495" s="145"/>
      <c r="I495" s="145"/>
      <c r="J495" s="145"/>
    </row>
    <row r="496" spans="1:10">
      <c r="A496" s="145"/>
      <c r="B496" s="145"/>
      <c r="C496" s="145"/>
      <c r="D496" s="145"/>
      <c r="E496" s="145"/>
      <c r="F496" s="145"/>
      <c r="G496" s="145"/>
      <c r="H496" s="145"/>
      <c r="I496" s="145"/>
      <c r="J496" s="145"/>
    </row>
    <row r="497" spans="1:10">
      <c r="A497" s="145"/>
      <c r="B497" s="145"/>
      <c r="C497" s="145"/>
      <c r="D497" s="145"/>
      <c r="E497" s="145"/>
      <c r="F497" s="145"/>
      <c r="G497" s="145"/>
      <c r="H497" s="145"/>
      <c r="I497" s="145"/>
      <c r="J497" s="145"/>
    </row>
    <row r="498" spans="1:10">
      <c r="A498" s="145"/>
      <c r="B498" s="145"/>
      <c r="C498" s="145"/>
      <c r="D498" s="145"/>
      <c r="E498" s="145"/>
      <c r="F498" s="145"/>
      <c r="G498" s="145"/>
      <c r="H498" s="145"/>
      <c r="I498" s="145"/>
      <c r="J498" s="145"/>
    </row>
    <row r="499" spans="1:10">
      <c r="A499" s="145"/>
      <c r="B499" s="145"/>
      <c r="C499" s="145"/>
      <c r="D499" s="145"/>
      <c r="E499" s="145"/>
      <c r="F499" s="145"/>
      <c r="G499" s="145"/>
      <c r="H499" s="145"/>
      <c r="I499" s="145"/>
      <c r="J499" s="145"/>
    </row>
    <row r="500" spans="1:10">
      <c r="A500" s="145"/>
      <c r="B500" s="145"/>
      <c r="C500" s="145"/>
      <c r="D500" s="145"/>
      <c r="E500" s="145"/>
      <c r="F500" s="145"/>
      <c r="G500" s="145"/>
      <c r="H500" s="145"/>
      <c r="I500" s="145"/>
      <c r="J500" s="145"/>
    </row>
    <row r="501" spans="1:10">
      <c r="A501" s="145"/>
      <c r="B501" s="145"/>
      <c r="C501" s="145"/>
      <c r="D501" s="145"/>
      <c r="E501" s="145"/>
      <c r="F501" s="145"/>
      <c r="G501" s="145"/>
      <c r="H501" s="145"/>
      <c r="I501" s="145"/>
      <c r="J501" s="145"/>
    </row>
    <row r="502" spans="1:10">
      <c r="A502" s="145"/>
      <c r="B502" s="145"/>
      <c r="C502" s="145"/>
      <c r="D502" s="145"/>
      <c r="E502" s="145"/>
      <c r="F502" s="145"/>
      <c r="G502" s="145"/>
      <c r="H502" s="145"/>
      <c r="I502" s="145"/>
      <c r="J502" s="145"/>
    </row>
    <row r="503" spans="1:10">
      <c r="A503" s="145"/>
      <c r="B503" s="145"/>
      <c r="C503" s="145"/>
      <c r="D503" s="145"/>
      <c r="E503" s="145"/>
      <c r="F503" s="145"/>
      <c r="G503" s="145"/>
      <c r="H503" s="145"/>
      <c r="I503" s="145"/>
      <c r="J503" s="145"/>
    </row>
    <row r="504" spans="1:10">
      <c r="A504" s="145"/>
      <c r="B504" s="145"/>
      <c r="C504" s="145"/>
      <c r="D504" s="145"/>
      <c r="E504" s="145"/>
      <c r="F504" s="145"/>
      <c r="G504" s="145"/>
      <c r="H504" s="145"/>
      <c r="I504" s="145"/>
      <c r="J504" s="145"/>
    </row>
    <row r="505" spans="1:10">
      <c r="A505" s="145"/>
      <c r="B505" s="145"/>
      <c r="C505" s="145"/>
      <c r="D505" s="145"/>
      <c r="E505" s="145"/>
      <c r="F505" s="145"/>
      <c r="G505" s="145"/>
      <c r="H505" s="145"/>
      <c r="I505" s="145"/>
      <c r="J505" s="145"/>
    </row>
    <row r="506" spans="1:10">
      <c r="A506" s="145"/>
      <c r="B506" s="145"/>
      <c r="C506" s="145"/>
      <c r="D506" s="145"/>
      <c r="E506" s="145"/>
      <c r="F506" s="145"/>
      <c r="G506" s="145"/>
      <c r="H506" s="145"/>
      <c r="I506" s="145"/>
      <c r="J506" s="145"/>
    </row>
    <row r="507" spans="1:10">
      <c r="A507" s="145"/>
      <c r="B507" s="145"/>
      <c r="C507" s="145"/>
      <c r="D507" s="145"/>
      <c r="E507" s="145"/>
      <c r="F507" s="145"/>
      <c r="G507" s="145"/>
      <c r="H507" s="145"/>
      <c r="I507" s="145"/>
      <c r="J507" s="145"/>
    </row>
    <row r="508" spans="1:10">
      <c r="A508" s="145"/>
      <c r="B508" s="145"/>
      <c r="C508" s="145"/>
      <c r="D508" s="145"/>
      <c r="E508" s="145"/>
      <c r="F508" s="145"/>
      <c r="G508" s="145"/>
      <c r="H508" s="145"/>
      <c r="I508" s="145"/>
      <c r="J508" s="145"/>
    </row>
    <row r="509" spans="1:10">
      <c r="A509" s="145"/>
      <c r="B509" s="145"/>
      <c r="C509" s="145"/>
      <c r="D509" s="145"/>
      <c r="E509" s="145"/>
      <c r="F509" s="145"/>
      <c r="G509" s="145"/>
      <c r="H509" s="145"/>
      <c r="I509" s="145"/>
      <c r="J509" s="145"/>
    </row>
    <row r="510" spans="1:10">
      <c r="A510" s="145"/>
      <c r="B510" s="145"/>
      <c r="C510" s="145"/>
      <c r="D510" s="145"/>
      <c r="E510" s="145"/>
      <c r="F510" s="145"/>
      <c r="G510" s="145"/>
      <c r="H510" s="145"/>
      <c r="I510" s="145"/>
      <c r="J510" s="145"/>
    </row>
    <row r="511" spans="1:10">
      <c r="A511" s="145"/>
      <c r="B511" s="145"/>
      <c r="C511" s="145"/>
      <c r="D511" s="145"/>
      <c r="E511" s="145"/>
      <c r="F511" s="145"/>
      <c r="G511" s="145"/>
      <c r="H511" s="145"/>
      <c r="I511" s="145"/>
      <c r="J511" s="145"/>
    </row>
    <row r="512" spans="1:10">
      <c r="A512" s="201" t="s">
        <v>136</v>
      </c>
      <c r="B512" s="202"/>
      <c r="C512" s="202"/>
      <c r="D512" s="202"/>
      <c r="E512" s="202"/>
      <c r="F512" s="202"/>
      <c r="G512" s="202"/>
      <c r="H512" s="202"/>
      <c r="I512" s="202"/>
      <c r="J512" s="203"/>
    </row>
    <row r="513" spans="1:10" ht="15" customHeight="1">
      <c r="A513" s="146" t="s">
        <v>39</v>
      </c>
      <c r="B513" s="204" t="s">
        <v>92</v>
      </c>
      <c r="C513" s="205"/>
      <c r="D513" s="206"/>
      <c r="E513" s="204" t="s">
        <v>93</v>
      </c>
      <c r="F513" s="205"/>
      <c r="G513" s="206"/>
      <c r="H513" s="204" t="s">
        <v>94</v>
      </c>
      <c r="I513" s="205"/>
      <c r="J513" s="206"/>
    </row>
    <row r="514" spans="1:10">
      <c r="A514" s="148">
        <v>1</v>
      </c>
      <c r="B514" s="149">
        <v>2</v>
      </c>
      <c r="C514" s="149">
        <v>3</v>
      </c>
      <c r="D514" s="149">
        <v>4</v>
      </c>
      <c r="E514" s="149">
        <v>5</v>
      </c>
      <c r="F514" s="149">
        <v>6</v>
      </c>
      <c r="G514" s="149">
        <v>7</v>
      </c>
      <c r="H514" s="165" t="s">
        <v>118</v>
      </c>
      <c r="I514" s="165" t="s">
        <v>119</v>
      </c>
      <c r="J514" s="165" t="s">
        <v>120</v>
      </c>
    </row>
    <row r="515" spans="1:10">
      <c r="A515" s="150"/>
      <c r="B515" s="149" t="s">
        <v>105</v>
      </c>
      <c r="C515" s="149" t="s">
        <v>90</v>
      </c>
      <c r="D515" s="149" t="s">
        <v>42</v>
      </c>
      <c r="E515" s="149" t="s">
        <v>105</v>
      </c>
      <c r="F515" s="149" t="s">
        <v>90</v>
      </c>
      <c r="G515" s="149" t="s">
        <v>42</v>
      </c>
      <c r="H515" s="149" t="s">
        <v>105</v>
      </c>
      <c r="I515" s="149" t="s">
        <v>90</v>
      </c>
      <c r="J515" s="149" t="s">
        <v>42</v>
      </c>
    </row>
    <row r="516" spans="1:10">
      <c r="A516" s="152"/>
      <c r="B516" s="146">
        <v>2021</v>
      </c>
      <c r="C516" s="146">
        <v>2022</v>
      </c>
      <c r="D516" s="146">
        <v>2023</v>
      </c>
      <c r="E516" s="146">
        <v>2021</v>
      </c>
      <c r="F516" s="146">
        <v>2022</v>
      </c>
      <c r="G516" s="146">
        <v>2023</v>
      </c>
      <c r="H516" s="146">
        <v>2021</v>
      </c>
      <c r="I516" s="146">
        <v>2022</v>
      </c>
      <c r="J516" s="146">
        <v>2023</v>
      </c>
    </row>
    <row r="517" spans="1:10">
      <c r="A517" s="154" t="s">
        <v>45</v>
      </c>
      <c r="B517" s="155">
        <f t="shared" ref="B517:G517" ca="1" si="68">IFERROR(B225+B371,"")</f>
        <v>895228.15999999992</v>
      </c>
      <c r="C517" s="155">
        <f t="shared" ca="1" si="68"/>
        <v>1040582.151</v>
      </c>
      <c r="D517" s="155">
        <f t="shared" ca="1" si="68"/>
        <v>1106694.936</v>
      </c>
      <c r="E517" s="155">
        <f t="shared" ca="1" si="68"/>
        <v>812540.78399999999</v>
      </c>
      <c r="F517" s="155">
        <f t="shared" ca="1" si="68"/>
        <v>954604.58499999996</v>
      </c>
      <c r="G517" s="155">
        <f t="shared" ca="1" si="68"/>
        <v>979490.84499999997</v>
      </c>
      <c r="H517" s="158">
        <f ca="1">IFERROR(B517-E517,"")</f>
        <v>82687.375999999931</v>
      </c>
      <c r="I517" s="158">
        <f ca="1">IFERROR(C517-F517,"")</f>
        <v>85977.565999999992</v>
      </c>
      <c r="J517" s="158">
        <f ca="1">IFERROR(D517-G517,"")</f>
        <v>127204.09100000001</v>
      </c>
    </row>
    <row r="518" spans="1:10">
      <c r="A518" s="154" t="s">
        <v>46</v>
      </c>
      <c r="B518" s="155">
        <f t="shared" ref="B518:G528" ca="1" si="69">IFERROR(B226+B372,"")</f>
        <v>841554.321</v>
      </c>
      <c r="C518" s="155">
        <f t="shared" ca="1" si="69"/>
        <v>979083.52700000012</v>
      </c>
      <c r="D518" s="155">
        <f t="shared" ca="1" si="69"/>
        <v>1117281.777</v>
      </c>
      <c r="E518" s="155">
        <f t="shared" ca="1" si="69"/>
        <v>913452.19100000011</v>
      </c>
      <c r="F518" s="155">
        <f t="shared" ca="1" si="69"/>
        <v>1070533.1089999999</v>
      </c>
      <c r="G518" s="155">
        <f t="shared" ca="1" si="69"/>
        <v>1241845.152</v>
      </c>
      <c r="H518" s="158">
        <f t="shared" ref="H518:H528" ca="1" si="70">IFERROR(B518-E518,"")</f>
        <v>-71897.870000000112</v>
      </c>
      <c r="I518" s="158">
        <f t="shared" ref="I518:I528" ca="1" si="71">IFERROR(C518-F518,"")</f>
        <v>-91449.58199999982</v>
      </c>
      <c r="J518" s="158">
        <f t="shared" ref="J518:J528" ca="1" si="72">IFERROR(D518-G518,"")</f>
        <v>-124563.375</v>
      </c>
    </row>
    <row r="519" spans="1:10">
      <c r="A519" s="154" t="s">
        <v>22</v>
      </c>
      <c r="B519" s="155">
        <f t="shared" ca="1" si="69"/>
        <v>610601.68700000015</v>
      </c>
      <c r="C519" s="155">
        <f t="shared" ca="1" si="69"/>
        <v>778451.36100000003</v>
      </c>
      <c r="D519" s="155">
        <f t="shared" ca="1" si="69"/>
        <v>802572.11800000013</v>
      </c>
      <c r="E519" s="155">
        <f t="shared" ca="1" si="69"/>
        <v>1329058.335</v>
      </c>
      <c r="F519" s="155">
        <f t="shared" ca="1" si="69"/>
        <v>1096177.665</v>
      </c>
      <c r="G519" s="155">
        <f t="shared" ca="1" si="69"/>
        <v>1147758.3480000002</v>
      </c>
      <c r="H519" s="158">
        <f t="shared" ca="1" si="70"/>
        <v>-718456.64799999981</v>
      </c>
      <c r="I519" s="158">
        <f t="shared" ca="1" si="71"/>
        <v>-317726.304</v>
      </c>
      <c r="J519" s="158">
        <f t="shared" ca="1" si="72"/>
        <v>-345186.2300000001</v>
      </c>
    </row>
    <row r="520" spans="1:10">
      <c r="A520" s="154" t="s">
        <v>47</v>
      </c>
      <c r="B520" s="155">
        <f t="shared" ca="1" si="69"/>
        <v>1058636.0449999999</v>
      </c>
      <c r="C520" s="155">
        <f t="shared" ca="1" si="69"/>
        <v>1089522.5860000001</v>
      </c>
      <c r="D520" s="155" t="str">
        <f t="shared" ca="1" si="69"/>
        <v/>
      </c>
      <c r="E520" s="155">
        <f t="shared" ca="1" si="69"/>
        <v>1156902.9650000001</v>
      </c>
      <c r="F520" s="155">
        <f t="shared" ca="1" si="69"/>
        <v>1085060.3879999998</v>
      </c>
      <c r="G520" s="155" t="str">
        <f t="shared" ca="1" si="69"/>
        <v/>
      </c>
      <c r="H520" s="158">
        <f t="shared" ca="1" si="70"/>
        <v>-98266.920000000158</v>
      </c>
      <c r="I520" s="158">
        <f t="shared" ca="1" si="71"/>
        <v>4462.1980000003241</v>
      </c>
      <c r="J520" s="158" t="str">
        <f t="shared" ca="1" si="72"/>
        <v/>
      </c>
    </row>
    <row r="521" spans="1:10">
      <c r="A521" s="154" t="s">
        <v>23</v>
      </c>
      <c r="B521" s="155">
        <f t="shared" ca="1" si="69"/>
        <v>942788.52599999995</v>
      </c>
      <c r="C521" s="155">
        <f t="shared" ca="1" si="69"/>
        <v>873781.39299999969</v>
      </c>
      <c r="D521" s="155" t="str">
        <f t="shared" ca="1" si="69"/>
        <v/>
      </c>
      <c r="E521" s="155">
        <f t="shared" ca="1" si="69"/>
        <v>909621.74999999953</v>
      </c>
      <c r="F521" s="155">
        <f t="shared" ca="1" si="69"/>
        <v>1032376.247</v>
      </c>
      <c r="G521" s="155" t="str">
        <f t="shared" ca="1" si="69"/>
        <v/>
      </c>
      <c r="H521" s="158">
        <f t="shared" ca="1" si="70"/>
        <v>33166.77600000042</v>
      </c>
      <c r="I521" s="158">
        <f t="shared" ca="1" si="71"/>
        <v>-158594.85400000028</v>
      </c>
      <c r="J521" s="158" t="str">
        <f t="shared" ca="1" si="72"/>
        <v/>
      </c>
    </row>
    <row r="522" spans="1:10">
      <c r="A522" s="154" t="s">
        <v>48</v>
      </c>
      <c r="B522" s="155">
        <f t="shared" ca="1" si="69"/>
        <v>894159.67599999998</v>
      </c>
      <c r="C522" s="155">
        <f t="shared" ca="1" si="69"/>
        <v>1056226.5759999999</v>
      </c>
      <c r="D522" s="155" t="str">
        <f t="shared" ca="1" si="69"/>
        <v/>
      </c>
      <c r="E522" s="155">
        <f t="shared" ca="1" si="69"/>
        <v>1146703.8780000003</v>
      </c>
      <c r="F522" s="155">
        <f t="shared" ca="1" si="69"/>
        <v>994027.10500000021</v>
      </c>
      <c r="G522" s="155" t="str">
        <f t="shared" ca="1" si="69"/>
        <v/>
      </c>
      <c r="H522" s="158">
        <f t="shared" ca="1" si="70"/>
        <v>-252544.20200000028</v>
      </c>
      <c r="I522" s="158">
        <f t="shared" ca="1" si="71"/>
        <v>62199.47099999967</v>
      </c>
      <c r="J522" s="158" t="str">
        <f t="shared" ca="1" si="72"/>
        <v/>
      </c>
    </row>
    <row r="523" spans="1:10">
      <c r="A523" s="154" t="s">
        <v>49</v>
      </c>
      <c r="B523" s="155">
        <f t="shared" ca="1" si="69"/>
        <v>1019598.1599999997</v>
      </c>
      <c r="C523" s="155">
        <f t="shared" ca="1" si="69"/>
        <v>1084656.5710000002</v>
      </c>
      <c r="D523" s="155" t="str">
        <f t="shared" ca="1" si="69"/>
        <v/>
      </c>
      <c r="E523" s="155">
        <f t="shared" ca="1" si="69"/>
        <v>939467.85099999979</v>
      </c>
      <c r="F523" s="155">
        <f t="shared" ca="1" si="69"/>
        <v>994781.69899999979</v>
      </c>
      <c r="G523" s="155" t="str">
        <f t="shared" ca="1" si="69"/>
        <v/>
      </c>
      <c r="H523" s="158">
        <f t="shared" ca="1" si="70"/>
        <v>80130.308999999892</v>
      </c>
      <c r="I523" s="158">
        <f t="shared" ca="1" si="71"/>
        <v>89874.87200000044</v>
      </c>
      <c r="J523" s="158" t="str">
        <f t="shared" ca="1" si="72"/>
        <v/>
      </c>
    </row>
    <row r="524" spans="1:10">
      <c r="A524" s="154" t="s">
        <v>50</v>
      </c>
      <c r="B524" s="155">
        <f t="shared" ca="1" si="69"/>
        <v>856870.05299999984</v>
      </c>
      <c r="C524" s="155">
        <f t="shared" ca="1" si="69"/>
        <v>1009449.8440000005</v>
      </c>
      <c r="D524" s="155" t="str">
        <f t="shared" ca="1" si="69"/>
        <v/>
      </c>
      <c r="E524" s="155">
        <f t="shared" ca="1" si="69"/>
        <v>860719.85599999968</v>
      </c>
      <c r="F524" s="155">
        <f t="shared" ca="1" si="69"/>
        <v>929865.80500000017</v>
      </c>
      <c r="G524" s="155" t="str">
        <f t="shared" ca="1" si="69"/>
        <v/>
      </c>
      <c r="H524" s="158">
        <f t="shared" ca="1" si="70"/>
        <v>-3849.8029999998398</v>
      </c>
      <c r="I524" s="158">
        <f t="shared" ca="1" si="71"/>
        <v>79584.039000000339</v>
      </c>
      <c r="J524" s="158" t="str">
        <f t="shared" ca="1" si="72"/>
        <v/>
      </c>
    </row>
    <row r="525" spans="1:10">
      <c r="A525" s="154" t="s">
        <v>51</v>
      </c>
      <c r="B525" s="155">
        <f t="shared" ca="1" si="69"/>
        <v>1056590.029000001</v>
      </c>
      <c r="C525" s="155">
        <f t="shared" ca="1" si="69"/>
        <v>894284.85499999905</v>
      </c>
      <c r="D525" s="155" t="str">
        <f t="shared" ca="1" si="69"/>
        <v/>
      </c>
      <c r="E525" s="155">
        <f t="shared" ca="1" si="69"/>
        <v>915890.51700000046</v>
      </c>
      <c r="F525" s="155">
        <f t="shared" ca="1" si="69"/>
        <v>1247630.1900000004</v>
      </c>
      <c r="G525" s="155" t="str">
        <f t="shared" ca="1" si="69"/>
        <v/>
      </c>
      <c r="H525" s="158">
        <f t="shared" ca="1" si="70"/>
        <v>140699.51200000057</v>
      </c>
      <c r="I525" s="158">
        <f t="shared" ca="1" si="71"/>
        <v>-353345.33500000136</v>
      </c>
      <c r="J525" s="158" t="str">
        <f t="shared" ca="1" si="72"/>
        <v/>
      </c>
    </row>
    <row r="526" spans="1:10">
      <c r="A526" s="154" t="s">
        <v>52</v>
      </c>
      <c r="B526" s="155">
        <f t="shared" ca="1" si="69"/>
        <v>799251.82299999986</v>
      </c>
      <c r="C526" s="155">
        <f t="shared" ca="1" si="69"/>
        <v>1144151.0240000007</v>
      </c>
      <c r="D526" s="155" t="str">
        <f t="shared" ca="1" si="69"/>
        <v/>
      </c>
      <c r="E526" s="155">
        <f t="shared" ca="1" si="69"/>
        <v>1045656.4770000004</v>
      </c>
      <c r="F526" s="155">
        <f t="shared" ca="1" si="69"/>
        <v>1415572.0099999993</v>
      </c>
      <c r="G526" s="155" t="str">
        <f t="shared" ca="1" si="69"/>
        <v/>
      </c>
      <c r="H526" s="158">
        <f t="shared" ca="1" si="70"/>
        <v>-246404.65400000056</v>
      </c>
      <c r="I526" s="158">
        <f t="shared" ca="1" si="71"/>
        <v>-271420.98599999864</v>
      </c>
      <c r="J526" s="158" t="str">
        <f t="shared" ca="1" si="72"/>
        <v/>
      </c>
    </row>
    <row r="527" spans="1:10">
      <c r="A527" s="154" t="s">
        <v>53</v>
      </c>
      <c r="B527" s="155">
        <f t="shared" ca="1" si="69"/>
        <v>922897.39300000016</v>
      </c>
      <c r="C527" s="155">
        <f t="shared" ca="1" si="69"/>
        <v>1072959.6600000001</v>
      </c>
      <c r="D527" s="155" t="str">
        <f t="shared" ca="1" si="69"/>
        <v/>
      </c>
      <c r="E527" s="155">
        <f t="shared" ca="1" si="69"/>
        <v>984919.98300000001</v>
      </c>
      <c r="F527" s="155">
        <f t="shared" ca="1" si="69"/>
        <v>1092974.6100000003</v>
      </c>
      <c r="G527" s="155" t="str">
        <f t="shared" ca="1" si="69"/>
        <v/>
      </c>
      <c r="H527" s="158">
        <f t="shared" ca="1" si="70"/>
        <v>-62022.589999999851</v>
      </c>
      <c r="I527" s="158">
        <f t="shared" ca="1" si="71"/>
        <v>-20014.950000000186</v>
      </c>
      <c r="J527" s="158" t="str">
        <f t="shared" ca="1" si="72"/>
        <v/>
      </c>
    </row>
    <row r="528" spans="1:10">
      <c r="A528" s="154" t="s">
        <v>54</v>
      </c>
      <c r="B528" s="155">
        <f t="shared" ca="1" si="69"/>
        <v>961417.99499999965</v>
      </c>
      <c r="C528" s="155">
        <f t="shared" ca="1" si="69"/>
        <v>1201924.0579999997</v>
      </c>
      <c r="D528" s="155" t="str">
        <f t="shared" ca="1" si="69"/>
        <v/>
      </c>
      <c r="E528" s="155">
        <f t="shared" ca="1" si="69"/>
        <v>1605011.5889999988</v>
      </c>
      <c r="F528" s="155">
        <f t="shared" ca="1" si="69"/>
        <v>1857192.0439999998</v>
      </c>
      <c r="G528" s="155" t="str">
        <f t="shared" ca="1" si="69"/>
        <v/>
      </c>
      <c r="H528" s="158">
        <f t="shared" ca="1" si="70"/>
        <v>-643593.59399999911</v>
      </c>
      <c r="I528" s="158">
        <f t="shared" ca="1" si="71"/>
        <v>-655267.98600000003</v>
      </c>
      <c r="J528" s="158" t="str">
        <f t="shared" ca="1" si="72"/>
        <v/>
      </c>
    </row>
    <row r="529" spans="1:10">
      <c r="A529" s="167" t="s">
        <v>101</v>
      </c>
      <c r="B529" s="158">
        <f t="shared" ref="B529:G529" ca="1" si="73">SUM(B517:B528)</f>
        <v>10859593.867999999</v>
      </c>
      <c r="C529" s="158">
        <f t="shared" ca="1" si="73"/>
        <v>12225073.605999999</v>
      </c>
      <c r="D529" s="158">
        <f t="shared" ca="1" si="73"/>
        <v>3026548.8310000002</v>
      </c>
      <c r="E529" s="158">
        <f t="shared" ca="1" si="73"/>
        <v>12619946.175999999</v>
      </c>
      <c r="F529" s="158">
        <f t="shared" ca="1" si="73"/>
        <v>13770795.457000002</v>
      </c>
      <c r="G529" s="158">
        <f t="shared" ca="1" si="73"/>
        <v>3369094.3450000002</v>
      </c>
      <c r="H529" s="167" t="s">
        <v>102</v>
      </c>
      <c r="I529" s="167" t="s">
        <v>102</v>
      </c>
      <c r="J529" s="167" t="s">
        <v>102</v>
      </c>
    </row>
    <row r="530" spans="1:10">
      <c r="A530" s="145"/>
      <c r="B530" s="145"/>
      <c r="C530" s="145"/>
      <c r="D530" s="145"/>
      <c r="E530" s="145"/>
      <c r="F530" s="145"/>
      <c r="G530" s="145"/>
      <c r="H530" s="145"/>
      <c r="I530" s="145"/>
      <c r="J530" s="145"/>
    </row>
    <row r="531" spans="1:10">
      <c r="A531" s="145"/>
      <c r="B531" s="145"/>
      <c r="C531" s="145"/>
      <c r="D531" s="145"/>
      <c r="E531" s="145"/>
      <c r="F531" s="145"/>
      <c r="G531" s="145"/>
      <c r="H531" s="145"/>
      <c r="I531" s="145"/>
      <c r="J531" s="145"/>
    </row>
    <row r="532" spans="1:10">
      <c r="A532" s="145"/>
      <c r="B532" s="145"/>
      <c r="C532" s="145"/>
      <c r="D532" s="145"/>
      <c r="E532" s="145"/>
      <c r="F532" s="145"/>
      <c r="G532" s="145"/>
      <c r="H532" s="145"/>
      <c r="I532" s="145"/>
      <c r="J532" s="145"/>
    </row>
    <row r="533" spans="1:10">
      <c r="A533" s="145"/>
      <c r="B533" s="145"/>
      <c r="C533" s="145"/>
      <c r="D533" s="145"/>
      <c r="E533" s="145"/>
      <c r="F533" s="145"/>
      <c r="G533" s="145"/>
      <c r="H533" s="145"/>
      <c r="I533" s="145"/>
      <c r="J533" s="145"/>
    </row>
    <row r="534" spans="1:10">
      <c r="A534" s="145"/>
      <c r="B534" s="145"/>
      <c r="C534" s="145"/>
      <c r="D534" s="145"/>
      <c r="E534" s="145"/>
      <c r="F534" s="145"/>
      <c r="G534" s="145"/>
      <c r="H534" s="145"/>
      <c r="I534" s="145"/>
      <c r="J534" s="145"/>
    </row>
    <row r="535" spans="1:10">
      <c r="A535" s="145"/>
      <c r="B535" s="145"/>
      <c r="C535" s="145"/>
      <c r="D535" s="145"/>
      <c r="E535" s="145"/>
      <c r="F535" s="145"/>
      <c r="G535" s="145"/>
      <c r="H535" s="145"/>
      <c r="I535" s="145"/>
      <c r="J535" s="145"/>
    </row>
    <row r="536" spans="1:10">
      <c r="A536" s="145"/>
      <c r="B536" s="145"/>
      <c r="C536" s="145"/>
      <c r="D536" s="145"/>
      <c r="E536" s="145"/>
      <c r="F536" s="145"/>
      <c r="G536" s="145"/>
      <c r="H536" s="145"/>
      <c r="I536" s="145"/>
      <c r="J536" s="145"/>
    </row>
    <row r="537" spans="1:10">
      <c r="A537" s="145"/>
      <c r="B537" s="145"/>
      <c r="C537" s="145"/>
      <c r="D537" s="145"/>
      <c r="E537" s="145"/>
      <c r="F537" s="145"/>
      <c r="G537" s="145"/>
      <c r="H537" s="145"/>
      <c r="I537" s="145"/>
      <c r="J537" s="145"/>
    </row>
    <row r="538" spans="1:10">
      <c r="A538" s="145"/>
      <c r="B538" s="145"/>
      <c r="C538" s="145"/>
      <c r="D538" s="145"/>
      <c r="E538" s="145"/>
      <c r="F538" s="145"/>
      <c r="G538" s="145"/>
      <c r="H538" s="145"/>
      <c r="I538" s="145"/>
      <c r="J538" s="145"/>
    </row>
    <row r="539" spans="1:10">
      <c r="A539" s="145"/>
      <c r="B539" s="145"/>
      <c r="C539" s="145"/>
      <c r="D539" s="145"/>
      <c r="E539" s="145"/>
      <c r="F539" s="145"/>
      <c r="G539" s="145"/>
      <c r="H539" s="145"/>
      <c r="I539" s="145"/>
      <c r="J539" s="145"/>
    </row>
    <row r="540" spans="1:10">
      <c r="A540" s="145"/>
      <c r="B540" s="145"/>
      <c r="C540" s="145"/>
      <c r="D540" s="145"/>
      <c r="E540" s="145"/>
      <c r="F540" s="145"/>
      <c r="G540" s="145"/>
      <c r="H540" s="145"/>
      <c r="I540" s="145"/>
      <c r="J540" s="145"/>
    </row>
    <row r="541" spans="1:10">
      <c r="A541" s="145"/>
      <c r="B541" s="145"/>
      <c r="C541" s="145"/>
      <c r="D541" s="145"/>
      <c r="E541" s="145"/>
      <c r="F541" s="145"/>
      <c r="G541" s="145"/>
      <c r="H541" s="145"/>
      <c r="I541" s="145"/>
      <c r="J541" s="145"/>
    </row>
    <row r="542" spans="1:10">
      <c r="A542" s="145"/>
      <c r="B542" s="145"/>
      <c r="C542" s="145"/>
      <c r="D542" s="145"/>
      <c r="E542" s="145"/>
      <c r="F542" s="145"/>
      <c r="G542" s="145"/>
      <c r="H542" s="145"/>
      <c r="I542" s="145"/>
      <c r="J542" s="145"/>
    </row>
    <row r="543" spans="1:10">
      <c r="A543" s="145"/>
      <c r="B543" s="145"/>
      <c r="C543" s="145"/>
      <c r="D543" s="145"/>
      <c r="E543" s="145"/>
      <c r="F543" s="145"/>
      <c r="G543" s="145"/>
      <c r="H543" s="145"/>
      <c r="I543" s="145"/>
      <c r="J543" s="145"/>
    </row>
    <row r="544" spans="1:10">
      <c r="A544" s="145"/>
      <c r="B544" s="145"/>
      <c r="C544" s="145"/>
      <c r="D544" s="145"/>
      <c r="E544" s="145"/>
      <c r="F544" s="145"/>
      <c r="G544" s="145"/>
      <c r="H544" s="145"/>
      <c r="I544" s="145"/>
      <c r="J544" s="145"/>
    </row>
    <row r="545" spans="1:10">
      <c r="A545" s="145"/>
      <c r="B545" s="145"/>
      <c r="C545" s="145"/>
      <c r="D545" s="145"/>
      <c r="E545" s="145"/>
      <c r="F545" s="145"/>
      <c r="G545" s="145"/>
      <c r="H545" s="145"/>
      <c r="I545" s="145"/>
      <c r="J545" s="145"/>
    </row>
    <row r="546" spans="1:10">
      <c r="A546" s="145"/>
      <c r="B546" s="145"/>
      <c r="C546" s="145"/>
      <c r="D546" s="145"/>
      <c r="E546" s="145"/>
      <c r="F546" s="145"/>
      <c r="G546" s="145"/>
      <c r="H546" s="145"/>
      <c r="I546" s="145"/>
      <c r="J546" s="145"/>
    </row>
    <row r="547" spans="1:10">
      <c r="A547" s="145"/>
      <c r="B547" s="145"/>
      <c r="C547" s="145"/>
      <c r="D547" s="145"/>
      <c r="E547" s="145"/>
      <c r="F547" s="145"/>
      <c r="G547" s="145"/>
      <c r="H547" s="145"/>
      <c r="I547" s="145"/>
      <c r="J547" s="145"/>
    </row>
    <row r="548" spans="1:10">
      <c r="A548" s="145"/>
      <c r="B548" s="145"/>
      <c r="C548" s="145"/>
      <c r="D548" s="145"/>
      <c r="E548" s="145"/>
      <c r="F548" s="145"/>
      <c r="G548" s="145"/>
      <c r="H548" s="145"/>
      <c r="I548" s="145"/>
      <c r="J548" s="145"/>
    </row>
    <row r="549" spans="1:10">
      <c r="A549" s="145"/>
      <c r="B549" s="145"/>
      <c r="C549" s="145"/>
      <c r="D549" s="145"/>
      <c r="E549" s="145"/>
      <c r="F549" s="145"/>
      <c r="G549" s="145"/>
      <c r="H549" s="145"/>
      <c r="I549" s="145"/>
      <c r="J549" s="145"/>
    </row>
    <row r="550" spans="1:10">
      <c r="A550" s="145"/>
      <c r="B550" s="145"/>
      <c r="C550" s="145"/>
      <c r="D550" s="145"/>
      <c r="E550" s="145"/>
      <c r="F550" s="145"/>
      <c r="G550" s="145"/>
      <c r="H550" s="145"/>
      <c r="I550" s="145"/>
      <c r="J550" s="145"/>
    </row>
    <row r="551" spans="1:10">
      <c r="A551" s="145"/>
      <c r="B551" s="145"/>
      <c r="C551" s="145"/>
      <c r="D551" s="145"/>
      <c r="E551" s="145"/>
      <c r="F551" s="145"/>
      <c r="G551" s="145"/>
      <c r="H551" s="145"/>
      <c r="I551" s="145"/>
      <c r="J551" s="145"/>
    </row>
    <row r="552" spans="1:10">
      <c r="A552" s="145"/>
      <c r="B552" s="145"/>
      <c r="C552" s="145"/>
      <c r="D552" s="145"/>
      <c r="E552" s="145"/>
      <c r="F552" s="145"/>
      <c r="G552" s="145"/>
      <c r="H552" s="145"/>
      <c r="I552" s="145"/>
      <c r="J552" s="145"/>
    </row>
    <row r="553" spans="1:10">
      <c r="A553" s="145"/>
      <c r="B553" s="145"/>
      <c r="C553" s="145"/>
      <c r="D553" s="145"/>
      <c r="E553" s="145"/>
      <c r="F553" s="145"/>
      <c r="G553" s="145"/>
      <c r="H553" s="145"/>
      <c r="I553" s="145"/>
      <c r="J553" s="145"/>
    </row>
    <row r="554" spans="1:10">
      <c r="A554" s="145"/>
      <c r="B554" s="145"/>
      <c r="C554" s="145"/>
      <c r="D554" s="145"/>
      <c r="E554" s="145"/>
      <c r="F554" s="145"/>
      <c r="G554" s="145"/>
      <c r="H554" s="145"/>
      <c r="I554" s="145"/>
      <c r="J554" s="145"/>
    </row>
    <row r="555" spans="1:10">
      <c r="A555" s="145"/>
      <c r="B555" s="145"/>
      <c r="C555" s="145"/>
      <c r="D555" s="145"/>
      <c r="E555" s="145"/>
      <c r="F555" s="145"/>
      <c r="G555" s="145"/>
      <c r="H555" s="145"/>
      <c r="I555" s="145"/>
      <c r="J555" s="145"/>
    </row>
    <row r="556" spans="1:10">
      <c r="A556" s="145"/>
      <c r="B556" s="145"/>
      <c r="C556" s="145"/>
      <c r="D556" s="145"/>
      <c r="E556" s="145"/>
      <c r="F556" s="145"/>
      <c r="G556" s="145"/>
      <c r="H556" s="145"/>
      <c r="I556" s="145"/>
      <c r="J556" s="145"/>
    </row>
    <row r="557" spans="1:10">
      <c r="A557" s="145"/>
      <c r="B557" s="145"/>
      <c r="C557" s="145"/>
      <c r="D557" s="145"/>
      <c r="E557" s="145"/>
      <c r="F557" s="145"/>
      <c r="G557" s="145"/>
      <c r="H557" s="145"/>
      <c r="I557" s="145"/>
      <c r="J557" s="145"/>
    </row>
    <row r="558" spans="1:10">
      <c r="A558" s="145"/>
      <c r="B558" s="145"/>
      <c r="C558" s="145"/>
      <c r="D558" s="145"/>
      <c r="E558" s="145"/>
      <c r="F558" s="145"/>
      <c r="G558" s="145"/>
      <c r="H558" s="145"/>
      <c r="I558" s="145"/>
      <c r="J558" s="145"/>
    </row>
    <row r="559" spans="1:10">
      <c r="A559" s="145"/>
      <c r="B559" s="145"/>
      <c r="C559" s="145"/>
      <c r="D559" s="145"/>
      <c r="E559" s="145"/>
      <c r="F559" s="145"/>
      <c r="G559" s="145"/>
      <c r="H559" s="145"/>
      <c r="I559" s="145"/>
      <c r="J559" s="145"/>
    </row>
    <row r="560" spans="1:10">
      <c r="A560" s="145"/>
      <c r="B560" s="145"/>
      <c r="C560" s="145"/>
      <c r="D560" s="145"/>
      <c r="E560" s="145"/>
      <c r="F560" s="145"/>
      <c r="G560" s="145"/>
      <c r="H560" s="145"/>
      <c r="I560" s="145"/>
      <c r="J560" s="145"/>
    </row>
    <row r="561" spans="1:10">
      <c r="A561" s="145"/>
      <c r="B561" s="145"/>
      <c r="C561" s="145"/>
      <c r="D561" s="145"/>
      <c r="E561" s="145"/>
      <c r="F561" s="145"/>
      <c r="G561" s="145"/>
      <c r="H561" s="145"/>
      <c r="I561" s="145"/>
      <c r="J561" s="145"/>
    </row>
    <row r="562" spans="1:10">
      <c r="A562" s="145"/>
      <c r="B562" s="145"/>
      <c r="C562" s="145"/>
      <c r="D562" s="145"/>
      <c r="E562" s="145"/>
      <c r="F562" s="145"/>
      <c r="G562" s="145"/>
      <c r="H562" s="145"/>
      <c r="I562" s="145"/>
      <c r="J562" s="145"/>
    </row>
    <row r="563" spans="1:10">
      <c r="A563" s="145"/>
      <c r="B563" s="145"/>
      <c r="C563" s="145"/>
      <c r="D563" s="145"/>
      <c r="E563" s="145"/>
      <c r="F563" s="145"/>
      <c r="G563" s="145"/>
      <c r="H563" s="145"/>
      <c r="I563" s="145"/>
      <c r="J563" s="145"/>
    </row>
    <row r="564" spans="1:10">
      <c r="A564" s="145"/>
      <c r="B564" s="145"/>
      <c r="C564" s="145"/>
      <c r="D564" s="145"/>
      <c r="E564" s="145"/>
      <c r="F564" s="145"/>
      <c r="G564" s="145"/>
      <c r="H564" s="145"/>
      <c r="I564" s="145"/>
      <c r="J564" s="145"/>
    </row>
    <row r="565" spans="1:10">
      <c r="A565" s="145"/>
      <c r="B565" s="145"/>
      <c r="C565" s="145"/>
      <c r="D565" s="145"/>
      <c r="E565" s="145"/>
      <c r="F565" s="145"/>
      <c r="G565" s="145"/>
      <c r="H565" s="145"/>
      <c r="I565" s="145"/>
      <c r="J565" s="145"/>
    </row>
    <row r="566" spans="1:10">
      <c r="A566" s="145"/>
      <c r="B566" s="145"/>
      <c r="C566" s="145"/>
      <c r="D566" s="145"/>
      <c r="E566" s="145"/>
      <c r="F566" s="145"/>
      <c r="G566" s="145"/>
      <c r="H566" s="145"/>
      <c r="I566" s="145"/>
      <c r="J566" s="145"/>
    </row>
    <row r="567" spans="1:10">
      <c r="A567" s="145"/>
      <c r="B567" s="145"/>
      <c r="C567" s="145"/>
      <c r="D567" s="145"/>
      <c r="E567" s="145"/>
      <c r="F567" s="145"/>
      <c r="G567" s="145"/>
      <c r="H567" s="145"/>
      <c r="I567" s="145"/>
      <c r="J567" s="145"/>
    </row>
    <row r="568" spans="1:10">
      <c r="A568" s="145"/>
      <c r="B568" s="145"/>
      <c r="C568" s="145"/>
      <c r="D568" s="145"/>
      <c r="E568" s="145"/>
      <c r="F568" s="145"/>
      <c r="G568" s="145"/>
      <c r="H568" s="145"/>
      <c r="I568" s="145"/>
      <c r="J568" s="145"/>
    </row>
    <row r="569" spans="1:10">
      <c r="A569" s="145"/>
      <c r="B569" s="145"/>
      <c r="C569" s="145"/>
      <c r="D569" s="145"/>
      <c r="E569" s="145"/>
      <c r="F569" s="145"/>
      <c r="G569" s="145"/>
      <c r="H569" s="145"/>
      <c r="I569" s="145"/>
      <c r="J569" s="145"/>
    </row>
    <row r="570" spans="1:10">
      <c r="A570" s="145"/>
      <c r="B570" s="145"/>
      <c r="C570" s="145"/>
      <c r="D570" s="145"/>
      <c r="E570" s="145"/>
      <c r="F570" s="145"/>
      <c r="G570" s="145"/>
      <c r="H570" s="145"/>
      <c r="I570" s="145"/>
      <c r="J570" s="145"/>
    </row>
    <row r="571" spans="1:10">
      <c r="A571" s="145"/>
      <c r="B571" s="145"/>
      <c r="C571" s="145"/>
      <c r="D571" s="145"/>
      <c r="E571" s="145"/>
      <c r="F571" s="145"/>
      <c r="G571" s="145"/>
      <c r="H571" s="145"/>
      <c r="I571" s="145"/>
      <c r="J571" s="145"/>
    </row>
    <row r="572" spans="1:10">
      <c r="A572" s="145"/>
      <c r="B572" s="145"/>
      <c r="C572" s="145"/>
      <c r="D572" s="145"/>
      <c r="E572" s="145"/>
      <c r="F572" s="145"/>
      <c r="G572" s="145"/>
      <c r="H572" s="145"/>
      <c r="I572" s="145"/>
      <c r="J572" s="145"/>
    </row>
    <row r="573" spans="1:10">
      <c r="A573" s="145"/>
      <c r="B573" s="145"/>
      <c r="C573" s="145"/>
      <c r="D573" s="145"/>
      <c r="E573" s="145"/>
      <c r="F573" s="145"/>
      <c r="G573" s="145"/>
      <c r="H573" s="145"/>
      <c r="I573" s="145"/>
      <c r="J573" s="145"/>
    </row>
    <row r="574" spans="1:10">
      <c r="A574" s="145"/>
      <c r="B574" s="145"/>
      <c r="C574" s="145"/>
      <c r="D574" s="145"/>
      <c r="E574" s="145"/>
      <c r="F574" s="145"/>
      <c r="G574" s="145"/>
      <c r="H574" s="145"/>
      <c r="I574" s="145"/>
      <c r="J574" s="145"/>
    </row>
    <row r="575" spans="1:10">
      <c r="A575" s="145"/>
      <c r="B575" s="145"/>
      <c r="C575" s="145"/>
      <c r="D575" s="145"/>
      <c r="E575" s="145"/>
      <c r="F575" s="145"/>
      <c r="G575" s="145"/>
      <c r="H575" s="145"/>
      <c r="I575" s="145"/>
      <c r="J575" s="145"/>
    </row>
    <row r="576" spans="1:10">
      <c r="A576" s="145"/>
      <c r="B576" s="145"/>
      <c r="C576" s="145"/>
      <c r="D576" s="145"/>
      <c r="E576" s="145"/>
      <c r="F576" s="145"/>
      <c r="G576" s="145"/>
      <c r="H576" s="145"/>
      <c r="I576" s="145"/>
      <c r="J576" s="145"/>
    </row>
    <row r="577" spans="1:10">
      <c r="A577" s="145"/>
      <c r="B577" s="145"/>
      <c r="C577" s="145"/>
      <c r="D577" s="145"/>
      <c r="E577" s="145"/>
      <c r="F577" s="145"/>
      <c r="G577" s="145"/>
      <c r="H577" s="145"/>
      <c r="I577" s="145"/>
      <c r="J577" s="145"/>
    </row>
    <row r="578" spans="1:10">
      <c r="A578" s="145"/>
      <c r="B578" s="145"/>
      <c r="C578" s="145"/>
      <c r="D578" s="145"/>
      <c r="E578" s="145"/>
      <c r="F578" s="145"/>
      <c r="G578" s="145"/>
      <c r="H578" s="145"/>
      <c r="I578" s="145"/>
      <c r="J578" s="145"/>
    </row>
    <row r="579" spans="1:10">
      <c r="A579" s="145"/>
      <c r="B579" s="145"/>
      <c r="C579" s="145"/>
      <c r="D579" s="145"/>
      <c r="E579" s="145"/>
      <c r="F579" s="145"/>
      <c r="G579" s="145"/>
      <c r="H579" s="145"/>
      <c r="I579" s="145"/>
      <c r="J579" s="145"/>
    </row>
    <row r="580" spans="1:10">
      <c r="A580" s="145"/>
      <c r="B580" s="145"/>
      <c r="C580" s="145"/>
      <c r="D580" s="145"/>
      <c r="E580" s="145"/>
      <c r="F580" s="145"/>
      <c r="G580" s="145"/>
      <c r="H580" s="145"/>
      <c r="I580" s="145"/>
      <c r="J580" s="145"/>
    </row>
    <row r="581" spans="1:10">
      <c r="A581" s="145"/>
      <c r="B581" s="145"/>
      <c r="C581" s="145"/>
      <c r="D581" s="145"/>
      <c r="E581" s="145"/>
      <c r="F581" s="145"/>
      <c r="G581" s="145"/>
      <c r="H581" s="145"/>
      <c r="I581" s="145"/>
      <c r="J581" s="145"/>
    </row>
    <row r="582" spans="1:10">
      <c r="A582" s="145"/>
      <c r="B582" s="145"/>
      <c r="C582" s="145"/>
      <c r="D582" s="145"/>
      <c r="E582" s="145"/>
      <c r="F582" s="145"/>
      <c r="G582" s="145"/>
      <c r="H582" s="145"/>
      <c r="I582" s="145"/>
      <c r="J582" s="145"/>
    </row>
    <row r="583" spans="1:10">
      <c r="A583" s="145"/>
      <c r="B583" s="145"/>
      <c r="C583" s="145"/>
      <c r="D583" s="145"/>
      <c r="E583" s="145"/>
      <c r="F583" s="145"/>
      <c r="G583" s="145"/>
      <c r="H583" s="145"/>
      <c r="I583" s="145"/>
      <c r="J583" s="145"/>
    </row>
    <row r="584" spans="1:10">
      <c r="A584" s="201" t="s">
        <v>149</v>
      </c>
      <c r="B584" s="202"/>
      <c r="C584" s="202"/>
      <c r="D584" s="202"/>
      <c r="E584" s="202"/>
      <c r="F584" s="202"/>
      <c r="G584" s="202"/>
      <c r="H584" s="202"/>
      <c r="I584" s="202"/>
      <c r="J584" s="203"/>
    </row>
    <row r="585" spans="1:10">
      <c r="A585" s="146" t="s">
        <v>39</v>
      </c>
      <c r="B585" s="204" t="s">
        <v>96</v>
      </c>
      <c r="C585" s="205"/>
      <c r="D585" s="206"/>
      <c r="E585" s="204" t="s">
        <v>97</v>
      </c>
      <c r="F585" s="205"/>
      <c r="G585" s="206"/>
      <c r="H585" s="204" t="s">
        <v>98</v>
      </c>
      <c r="I585" s="205"/>
      <c r="J585" s="206"/>
    </row>
    <row r="586" spans="1:10">
      <c r="A586" s="148">
        <v>1</v>
      </c>
      <c r="B586" s="149">
        <v>2</v>
      </c>
      <c r="C586" s="149">
        <v>3</v>
      </c>
      <c r="D586" s="149">
        <v>4</v>
      </c>
      <c r="E586" s="149">
        <v>5</v>
      </c>
      <c r="F586" s="149">
        <v>6</v>
      </c>
      <c r="G586" s="149">
        <v>7</v>
      </c>
      <c r="H586" s="165" t="s">
        <v>118</v>
      </c>
      <c r="I586" s="165" t="s">
        <v>119</v>
      </c>
      <c r="J586" s="165" t="s">
        <v>120</v>
      </c>
    </row>
    <row r="587" spans="1:10">
      <c r="A587" s="150"/>
      <c r="B587" s="149" t="s">
        <v>105</v>
      </c>
      <c r="C587" s="149" t="s">
        <v>90</v>
      </c>
      <c r="D587" s="149" t="s">
        <v>42</v>
      </c>
      <c r="E587" s="149" t="s">
        <v>105</v>
      </c>
      <c r="F587" s="149" t="s">
        <v>90</v>
      </c>
      <c r="G587" s="149" t="s">
        <v>42</v>
      </c>
      <c r="H587" s="149" t="s">
        <v>105</v>
      </c>
      <c r="I587" s="149" t="s">
        <v>90</v>
      </c>
      <c r="J587" s="149" t="s">
        <v>42</v>
      </c>
    </row>
    <row r="588" spans="1:10">
      <c r="A588" s="152"/>
      <c r="B588" s="146">
        <v>2021</v>
      </c>
      <c r="C588" s="146">
        <v>2022</v>
      </c>
      <c r="D588" s="146">
        <v>2023</v>
      </c>
      <c r="E588" s="146">
        <v>2021</v>
      </c>
      <c r="F588" s="146">
        <v>2022</v>
      </c>
      <c r="G588" s="146">
        <v>2023</v>
      </c>
      <c r="H588" s="146">
        <v>2021</v>
      </c>
      <c r="I588" s="146">
        <v>2022</v>
      </c>
      <c r="J588" s="146">
        <v>2023</v>
      </c>
    </row>
    <row r="589" spans="1:10">
      <c r="A589" s="154" t="s">
        <v>45</v>
      </c>
      <c r="B589" s="155">
        <f t="shared" ref="B589:G589" ca="1" si="74">IFERROR(B298+B444,"")</f>
        <v>2.6653548325111496</v>
      </c>
      <c r="C589" s="155">
        <f t="shared" ca="1" si="74"/>
        <v>2.6626474764431878</v>
      </c>
      <c r="D589" s="155">
        <f t="shared" ca="1" si="74"/>
        <v>2.5361281525672679</v>
      </c>
      <c r="E589" s="155">
        <f t="shared" ca="1" si="74"/>
        <v>2.4191704439310735</v>
      </c>
      <c r="F589" s="155">
        <f t="shared" ca="1" si="74"/>
        <v>2.4426475956835301</v>
      </c>
      <c r="G589" s="155">
        <f t="shared" ca="1" si="74"/>
        <v>2.2446242648989605</v>
      </c>
      <c r="H589" s="155">
        <f ca="1">IFERROR(B589-E589,"")</f>
        <v>0.24618438858007607</v>
      </c>
      <c r="I589" s="155">
        <f ca="1">IFERROR(C589-F589,"")</f>
        <v>0.21999988075965771</v>
      </c>
      <c r="J589" s="155">
        <f ca="1">IFERROR(D589-G589,"")</f>
        <v>0.29150388766830737</v>
      </c>
    </row>
    <row r="590" spans="1:10">
      <c r="A590" s="154" t="s">
        <v>46</v>
      </c>
      <c r="B590" s="155">
        <f t="shared" ref="B590:B600" ca="1" si="75">IFERROR(B299+B445,"")</f>
        <v>2.5055521893971577</v>
      </c>
      <c r="C590" s="155">
        <f t="shared" ref="C590:G600" ca="1" si="76">IFERROR(C299+C445,"")</f>
        <v>2.505284450524508</v>
      </c>
      <c r="D590" s="155">
        <f t="shared" ca="1" si="76"/>
        <v>2.8589069120069985</v>
      </c>
      <c r="E590" s="155">
        <f t="shared" ca="1" si="76"/>
        <v>2.7196130777987899</v>
      </c>
      <c r="F590" s="155">
        <f t="shared" ca="1" si="76"/>
        <v>2.7392861566849325</v>
      </c>
      <c r="G590" s="155">
        <f t="shared" ca="1" si="76"/>
        <v>2.8458415672341868</v>
      </c>
      <c r="H590" s="155">
        <f t="shared" ref="H590:H600" ca="1" si="77">IFERROR(B590-E590,"")</f>
        <v>-0.21406088840163218</v>
      </c>
      <c r="I590" s="155">
        <f t="shared" ref="I590:I600" ca="1" si="78">IFERROR(C590-F590,"")</f>
        <v>-0.23400170616042448</v>
      </c>
      <c r="J590" s="155">
        <f t="shared" ref="J590:J600" ca="1" si="79">IFERROR(D590-G590,"")</f>
        <v>1.3065344772811738E-2</v>
      </c>
    </row>
    <row r="591" spans="1:10">
      <c r="A591" s="154" t="s">
        <v>22</v>
      </c>
      <c r="B591" s="155">
        <f t="shared" ca="1" si="75"/>
        <v>1.8179389678547542</v>
      </c>
      <c r="C591" s="155">
        <f t="shared" ca="1" si="76"/>
        <v>1.9919057326790672</v>
      </c>
      <c r="D591" s="155">
        <f t="shared" ca="1" si="76"/>
        <v>2.0536260617220261</v>
      </c>
      <c r="E591" s="155">
        <f t="shared" ca="1" si="76"/>
        <v>3.9569935510981602</v>
      </c>
      <c r="F591" s="155">
        <f t="shared" ca="1" si="76"/>
        <v>2.8049055912027039</v>
      </c>
      <c r="G591" s="155">
        <f t="shared" ca="1" si="76"/>
        <v>2.6302300336060274</v>
      </c>
      <c r="H591" s="155">
        <f t="shared" ca="1" si="77"/>
        <v>-2.1390545832434062</v>
      </c>
      <c r="I591" s="155">
        <f t="shared" ca="1" si="78"/>
        <v>-0.81299985852363665</v>
      </c>
      <c r="J591" s="155">
        <f t="shared" ca="1" si="79"/>
        <v>-0.57660397188400125</v>
      </c>
    </row>
    <row r="592" spans="1:10">
      <c r="A592" s="154" t="s">
        <v>47</v>
      </c>
      <c r="B592" s="155">
        <f t="shared" ca="1" si="75"/>
        <v>3.1518676740589133</v>
      </c>
      <c r="C592" s="155">
        <f t="shared" ca="1" si="76"/>
        <v>2.7878765375255377</v>
      </c>
      <c r="D592" s="155" t="str">
        <f t="shared" ca="1" si="76"/>
        <v/>
      </c>
      <c r="E592" s="155">
        <f t="shared" ca="1" si="76"/>
        <v>3.4444369003196096</v>
      </c>
      <c r="F592" s="155">
        <f t="shared" ca="1" si="76"/>
        <v>2.7764586401181366</v>
      </c>
      <c r="G592" s="155" t="str">
        <f t="shared" ca="1" si="76"/>
        <v/>
      </c>
      <c r="H592" s="155">
        <f t="shared" ca="1" si="77"/>
        <v>-0.29256922626069626</v>
      </c>
      <c r="I592" s="155">
        <f t="shared" ca="1" si="78"/>
        <v>1.1417897407401068E-2</v>
      </c>
      <c r="J592" s="155" t="str">
        <f t="shared" ca="1" si="79"/>
        <v/>
      </c>
    </row>
    <row r="593" spans="1:10">
      <c r="A593" s="154" t="s">
        <v>23</v>
      </c>
      <c r="B593" s="155">
        <f t="shared" ca="1" si="75"/>
        <v>2.8069558868771098</v>
      </c>
      <c r="C593" s="155">
        <f t="shared" ca="1" si="76"/>
        <v>2.2358367561836663</v>
      </c>
      <c r="D593" s="155" t="str">
        <f t="shared" ca="1" si="76"/>
        <v/>
      </c>
      <c r="E593" s="155">
        <f t="shared" ca="1" si="76"/>
        <v>2.7082087399035206</v>
      </c>
      <c r="F593" s="155">
        <f t="shared" ca="1" si="76"/>
        <v>2.6416501630099924</v>
      </c>
      <c r="G593" s="155" t="str">
        <f t="shared" ca="1" si="76"/>
        <v/>
      </c>
      <c r="H593" s="155">
        <f t="shared" ca="1" si="77"/>
        <v>9.8747146973589217E-2</v>
      </c>
      <c r="I593" s="155">
        <f t="shared" ca="1" si="78"/>
        <v>-0.40581340682632616</v>
      </c>
      <c r="J593" s="155" t="str">
        <f t="shared" ca="1" si="79"/>
        <v/>
      </c>
    </row>
    <row r="594" spans="1:10">
      <c r="A594" s="154" t="s">
        <v>48</v>
      </c>
      <c r="B594" s="155">
        <f t="shared" ca="1" si="75"/>
        <v>2.6621736446083237</v>
      </c>
      <c r="C594" s="155">
        <f t="shared" ca="1" si="76"/>
        <v>2.702678519361446</v>
      </c>
      <c r="D594" s="155" t="str">
        <f t="shared" ca="1" si="76"/>
        <v/>
      </c>
      <c r="E594" s="155">
        <f t="shared" ca="1" si="76"/>
        <v>3.4140712493746577</v>
      </c>
      <c r="F594" s="155">
        <f t="shared" ca="1" si="76"/>
        <v>2.5435221621866719</v>
      </c>
      <c r="G594" s="155" t="str">
        <f t="shared" ca="1" si="76"/>
        <v/>
      </c>
      <c r="H594" s="155">
        <f t="shared" ca="1" si="77"/>
        <v>-0.75189760476633394</v>
      </c>
      <c r="I594" s="155">
        <f t="shared" ca="1" si="78"/>
        <v>0.15915635717477405</v>
      </c>
      <c r="J594" s="155" t="str">
        <f t="shared" ca="1" si="79"/>
        <v/>
      </c>
    </row>
    <row r="595" spans="1:10">
      <c r="A595" s="154" t="s">
        <v>49</v>
      </c>
      <c r="B595" s="155">
        <f t="shared" ca="1" si="75"/>
        <v>3.0356405265172572</v>
      </c>
      <c r="C595" s="155">
        <f t="shared" ca="1" si="76"/>
        <v>2.7754253509011724</v>
      </c>
      <c r="D595" s="155" t="str">
        <f t="shared" ca="1" si="76"/>
        <v/>
      </c>
      <c r="E595" s="155">
        <f t="shared" ca="1" si="76"/>
        <v>2.7970692707563112</v>
      </c>
      <c r="F595" s="155">
        <f t="shared" ca="1" si="76"/>
        <v>2.5454530215694771</v>
      </c>
      <c r="G595" s="155" t="str">
        <f t="shared" ca="1" si="76"/>
        <v/>
      </c>
      <c r="H595" s="155">
        <f t="shared" ca="1" si="77"/>
        <v>0.23857125576094607</v>
      </c>
      <c r="I595" s="155">
        <f t="shared" ca="1" si="78"/>
        <v>0.22997232933169531</v>
      </c>
      <c r="J595" s="155" t="str">
        <f t="shared" ca="1" si="79"/>
        <v/>
      </c>
    </row>
    <row r="596" spans="1:10">
      <c r="A596" s="154" t="s">
        <v>50</v>
      </c>
      <c r="B596" s="155">
        <f t="shared" ca="1" si="75"/>
        <v>2.5511515819583179</v>
      </c>
      <c r="C596" s="155">
        <f t="shared" ca="1" si="76"/>
        <v>2.5829859537179116</v>
      </c>
      <c r="D596" s="155" t="str">
        <f t="shared" ca="1" si="76"/>
        <v/>
      </c>
      <c r="E596" s="155">
        <f t="shared" ca="1" si="76"/>
        <v>2.5626135661638481</v>
      </c>
      <c r="F596" s="155">
        <f t="shared" ca="1" si="76"/>
        <v>2.3793458659027715</v>
      </c>
      <c r="G596" s="155" t="str">
        <f t="shared" ca="1" si="76"/>
        <v/>
      </c>
      <c r="H596" s="155">
        <f t="shared" ca="1" si="77"/>
        <v>-1.1461984205530129E-2</v>
      </c>
      <c r="I596" s="155">
        <f t="shared" ca="1" si="78"/>
        <v>0.20364008781514009</v>
      </c>
      <c r="J596" s="155" t="str">
        <f t="shared" ca="1" si="79"/>
        <v/>
      </c>
    </row>
    <row r="597" spans="1:10">
      <c r="A597" s="154" t="s">
        <v>51</v>
      </c>
      <c r="B597" s="155">
        <f t="shared" ca="1" si="75"/>
        <v>3.1457760888333182</v>
      </c>
      <c r="C597" s="155">
        <f t="shared" ca="1" si="76"/>
        <v>2.2883011303805354</v>
      </c>
      <c r="D597" s="155" t="str">
        <f t="shared" ca="1" si="76"/>
        <v/>
      </c>
      <c r="E597" s="155">
        <f t="shared" ca="1" si="76"/>
        <v>2.726872684095512</v>
      </c>
      <c r="F597" s="155">
        <f t="shared" ca="1" si="76"/>
        <v>3.1924431663039696</v>
      </c>
      <c r="G597" s="155" t="str">
        <f t="shared" ca="1" si="76"/>
        <v/>
      </c>
      <c r="H597" s="155">
        <f t="shared" ca="1" si="77"/>
        <v>0.41890340473780618</v>
      </c>
      <c r="I597" s="155">
        <f t="shared" ca="1" si="78"/>
        <v>-0.90414203592343423</v>
      </c>
      <c r="J597" s="155" t="str">
        <f t="shared" ca="1" si="79"/>
        <v/>
      </c>
    </row>
    <row r="598" spans="1:10">
      <c r="A598" s="154" t="s">
        <v>52</v>
      </c>
      <c r="B598" s="155">
        <f t="shared" ca="1" si="75"/>
        <v>2.3796053386283065</v>
      </c>
      <c r="C598" s="155">
        <f t="shared" ca="1" si="76"/>
        <v>2.927660092762336</v>
      </c>
      <c r="D598" s="155" t="str">
        <f t="shared" ca="1" si="76"/>
        <v/>
      </c>
      <c r="E598" s="155">
        <f t="shared" ca="1" si="76"/>
        <v>3.1132237217811993</v>
      </c>
      <c r="F598" s="155">
        <f t="shared" ca="1" si="76"/>
        <v>3.6221736424442175</v>
      </c>
      <c r="G598" s="155" t="str">
        <f t="shared" ca="1" si="76"/>
        <v/>
      </c>
      <c r="H598" s="155">
        <f t="shared" ca="1" si="77"/>
        <v>-0.73361838315289285</v>
      </c>
      <c r="I598" s="155">
        <f t="shared" ca="1" si="78"/>
        <v>-0.6945135496818815</v>
      </c>
      <c r="J598" s="155" t="str">
        <f t="shared" ca="1" si="79"/>
        <v/>
      </c>
    </row>
    <row r="599" spans="1:10">
      <c r="A599" s="154" t="s">
        <v>53</v>
      </c>
      <c r="B599" s="155">
        <f t="shared" ca="1" si="75"/>
        <v>2.7477341936434305</v>
      </c>
      <c r="C599" s="155">
        <f t="shared" ca="1" si="76"/>
        <v>2.7454952290685029</v>
      </c>
      <c r="D599" s="155" t="str">
        <f t="shared" ca="1" si="76"/>
        <v/>
      </c>
      <c r="E599" s="155">
        <f t="shared" ca="1" si="76"/>
        <v>2.932393498799065</v>
      </c>
      <c r="F599" s="155">
        <f t="shared" ca="1" si="76"/>
        <v>2.7967095960047637</v>
      </c>
      <c r="G599" s="155" t="str">
        <f t="shared" ca="1" si="76"/>
        <v/>
      </c>
      <c r="H599" s="155">
        <f t="shared" ca="1" si="77"/>
        <v>-0.18465930515563445</v>
      </c>
      <c r="I599" s="155">
        <f t="shared" ca="1" si="78"/>
        <v>-5.1214366936260802E-2</v>
      </c>
      <c r="J599" s="155" t="str">
        <f t="shared" ca="1" si="79"/>
        <v/>
      </c>
    </row>
    <row r="600" spans="1:10">
      <c r="A600" s="154" t="s">
        <v>54</v>
      </c>
      <c r="B600" s="155">
        <f t="shared" ca="1" si="75"/>
        <v>2.8624212391134223</v>
      </c>
      <c r="C600" s="155">
        <f t="shared" ca="1" si="76"/>
        <v>3.0754900579781852</v>
      </c>
      <c r="D600" s="155" t="str">
        <f t="shared" ca="1" si="76"/>
        <v/>
      </c>
      <c r="E600" s="155">
        <f t="shared" ca="1" si="76"/>
        <v>4.7785867180245374</v>
      </c>
      <c r="F600" s="155">
        <f t="shared" ca="1" si="76"/>
        <v>4.7521934760026117</v>
      </c>
      <c r="G600" s="155" t="str">
        <f t="shared" ca="1" si="76"/>
        <v/>
      </c>
      <c r="H600" s="155">
        <f t="shared" ca="1" si="77"/>
        <v>-1.9161654789111151</v>
      </c>
      <c r="I600" s="155">
        <f t="shared" ca="1" si="78"/>
        <v>-1.6767034180244265</v>
      </c>
      <c r="J600" s="155" t="str">
        <f t="shared" ca="1" si="79"/>
        <v/>
      </c>
    </row>
    <row r="601" spans="1:10">
      <c r="A601" s="167" t="s">
        <v>101</v>
      </c>
      <c r="B601" s="155">
        <f t="shared" ref="B601:G601" ca="1" si="80">SUM(B589:B600)</f>
        <v>32.332172164001463</v>
      </c>
      <c r="C601" s="155">
        <f t="shared" ca="1" si="80"/>
        <v>31.281587287526058</v>
      </c>
      <c r="D601" s="155">
        <f t="shared" ca="1" si="80"/>
        <v>7.4486611262962921</v>
      </c>
      <c r="E601" s="155">
        <f t="shared" ca="1" si="80"/>
        <v>37.573253422046278</v>
      </c>
      <c r="F601" s="155">
        <f t="shared" ca="1" si="80"/>
        <v>35.236789077113777</v>
      </c>
      <c r="G601" s="155">
        <f t="shared" ca="1" si="80"/>
        <v>7.7206958657391747</v>
      </c>
      <c r="H601" s="167" t="s">
        <v>102</v>
      </c>
      <c r="I601" s="167" t="s">
        <v>102</v>
      </c>
      <c r="J601" s="167" t="s">
        <v>102</v>
      </c>
    </row>
    <row r="602" spans="1:10">
      <c r="A602" s="145"/>
      <c r="B602" s="145"/>
      <c r="C602" s="145"/>
      <c r="D602" s="145"/>
      <c r="E602" s="145"/>
      <c r="F602" s="145"/>
      <c r="G602" s="145"/>
      <c r="H602" s="145"/>
      <c r="I602" s="145"/>
      <c r="J602" s="145"/>
    </row>
    <row r="603" spans="1:10">
      <c r="A603" s="145"/>
      <c r="B603" s="145"/>
      <c r="C603" s="145"/>
      <c r="D603" s="145"/>
      <c r="E603" s="145"/>
      <c r="F603" s="145"/>
      <c r="G603" s="145"/>
      <c r="H603" s="145"/>
      <c r="I603" s="145"/>
      <c r="J603" s="145"/>
    </row>
    <row r="604" spans="1:10">
      <c r="A604" s="145"/>
      <c r="B604" s="145"/>
      <c r="C604" s="145"/>
      <c r="D604" s="145"/>
      <c r="E604" s="145"/>
      <c r="F604" s="145"/>
      <c r="G604" s="145"/>
      <c r="H604" s="145"/>
      <c r="I604" s="145"/>
      <c r="J604" s="145"/>
    </row>
    <row r="605" spans="1:10">
      <c r="A605" s="145"/>
      <c r="B605" s="145"/>
      <c r="C605" s="145"/>
      <c r="D605" s="145"/>
      <c r="E605" s="145"/>
      <c r="F605" s="145"/>
      <c r="G605" s="145"/>
      <c r="H605" s="145"/>
      <c r="I605" s="145"/>
      <c r="J605" s="145"/>
    </row>
    <row r="606" spans="1:10">
      <c r="A606" s="145"/>
      <c r="B606" s="145"/>
      <c r="C606" s="145"/>
      <c r="D606" s="145"/>
      <c r="E606" s="145"/>
      <c r="F606" s="145"/>
      <c r="G606" s="145"/>
      <c r="H606" s="145"/>
      <c r="I606" s="145"/>
      <c r="J606" s="145"/>
    </row>
    <row r="607" spans="1:10">
      <c r="A607" s="145"/>
      <c r="B607" s="145"/>
      <c r="C607" s="145"/>
      <c r="D607" s="145"/>
      <c r="E607" s="145"/>
      <c r="F607" s="145"/>
      <c r="G607" s="145"/>
      <c r="H607" s="145"/>
      <c r="I607" s="145"/>
      <c r="J607" s="145"/>
    </row>
    <row r="608" spans="1:10">
      <c r="A608" s="145"/>
      <c r="B608" s="145"/>
      <c r="C608" s="145"/>
      <c r="D608" s="145"/>
      <c r="E608" s="145"/>
      <c r="F608" s="145"/>
      <c r="G608" s="145"/>
      <c r="H608" s="145"/>
      <c r="I608" s="145"/>
      <c r="J608" s="145"/>
    </row>
    <row r="609" spans="1:10">
      <c r="A609" s="145"/>
      <c r="B609" s="145"/>
      <c r="C609" s="145"/>
      <c r="D609" s="145"/>
      <c r="E609" s="145"/>
      <c r="F609" s="145"/>
      <c r="G609" s="145"/>
      <c r="H609" s="145"/>
      <c r="I609" s="145"/>
      <c r="J609" s="145"/>
    </row>
    <row r="610" spans="1:10">
      <c r="A610" s="145"/>
      <c r="B610" s="145"/>
      <c r="C610" s="145"/>
      <c r="D610" s="145"/>
      <c r="E610" s="145"/>
      <c r="F610" s="145"/>
      <c r="G610" s="145"/>
      <c r="H610" s="145"/>
      <c r="I610" s="145"/>
      <c r="J610" s="145"/>
    </row>
    <row r="611" spans="1:10">
      <c r="A611" s="145"/>
      <c r="B611" s="145"/>
      <c r="C611" s="145"/>
      <c r="D611" s="145"/>
      <c r="E611" s="145"/>
      <c r="F611" s="145"/>
      <c r="G611" s="145"/>
      <c r="H611" s="145"/>
      <c r="I611" s="145"/>
      <c r="J611" s="145"/>
    </row>
    <row r="612" spans="1:10">
      <c r="A612" s="145"/>
      <c r="B612" s="145"/>
      <c r="C612" s="145"/>
      <c r="D612" s="145"/>
      <c r="E612" s="145"/>
      <c r="F612" s="145"/>
      <c r="G612" s="145"/>
      <c r="H612" s="145"/>
      <c r="I612" s="145"/>
      <c r="J612" s="145"/>
    </row>
    <row r="613" spans="1:10">
      <c r="A613" s="145"/>
      <c r="B613" s="145"/>
      <c r="C613" s="145"/>
      <c r="D613" s="145"/>
      <c r="E613" s="145"/>
      <c r="F613" s="145"/>
      <c r="G613" s="145"/>
      <c r="H613" s="145"/>
      <c r="I613" s="145"/>
      <c r="J613" s="145"/>
    </row>
    <row r="614" spans="1:10">
      <c r="A614" s="145"/>
      <c r="B614" s="145"/>
      <c r="C614" s="145"/>
      <c r="D614" s="145"/>
      <c r="E614" s="145"/>
      <c r="F614" s="145"/>
      <c r="G614" s="145"/>
      <c r="H614" s="145"/>
      <c r="I614" s="145"/>
      <c r="J614" s="145"/>
    </row>
    <row r="615" spans="1:10">
      <c r="A615" s="145"/>
      <c r="B615" s="145"/>
      <c r="C615" s="145"/>
      <c r="D615" s="145"/>
      <c r="E615" s="145"/>
      <c r="F615" s="145"/>
      <c r="G615" s="145"/>
      <c r="H615" s="145"/>
      <c r="I615" s="145"/>
      <c r="J615" s="145"/>
    </row>
    <row r="616" spans="1:10">
      <c r="A616" s="145"/>
      <c r="B616" s="145"/>
      <c r="C616" s="145"/>
      <c r="D616" s="145"/>
      <c r="E616" s="145"/>
      <c r="F616" s="145"/>
      <c r="G616" s="145"/>
      <c r="H616" s="145"/>
      <c r="I616" s="145"/>
      <c r="J616" s="145"/>
    </row>
    <row r="617" spans="1:10">
      <c r="A617" s="145"/>
      <c r="B617" s="145"/>
      <c r="C617" s="145"/>
      <c r="D617" s="145"/>
      <c r="E617" s="145"/>
      <c r="F617" s="145"/>
      <c r="G617" s="145"/>
      <c r="H617" s="145"/>
      <c r="I617" s="145"/>
      <c r="J617" s="145"/>
    </row>
    <row r="618" spans="1:10">
      <c r="A618" s="145"/>
      <c r="B618" s="145"/>
      <c r="C618" s="145"/>
      <c r="D618" s="145"/>
      <c r="E618" s="145"/>
      <c r="F618" s="145"/>
      <c r="G618" s="145"/>
      <c r="H618" s="145"/>
      <c r="I618" s="145"/>
      <c r="J618" s="145"/>
    </row>
    <row r="619" spans="1:10">
      <c r="A619" s="145"/>
      <c r="B619" s="145"/>
      <c r="C619" s="145"/>
      <c r="D619" s="145"/>
      <c r="E619" s="145"/>
      <c r="F619" s="145"/>
      <c r="G619" s="145"/>
      <c r="H619" s="145"/>
      <c r="I619" s="145"/>
      <c r="J619" s="145"/>
    </row>
    <row r="620" spans="1:10">
      <c r="A620" s="145"/>
      <c r="B620" s="145"/>
      <c r="C620" s="145"/>
      <c r="D620" s="145"/>
      <c r="E620" s="145"/>
      <c r="F620" s="145"/>
      <c r="G620" s="145"/>
      <c r="H620" s="145"/>
      <c r="I620" s="145"/>
      <c r="J620" s="145"/>
    </row>
    <row r="621" spans="1:10">
      <c r="A621" s="145"/>
      <c r="B621" s="145"/>
      <c r="C621" s="145"/>
      <c r="D621" s="145"/>
      <c r="E621" s="145"/>
      <c r="F621" s="145"/>
      <c r="G621" s="145"/>
      <c r="H621" s="145"/>
      <c r="I621" s="145"/>
      <c r="J621" s="145"/>
    </row>
    <row r="622" spans="1:10">
      <c r="A622" s="145"/>
      <c r="B622" s="145"/>
      <c r="C622" s="145"/>
      <c r="D622" s="145"/>
      <c r="E622" s="145"/>
      <c r="F622" s="145"/>
      <c r="G622" s="145"/>
      <c r="H622" s="145"/>
      <c r="I622" s="145"/>
      <c r="J622" s="145"/>
    </row>
    <row r="623" spans="1:10">
      <c r="A623" s="145"/>
      <c r="B623" s="145"/>
      <c r="C623" s="145"/>
      <c r="D623" s="145"/>
      <c r="E623" s="145"/>
      <c r="F623" s="145"/>
      <c r="G623" s="145"/>
      <c r="H623" s="145"/>
      <c r="I623" s="145"/>
      <c r="J623" s="145"/>
    </row>
    <row r="624" spans="1:10">
      <c r="A624" s="145"/>
      <c r="B624" s="145"/>
      <c r="C624" s="145"/>
      <c r="D624" s="145"/>
      <c r="E624" s="145"/>
      <c r="F624" s="145"/>
      <c r="G624" s="145"/>
      <c r="H624" s="145"/>
      <c r="I624" s="145"/>
      <c r="J624" s="145"/>
    </row>
    <row r="625" spans="1:10">
      <c r="A625" s="145"/>
      <c r="B625" s="145"/>
      <c r="C625" s="145"/>
      <c r="D625" s="145"/>
      <c r="E625" s="145"/>
      <c r="F625" s="145"/>
      <c r="G625" s="145"/>
      <c r="H625" s="145"/>
      <c r="I625" s="145"/>
      <c r="J625" s="145"/>
    </row>
    <row r="626" spans="1:10">
      <c r="A626" s="145"/>
      <c r="B626" s="145"/>
      <c r="C626" s="145"/>
      <c r="D626" s="145"/>
      <c r="E626" s="145"/>
      <c r="F626" s="145"/>
      <c r="G626" s="145"/>
      <c r="H626" s="145"/>
      <c r="I626" s="145"/>
      <c r="J626" s="145"/>
    </row>
    <row r="627" spans="1:10">
      <c r="A627" s="145"/>
      <c r="B627" s="145"/>
      <c r="C627" s="145"/>
      <c r="D627" s="145"/>
      <c r="E627" s="145"/>
      <c r="F627" s="145"/>
      <c r="G627" s="145"/>
      <c r="H627" s="145"/>
      <c r="I627" s="145"/>
      <c r="J627" s="145"/>
    </row>
    <row r="628" spans="1:10">
      <c r="A628" s="145"/>
      <c r="B628" s="145"/>
      <c r="C628" s="145"/>
      <c r="D628" s="145"/>
      <c r="E628" s="145"/>
      <c r="F628" s="145"/>
      <c r="G628" s="145"/>
      <c r="H628" s="145"/>
      <c r="I628" s="145"/>
      <c r="J628" s="145"/>
    </row>
    <row r="629" spans="1:10">
      <c r="A629" s="145"/>
      <c r="B629" s="145"/>
      <c r="C629" s="145"/>
      <c r="D629" s="145"/>
      <c r="E629" s="145"/>
      <c r="F629" s="145"/>
      <c r="G629" s="145"/>
      <c r="H629" s="145"/>
      <c r="I629" s="145"/>
      <c r="J629" s="145"/>
    </row>
    <row r="630" spans="1:10">
      <c r="A630" s="145"/>
      <c r="B630" s="145"/>
      <c r="C630" s="145"/>
      <c r="D630" s="145"/>
      <c r="E630" s="145"/>
      <c r="F630" s="145"/>
      <c r="G630" s="145"/>
      <c r="H630" s="145"/>
      <c r="I630" s="145"/>
      <c r="J630" s="145"/>
    </row>
    <row r="631" spans="1:10">
      <c r="A631" s="145"/>
      <c r="B631" s="145"/>
      <c r="C631" s="145"/>
      <c r="D631" s="145"/>
      <c r="E631" s="145"/>
      <c r="F631" s="145"/>
      <c r="G631" s="145"/>
      <c r="H631" s="145"/>
      <c r="I631" s="145"/>
      <c r="J631" s="145"/>
    </row>
    <row r="632" spans="1:10">
      <c r="A632" s="145"/>
      <c r="B632" s="145"/>
      <c r="C632" s="145"/>
      <c r="D632" s="145"/>
      <c r="E632" s="145"/>
      <c r="F632" s="145"/>
      <c r="G632" s="145"/>
      <c r="H632" s="145"/>
      <c r="I632" s="145"/>
      <c r="J632" s="145"/>
    </row>
    <row r="633" spans="1:10">
      <c r="A633" s="145"/>
      <c r="B633" s="145"/>
      <c r="C633" s="145"/>
      <c r="D633" s="145"/>
      <c r="E633" s="145"/>
      <c r="F633" s="145"/>
      <c r="G633" s="145"/>
      <c r="H633" s="145"/>
      <c r="I633" s="145"/>
      <c r="J633" s="145"/>
    </row>
    <row r="634" spans="1:10">
      <c r="A634" s="145"/>
      <c r="B634" s="145"/>
      <c r="C634" s="145"/>
      <c r="D634" s="145"/>
      <c r="E634" s="145"/>
      <c r="F634" s="145"/>
      <c r="G634" s="145"/>
      <c r="H634" s="145"/>
      <c r="I634" s="145"/>
      <c r="J634" s="145"/>
    </row>
    <row r="635" spans="1:10">
      <c r="A635" s="145"/>
      <c r="B635" s="145"/>
      <c r="C635" s="145"/>
      <c r="D635" s="145"/>
      <c r="E635" s="145"/>
      <c r="F635" s="145"/>
      <c r="G635" s="145"/>
      <c r="H635" s="145"/>
      <c r="I635" s="145"/>
      <c r="J635" s="145"/>
    </row>
    <row r="636" spans="1:10">
      <c r="A636" s="145"/>
      <c r="B636" s="145"/>
      <c r="C636" s="145"/>
      <c r="D636" s="145"/>
      <c r="E636" s="145"/>
      <c r="F636" s="145"/>
      <c r="G636" s="145"/>
      <c r="H636" s="145"/>
      <c r="I636" s="145"/>
      <c r="J636" s="145"/>
    </row>
    <row r="637" spans="1:10">
      <c r="A637" s="145"/>
      <c r="B637" s="145"/>
      <c r="C637" s="145"/>
      <c r="D637" s="145"/>
      <c r="E637" s="145"/>
      <c r="F637" s="145"/>
      <c r="G637" s="145"/>
      <c r="H637" s="145"/>
      <c r="I637" s="145"/>
      <c r="J637" s="145"/>
    </row>
    <row r="638" spans="1:10">
      <c r="A638" s="145"/>
      <c r="B638" s="145"/>
      <c r="C638" s="145"/>
      <c r="D638" s="145"/>
      <c r="E638" s="145"/>
      <c r="F638" s="145"/>
      <c r="G638" s="145"/>
      <c r="H638" s="145"/>
      <c r="I638" s="145"/>
      <c r="J638" s="145"/>
    </row>
    <row r="639" spans="1:10">
      <c r="A639" s="145"/>
      <c r="B639" s="145"/>
      <c r="C639" s="145"/>
      <c r="D639" s="145"/>
      <c r="E639" s="145"/>
      <c r="F639" s="145"/>
      <c r="G639" s="145"/>
      <c r="H639" s="145"/>
      <c r="I639" s="145"/>
      <c r="J639" s="145"/>
    </row>
    <row r="640" spans="1:10">
      <c r="A640" s="145"/>
      <c r="B640" s="145"/>
      <c r="C640" s="145"/>
      <c r="D640" s="145"/>
      <c r="E640" s="145"/>
      <c r="F640" s="145"/>
      <c r="G640" s="145"/>
      <c r="H640" s="145"/>
      <c r="I640" s="145"/>
      <c r="J640" s="145"/>
    </row>
    <row r="641" spans="1:10">
      <c r="A641" s="145"/>
      <c r="B641" s="145"/>
      <c r="C641" s="145"/>
      <c r="D641" s="145"/>
      <c r="E641" s="145"/>
      <c r="F641" s="145"/>
      <c r="G641" s="145"/>
      <c r="H641" s="145"/>
      <c r="I641" s="145"/>
      <c r="J641" s="145"/>
    </row>
    <row r="642" spans="1:10">
      <c r="A642" s="145"/>
      <c r="B642" s="145"/>
      <c r="C642" s="145"/>
      <c r="D642" s="145"/>
      <c r="E642" s="145"/>
      <c r="F642" s="145"/>
      <c r="G642" s="145"/>
      <c r="H642" s="145"/>
      <c r="I642" s="145"/>
      <c r="J642" s="145"/>
    </row>
    <row r="643" spans="1:10">
      <c r="A643" s="145"/>
      <c r="B643" s="145"/>
      <c r="C643" s="145"/>
      <c r="D643" s="145"/>
      <c r="E643" s="145"/>
      <c r="F643" s="145"/>
      <c r="G643" s="145"/>
      <c r="H643" s="145"/>
      <c r="I643" s="145"/>
      <c r="J643" s="145"/>
    </row>
    <row r="644" spans="1:10">
      <c r="A644" s="145"/>
      <c r="B644" s="145"/>
      <c r="C644" s="145"/>
      <c r="D644" s="145"/>
      <c r="E644" s="145"/>
      <c r="F644" s="145"/>
      <c r="G644" s="145"/>
      <c r="H644" s="145"/>
      <c r="I644" s="145"/>
      <c r="J644" s="145"/>
    </row>
    <row r="645" spans="1:10">
      <c r="A645" s="145"/>
      <c r="B645" s="145"/>
      <c r="C645" s="145"/>
      <c r="D645" s="145"/>
      <c r="E645" s="145"/>
      <c r="F645" s="145"/>
      <c r="G645" s="145"/>
      <c r="H645" s="145"/>
      <c r="I645" s="145"/>
      <c r="J645" s="145"/>
    </row>
    <row r="646" spans="1:10">
      <c r="A646" s="145"/>
      <c r="B646" s="145"/>
      <c r="C646" s="145"/>
      <c r="D646" s="145"/>
      <c r="E646" s="145"/>
      <c r="F646" s="145"/>
      <c r="G646" s="145"/>
      <c r="H646" s="145"/>
      <c r="I646" s="145"/>
      <c r="J646" s="145"/>
    </row>
    <row r="647" spans="1:10">
      <c r="A647" s="145"/>
      <c r="B647" s="145"/>
      <c r="C647" s="145"/>
      <c r="D647" s="145"/>
      <c r="E647" s="145"/>
      <c r="F647" s="145"/>
      <c r="G647" s="145"/>
      <c r="H647" s="145"/>
      <c r="I647" s="145"/>
      <c r="J647" s="145"/>
    </row>
    <row r="648" spans="1:10">
      <c r="A648" s="145"/>
      <c r="B648" s="145"/>
      <c r="C648" s="145"/>
      <c r="D648" s="145"/>
      <c r="E648" s="145"/>
      <c r="F648" s="145"/>
      <c r="G648" s="145"/>
      <c r="H648" s="145"/>
      <c r="I648" s="145"/>
      <c r="J648" s="145"/>
    </row>
    <row r="649" spans="1:10">
      <c r="A649" s="145"/>
      <c r="B649" s="145"/>
      <c r="C649" s="145"/>
      <c r="D649" s="145"/>
      <c r="E649" s="145"/>
      <c r="F649" s="145"/>
      <c r="G649" s="145"/>
      <c r="H649" s="145"/>
      <c r="I649" s="145"/>
      <c r="J649" s="145"/>
    </row>
    <row r="650" spans="1:10">
      <c r="A650" s="145"/>
      <c r="B650" s="145"/>
      <c r="C650" s="145"/>
      <c r="D650" s="145"/>
      <c r="E650" s="145"/>
      <c r="F650" s="145"/>
      <c r="G650" s="145"/>
      <c r="H650" s="145"/>
      <c r="I650" s="145"/>
      <c r="J650" s="145"/>
    </row>
    <row r="651" spans="1:10">
      <c r="A651" s="145"/>
      <c r="B651" s="145"/>
      <c r="C651" s="145"/>
      <c r="D651" s="145"/>
      <c r="E651" s="145"/>
      <c r="F651" s="145"/>
      <c r="G651" s="145"/>
      <c r="H651" s="145"/>
      <c r="I651" s="145"/>
      <c r="J651" s="145"/>
    </row>
    <row r="652" spans="1:10">
      <c r="A652" s="145"/>
      <c r="B652" s="145"/>
      <c r="C652" s="145"/>
      <c r="D652" s="145"/>
      <c r="E652" s="145"/>
      <c r="F652" s="145"/>
      <c r="G652" s="145"/>
      <c r="H652" s="145"/>
      <c r="I652" s="145"/>
      <c r="J652" s="145"/>
    </row>
    <row r="653" spans="1:10">
      <c r="A653" s="145"/>
      <c r="B653" s="145"/>
      <c r="C653" s="145"/>
      <c r="D653" s="145"/>
      <c r="E653" s="145"/>
      <c r="F653" s="145"/>
      <c r="G653" s="145"/>
      <c r="H653" s="145"/>
      <c r="I653" s="145"/>
      <c r="J653" s="145"/>
    </row>
    <row r="654" spans="1:10">
      <c r="A654" s="145"/>
      <c r="B654" s="145"/>
      <c r="C654" s="145"/>
      <c r="D654" s="145"/>
      <c r="E654" s="145"/>
      <c r="F654" s="145"/>
      <c r="G654" s="145"/>
      <c r="H654" s="145"/>
      <c r="I654" s="145"/>
      <c r="J654" s="145"/>
    </row>
    <row r="655" spans="1:10">
      <c r="A655" s="145"/>
      <c r="B655" s="145"/>
      <c r="C655" s="145"/>
      <c r="D655" s="145"/>
      <c r="E655" s="145"/>
      <c r="F655" s="145"/>
      <c r="G655" s="145"/>
      <c r="H655" s="145"/>
      <c r="I655" s="145"/>
      <c r="J655" s="145"/>
    </row>
    <row r="656" spans="1:10">
      <c r="A656" s="145"/>
      <c r="B656" s="145"/>
      <c r="C656" s="145"/>
      <c r="D656" s="145"/>
      <c r="E656" s="145"/>
      <c r="F656" s="145"/>
      <c r="G656" s="145"/>
      <c r="H656" s="145"/>
      <c r="I656" s="145"/>
      <c r="J656" s="145"/>
    </row>
    <row r="657" spans="1:10">
      <c r="A657" s="145"/>
      <c r="B657" s="145"/>
      <c r="C657" s="145"/>
      <c r="D657" s="145"/>
      <c r="E657" s="145"/>
      <c r="F657" s="145"/>
      <c r="G657" s="145"/>
      <c r="H657" s="145"/>
      <c r="I657" s="145"/>
      <c r="J657" s="145"/>
    </row>
    <row r="658" spans="1:10" ht="15" customHeight="1">
      <c r="A658" s="201" t="s">
        <v>111</v>
      </c>
      <c r="B658" s="202"/>
      <c r="C658" s="202"/>
      <c r="D658" s="202"/>
      <c r="E658" s="202"/>
      <c r="F658" s="202"/>
      <c r="G658" s="202"/>
      <c r="H658" s="202"/>
      <c r="I658" s="202"/>
      <c r="J658" s="203"/>
    </row>
    <row r="659" spans="1:10">
      <c r="A659" s="146" t="s">
        <v>39</v>
      </c>
      <c r="B659" s="161"/>
      <c r="C659" s="162" t="s">
        <v>92</v>
      </c>
      <c r="D659" s="163"/>
      <c r="E659" s="164"/>
      <c r="F659" s="162" t="s">
        <v>93</v>
      </c>
      <c r="G659" s="163"/>
      <c r="H659" s="164"/>
      <c r="I659" s="162" t="s">
        <v>94</v>
      </c>
      <c r="J659" s="163"/>
    </row>
    <row r="660" spans="1:10">
      <c r="A660" s="148">
        <v>1</v>
      </c>
      <c r="B660" s="149">
        <v>2</v>
      </c>
      <c r="C660" s="149">
        <v>3</v>
      </c>
      <c r="D660" s="149">
        <v>4</v>
      </c>
      <c r="E660" s="149">
        <v>5</v>
      </c>
      <c r="F660" s="149">
        <v>6</v>
      </c>
      <c r="G660" s="149">
        <v>7</v>
      </c>
      <c r="H660" s="165" t="s">
        <v>118</v>
      </c>
      <c r="I660" s="165" t="s">
        <v>119</v>
      </c>
      <c r="J660" s="165" t="s">
        <v>120</v>
      </c>
    </row>
    <row r="661" spans="1:10">
      <c r="A661" s="150"/>
      <c r="B661" s="149" t="s">
        <v>105</v>
      </c>
      <c r="C661" s="149" t="s">
        <v>90</v>
      </c>
      <c r="D661" s="149" t="s">
        <v>42</v>
      </c>
      <c r="E661" s="149" t="s">
        <v>105</v>
      </c>
      <c r="F661" s="149" t="s">
        <v>90</v>
      </c>
      <c r="G661" s="149" t="s">
        <v>42</v>
      </c>
      <c r="H661" s="149" t="s">
        <v>105</v>
      </c>
      <c r="I661" s="149" t="s">
        <v>90</v>
      </c>
      <c r="J661" s="149" t="s">
        <v>42</v>
      </c>
    </row>
    <row r="662" spans="1:10">
      <c r="A662" s="152"/>
      <c r="B662" s="146">
        <v>2021</v>
      </c>
      <c r="C662" s="146">
        <v>2022</v>
      </c>
      <c r="D662" s="146">
        <v>2023</v>
      </c>
      <c r="E662" s="146">
        <v>2021</v>
      </c>
      <c r="F662" s="146">
        <v>2022</v>
      </c>
      <c r="G662" s="146">
        <v>2023</v>
      </c>
      <c r="H662" s="146">
        <v>2021</v>
      </c>
      <c r="I662" s="146">
        <v>2022</v>
      </c>
      <c r="J662" s="146">
        <v>2023</v>
      </c>
    </row>
    <row r="663" spans="1:10">
      <c r="A663" s="154" t="s">
        <v>45</v>
      </c>
      <c r="B663" s="158">
        <f ca="1">IF(INDIRECT(ADDRESS(ROW('3'!BU$33),COLUMN('3'!BU$6)+ROW(A1)+12,1,1,"3"))="","",INDIRECT(ADDRESS(ROW('3'!BU$33),COLUMN('3'!BU$6)+ROW(A1)+12,1,1,"3")))</f>
        <v>204517.329</v>
      </c>
      <c r="C663" s="158">
        <f ca="1">IF(INDIRECT(ADDRESS(ROW('3'!BU$33),COLUMN('3'!BU$6)+ROW(A1)+24,1,1,"3"))="","",INDIRECT(ADDRESS(ROW('3'!BU$33),COLUMN('3'!BU$6)+ROW(A1)+24,1,1,"3")))</f>
        <v>190252.34599999999</v>
      </c>
      <c r="D663" s="158">
        <f ca="1">IF(INDIRECT(ADDRESS(ROW('3'!BU$33),COLUMN('3'!BU$6)+ROW(A1)+36,1,1,"3"))="","",INDIRECT(ADDRESS(ROW('3'!BU$33),COLUMN('3'!BU$6)+ROW(A1)+36,1,1,"3")))</f>
        <v>306465.26699999999</v>
      </c>
      <c r="E663" s="158">
        <f ca="1">IF(INDIRECT(ADDRESS(ROW('3'!BU$34),COLUMN('3'!BU$6)+ROW(A1)+12,1,1,"3"))="","",INDIRECT(ADDRESS(ROW('3'!BU$34),COLUMN('3'!BU$6)+ROW(A1)+12,1,1,"3")))</f>
        <v>152675.552</v>
      </c>
      <c r="F663" s="158">
        <f ca="1">IF(INDIRECT(ADDRESS(ROW('3'!BU$34),COLUMN('3'!BU$6)+ROW(A1)+24,1,1,"3"))="","",INDIRECT(ADDRESS(ROW('3'!BU$34),COLUMN('3'!BU$6)+ROW(A1)+24,1,1,"3")))</f>
        <v>173548.42300000001</v>
      </c>
      <c r="G663" s="158">
        <f ca="1">IF(INDIRECT(ADDRESS(ROW('3'!BU$34),COLUMN('3'!BU$6)+ROW(A1)+36,1,1,"3"))="","",INDIRECT(ADDRESS(ROW('3'!BU$34),COLUMN('3'!BU$6)+ROW(A1)+36,1,1,"3")))</f>
        <v>221986.16899999999</v>
      </c>
      <c r="H663" s="158">
        <f ca="1">IFERROR(B663-E663,"")</f>
        <v>51841.777000000002</v>
      </c>
      <c r="I663" s="158">
        <f ca="1">IFERROR(C663-F663,"")</f>
        <v>16703.922999999981</v>
      </c>
      <c r="J663" s="158">
        <f ca="1">IFERROR(D663-G663,"")</f>
        <v>84479.097999999998</v>
      </c>
    </row>
    <row r="664" spans="1:10">
      <c r="A664" s="154" t="s">
        <v>46</v>
      </c>
      <c r="B664" s="158">
        <f ca="1">IF(INDIRECT(ADDRESS(ROW('3'!BU$33),COLUMN('3'!BU$6)+ROW(A2)+12,1,1,"3"))="","",INDIRECT(ADDRESS(ROW('3'!BU$33),COLUMN('3'!BU$6)+ROW(A2)+12,1,1,"3")))</f>
        <v>269110.56499999994</v>
      </c>
      <c r="C664" s="158">
        <f ca="1">IF(INDIRECT(ADDRESS(ROW('3'!BU$33),COLUMN('3'!BU$6)+ROW(A2)+24,1,1,"3"))="","",INDIRECT(ADDRESS(ROW('3'!BU$33),COLUMN('3'!BU$6)+ROW(A2)+24,1,1,"3")))</f>
        <v>356152.10499999998</v>
      </c>
      <c r="D664" s="158">
        <f ca="1">IF(INDIRECT(ADDRESS(ROW('3'!BU$33),COLUMN('3'!BU$6)+ROW(A2)+36,1,1,"3"))="","",INDIRECT(ADDRESS(ROW('3'!BU$33),COLUMN('3'!BU$6)+ROW(A2)+36,1,1,"3")))</f>
        <v>292294.04399999999</v>
      </c>
      <c r="E664" s="158">
        <f ca="1">IF(INDIRECT(ADDRESS(ROW('3'!BU$34),COLUMN('3'!BU$6)+ROW(A2)+12,1,1,"3"))="","",INDIRECT(ADDRESS(ROW('3'!BU$34),COLUMN('3'!BU$6)+ROW(A2)+12,1,1,"3")))</f>
        <v>213940.448</v>
      </c>
      <c r="F664" s="158">
        <f ca="1">IF(INDIRECT(ADDRESS(ROW('3'!BU$34),COLUMN('3'!BU$6)+ROW(A2)+24,1,1,"3"))="","",INDIRECT(ADDRESS(ROW('3'!BU$34),COLUMN('3'!BU$6)+ROW(A2)+24,1,1,"3")))</f>
        <v>208650.35700000002</v>
      </c>
      <c r="G664" s="158">
        <f ca="1">IF(INDIRECT(ADDRESS(ROW('3'!BU$34),COLUMN('3'!BU$6)+ROW(A2)+36,1,1,"3"))="","",INDIRECT(ADDRESS(ROW('3'!BU$34),COLUMN('3'!BU$6)+ROW(A2)+36,1,1,"3")))</f>
        <v>257310.25</v>
      </c>
      <c r="H664" s="158">
        <f t="shared" ref="H664:H674" ca="1" si="81">IFERROR(B664-E664,"")</f>
        <v>55170.11699999994</v>
      </c>
      <c r="I664" s="158">
        <f t="shared" ref="I664:I674" ca="1" si="82">IFERROR(C664-F664,"")</f>
        <v>147501.74799999996</v>
      </c>
      <c r="J664" s="158">
        <f t="shared" ref="J664:J674" ca="1" si="83">IFERROR(D664-G664,"")</f>
        <v>34983.793999999994</v>
      </c>
    </row>
    <row r="665" spans="1:10">
      <c r="A665" s="154" t="s">
        <v>22</v>
      </c>
      <c r="B665" s="158">
        <f ca="1">IF(INDIRECT(ADDRESS(ROW('3'!BU$33),COLUMN('3'!BU$6)+ROW(A3)+12,1,1,"3"))="","",INDIRECT(ADDRESS(ROW('3'!BU$33),COLUMN('3'!BU$6)+ROW(A3)+12,1,1,"3")))</f>
        <v>255479.29700000002</v>
      </c>
      <c r="C665" s="158">
        <f ca="1">IF(INDIRECT(ADDRESS(ROW('3'!BU$33),COLUMN('3'!BU$6)+ROW(A3)+24,1,1,"3"))="","",INDIRECT(ADDRESS(ROW('3'!BU$33),COLUMN('3'!BU$6)+ROW(A3)+24,1,1,"3")))</f>
        <v>207474.21299999999</v>
      </c>
      <c r="D665" s="158">
        <f ca="1">IF(INDIRECT(ADDRESS(ROW('3'!BU$33),COLUMN('3'!BU$6)+ROW(A3)+36,1,1,"3"))="","",INDIRECT(ADDRESS(ROW('3'!BU$33),COLUMN('3'!BU$6)+ROW(A3)+36,1,1,"3")))</f>
        <v>225671.94900000002</v>
      </c>
      <c r="E665" s="158">
        <f ca="1">IF(INDIRECT(ADDRESS(ROW('3'!BU$34),COLUMN('3'!BU$6)+ROW(A3)+12,1,1,"3"))="","",INDIRECT(ADDRESS(ROW('3'!BU$34),COLUMN('3'!BU$6)+ROW(A3)+12,1,1,"3")))</f>
        <v>225624.87600000005</v>
      </c>
      <c r="F665" s="158">
        <f ca="1">IF(INDIRECT(ADDRESS(ROW('3'!BU$34),COLUMN('3'!BU$6)+ROW(A3)+24,1,1,"3"))="","",INDIRECT(ADDRESS(ROW('3'!BU$34),COLUMN('3'!BU$6)+ROW(A3)+24,1,1,"3")))</f>
        <v>226166.321</v>
      </c>
      <c r="G665" s="158">
        <f ca="1">IF(INDIRECT(ADDRESS(ROW('3'!BU$34),COLUMN('3'!BU$6)+ROW(A3)+36,1,1,"3"))="","",INDIRECT(ADDRESS(ROW('3'!BU$34),COLUMN('3'!BU$6)+ROW(A3)+36,1,1,"3")))</f>
        <v>281685.71700000006</v>
      </c>
      <c r="H665" s="158">
        <f t="shared" ca="1" si="81"/>
        <v>29854.420999999973</v>
      </c>
      <c r="I665" s="158">
        <f t="shared" ca="1" si="82"/>
        <v>-18692.108000000007</v>
      </c>
      <c r="J665" s="158">
        <f t="shared" ca="1" si="83"/>
        <v>-56013.76800000004</v>
      </c>
    </row>
    <row r="666" spans="1:10">
      <c r="A666" s="154" t="s">
        <v>47</v>
      </c>
      <c r="B666" s="158">
        <f ca="1">IF(INDIRECT(ADDRESS(ROW('3'!BU$33),COLUMN('3'!BU$6)+ROW(A4)+12,1,1,"3"))="","",INDIRECT(ADDRESS(ROW('3'!BU$33),COLUMN('3'!BU$6)+ROW(A4)+12,1,1,"3")))</f>
        <v>166036.19400000002</v>
      </c>
      <c r="C666" s="158">
        <f ca="1">IF(INDIRECT(ADDRESS(ROW('3'!BU$33),COLUMN('3'!BU$6)+ROW(A4)+24,1,1,"3"))="","",INDIRECT(ADDRESS(ROW('3'!BU$33),COLUMN('3'!BU$6)+ROW(A4)+24,1,1,"3")))</f>
        <v>253268.68599999999</v>
      </c>
      <c r="D666" s="158" t="str">
        <f ca="1">IF(INDIRECT(ADDRESS(ROW('3'!BU$33),COLUMN('3'!BU$6)+ROW(A4)+36,1,1,"3"))="","",INDIRECT(ADDRESS(ROW('3'!BU$33),COLUMN('3'!BU$6)+ROW(A4)+36,1,1,"3")))</f>
        <v/>
      </c>
      <c r="E666" s="158">
        <f ca="1">IF(INDIRECT(ADDRESS(ROW('3'!BU$34),COLUMN('3'!BU$6)+ROW(A4)+12,1,1,"3"))="","",INDIRECT(ADDRESS(ROW('3'!BU$34),COLUMN('3'!BU$6)+ROW(A4)+12,1,1,"3")))</f>
        <v>231146.92499999993</v>
      </c>
      <c r="F666" s="158">
        <f ca="1">IF(INDIRECT(ADDRESS(ROW('3'!BU$34),COLUMN('3'!BU$6)+ROW(A4)+24,1,1,"3"))="","",INDIRECT(ADDRESS(ROW('3'!BU$34),COLUMN('3'!BU$6)+ROW(A4)+24,1,1,"3")))</f>
        <v>234145.66599999997</v>
      </c>
      <c r="G666" s="158" t="str">
        <f ca="1">IF(INDIRECT(ADDRESS(ROW('3'!BU$34),COLUMN('3'!BU$6)+ROW(A4)+36,1,1,"3"))="","",INDIRECT(ADDRESS(ROW('3'!BU$34),COLUMN('3'!BU$6)+ROW(A4)+36,1,1,"3")))</f>
        <v/>
      </c>
      <c r="H666" s="158">
        <f t="shared" ca="1" si="81"/>
        <v>-65110.730999999912</v>
      </c>
      <c r="I666" s="158">
        <f t="shared" ca="1" si="82"/>
        <v>19123.020000000019</v>
      </c>
      <c r="J666" s="158" t="str">
        <f t="shared" ca="1" si="83"/>
        <v/>
      </c>
    </row>
    <row r="667" spans="1:10">
      <c r="A667" s="154" t="s">
        <v>23</v>
      </c>
      <c r="B667" s="158">
        <f ca="1">IF(INDIRECT(ADDRESS(ROW('3'!BU$33),COLUMN('3'!BU$6)+ROW(A5)+12,1,1,"3"))="","",INDIRECT(ADDRESS(ROW('3'!BU$33),COLUMN('3'!BU$6)+ROW(A5)+12,1,1,"3")))</f>
        <v>253889.01</v>
      </c>
      <c r="C667" s="158">
        <f ca="1">IF(INDIRECT(ADDRESS(ROW('3'!BU$33),COLUMN('3'!BU$6)+ROW(A5)+24,1,1,"3"))="","",INDIRECT(ADDRESS(ROW('3'!BU$33),COLUMN('3'!BU$6)+ROW(A5)+24,1,1,"3")))</f>
        <v>242842.45400000003</v>
      </c>
      <c r="D667" s="158" t="str">
        <f ca="1">IF(INDIRECT(ADDRESS(ROW('3'!BU$33),COLUMN('3'!BU$6)+ROW(A5)+36,1,1,"3"))="","",INDIRECT(ADDRESS(ROW('3'!BU$33),COLUMN('3'!BU$6)+ROW(A5)+36,1,1,"3")))</f>
        <v/>
      </c>
      <c r="E667" s="158">
        <f ca="1">IF(INDIRECT(ADDRESS(ROW('3'!BU$34),COLUMN('3'!BU$6)+ROW(A5)+12,1,1,"3"))="","",INDIRECT(ADDRESS(ROW('3'!BU$34),COLUMN('3'!BU$6)+ROW(A5)+12,1,1,"3")))</f>
        <v>228193.44800000009</v>
      </c>
      <c r="F667" s="158">
        <f ca="1">IF(INDIRECT(ADDRESS(ROW('3'!BU$34),COLUMN('3'!BU$6)+ROW(A5)+24,1,1,"3"))="","",INDIRECT(ADDRESS(ROW('3'!BU$34),COLUMN('3'!BU$6)+ROW(A5)+24,1,1,"3")))</f>
        <v>253995.94299999997</v>
      </c>
      <c r="G667" s="158" t="str">
        <f ca="1">IF(INDIRECT(ADDRESS(ROW('3'!BU$34),COLUMN('3'!BU$6)+ROW(A5)+36,1,1,"3"))="","",INDIRECT(ADDRESS(ROW('3'!BU$34),COLUMN('3'!BU$6)+ROW(A5)+36,1,1,"3")))</f>
        <v/>
      </c>
      <c r="H667" s="158">
        <f t="shared" ca="1" si="81"/>
        <v>25695.561999999918</v>
      </c>
      <c r="I667" s="158">
        <f t="shared" ca="1" si="82"/>
        <v>-11153.488999999943</v>
      </c>
      <c r="J667" s="158" t="str">
        <f t="shared" ca="1" si="83"/>
        <v/>
      </c>
    </row>
    <row r="668" spans="1:10">
      <c r="A668" s="154" t="s">
        <v>48</v>
      </c>
      <c r="B668" s="158">
        <f ca="1">IF(INDIRECT(ADDRESS(ROW('3'!BU$33),COLUMN('3'!BU$6)+ROW(A6)+12,1,1,"3"))="","",INDIRECT(ADDRESS(ROW('3'!BU$33),COLUMN('3'!BU$6)+ROW(A6)+12,1,1,"3")))</f>
        <v>283015.61700000009</v>
      </c>
      <c r="C668" s="158">
        <f ca="1">IF(INDIRECT(ADDRESS(ROW('3'!BU$33),COLUMN('3'!BU$6)+ROW(A6)+24,1,1,"3"))="","",INDIRECT(ADDRESS(ROW('3'!BU$33),COLUMN('3'!BU$6)+ROW(A6)+24,1,1,"3")))</f>
        <v>324518.3899999999</v>
      </c>
      <c r="D668" s="158" t="str">
        <f ca="1">IF(INDIRECT(ADDRESS(ROW('3'!BU$33),COLUMN('3'!BU$6)+ROW(A6)+36,1,1,"3"))="","",INDIRECT(ADDRESS(ROW('3'!BU$33),COLUMN('3'!BU$6)+ROW(A6)+36,1,1,"3")))</f>
        <v/>
      </c>
      <c r="E668" s="158">
        <f ca="1">IF(INDIRECT(ADDRESS(ROW('3'!BU$34),COLUMN('3'!BU$6)+ROW(A6)+12,1,1,"3"))="","",INDIRECT(ADDRESS(ROW('3'!BU$34),COLUMN('3'!BU$6)+ROW(A6)+12,1,1,"3")))</f>
        <v>336561.93599999999</v>
      </c>
      <c r="F668" s="158">
        <f ca="1">IF(INDIRECT(ADDRESS(ROW('3'!BU$34),COLUMN('3'!BU$6)+ROW(A6)+24,1,1,"3"))="","",INDIRECT(ADDRESS(ROW('3'!BU$34),COLUMN('3'!BU$6)+ROW(A6)+24,1,1,"3")))</f>
        <v>325201.01799999992</v>
      </c>
      <c r="G668" s="158" t="str">
        <f ca="1">IF(INDIRECT(ADDRESS(ROW('3'!BU$34),COLUMN('3'!BU$6)+ROW(A6)+36,1,1,"3"))="","",INDIRECT(ADDRESS(ROW('3'!BU$34),COLUMN('3'!BU$6)+ROW(A6)+36,1,1,"3")))</f>
        <v/>
      </c>
      <c r="H668" s="158">
        <f t="shared" ca="1" si="81"/>
        <v>-53546.318999999901</v>
      </c>
      <c r="I668" s="158">
        <f t="shared" ca="1" si="82"/>
        <v>-682.62800000002608</v>
      </c>
      <c r="J668" s="158" t="str">
        <f t="shared" ca="1" si="83"/>
        <v/>
      </c>
    </row>
    <row r="669" spans="1:10">
      <c r="A669" s="154" t="s">
        <v>49</v>
      </c>
      <c r="B669" s="158">
        <f ca="1">IF(INDIRECT(ADDRESS(ROW('3'!BU$33),COLUMN('3'!BU$6)+ROW(A7)+12,1,1,"3"))="","",INDIRECT(ADDRESS(ROW('3'!BU$33),COLUMN('3'!BU$6)+ROW(A7)+12,1,1,"3")))</f>
        <v>209024.04999999981</v>
      </c>
      <c r="C669" s="158">
        <f ca="1">IF(INDIRECT(ADDRESS(ROW('3'!BU$33),COLUMN('3'!BU$6)+ROW(A7)+24,1,1,"3"))="","",INDIRECT(ADDRESS(ROW('3'!BU$33),COLUMN('3'!BU$6)+ROW(A7)+24,1,1,"3")))</f>
        <v>276611.72800000012</v>
      </c>
      <c r="D669" s="158" t="str">
        <f ca="1">IF(INDIRECT(ADDRESS(ROW('3'!BU$33),COLUMN('3'!BU$6)+ROW(A7)+36,1,1,"3"))="","",INDIRECT(ADDRESS(ROW('3'!BU$33),COLUMN('3'!BU$6)+ROW(A7)+36,1,1,"3")))</f>
        <v/>
      </c>
      <c r="E669" s="158">
        <f ca="1">IF(INDIRECT(ADDRESS(ROW('3'!BU$34),COLUMN('3'!BU$6)+ROW(A7)+12,1,1,"3"))="","",INDIRECT(ADDRESS(ROW('3'!BU$34),COLUMN('3'!BU$6)+ROW(A7)+12,1,1,"3")))</f>
        <v>223275.42500000005</v>
      </c>
      <c r="F669" s="158">
        <f ca="1">IF(INDIRECT(ADDRESS(ROW('3'!BU$34),COLUMN('3'!BU$6)+ROW(A7)+24,1,1,"3"))="","",INDIRECT(ADDRESS(ROW('3'!BU$34),COLUMN('3'!BU$6)+ROW(A7)+24,1,1,"3")))</f>
        <v>249623.43800000008</v>
      </c>
      <c r="G669" s="158" t="str">
        <f ca="1">IF(INDIRECT(ADDRESS(ROW('3'!BU$34),COLUMN('3'!BU$6)+ROW(A7)+36,1,1,"3"))="","",INDIRECT(ADDRESS(ROW('3'!BU$34),COLUMN('3'!BU$6)+ROW(A7)+36,1,1,"3")))</f>
        <v/>
      </c>
      <c r="H669" s="158">
        <f t="shared" ca="1" si="81"/>
        <v>-14251.375000000233</v>
      </c>
      <c r="I669" s="158">
        <f t="shared" ca="1" si="82"/>
        <v>26988.290000000037</v>
      </c>
      <c r="J669" s="158" t="str">
        <f t="shared" ca="1" si="83"/>
        <v/>
      </c>
    </row>
    <row r="670" spans="1:10">
      <c r="A670" s="154" t="s">
        <v>50</v>
      </c>
      <c r="B670" s="158">
        <f ca="1">IF(INDIRECT(ADDRESS(ROW('3'!BU$33),COLUMN('3'!BU$6)+ROW(A8)+12,1,1,"3"))="","",INDIRECT(ADDRESS(ROW('3'!BU$33),COLUMN('3'!BU$6)+ROW(A8)+12,1,1,"3")))</f>
        <v>201829.93800000008</v>
      </c>
      <c r="C670" s="158">
        <f ca="1">IF(INDIRECT(ADDRESS(ROW('3'!BU$33),COLUMN('3'!BU$6)+ROW(A8)+24,1,1,"3"))="","",INDIRECT(ADDRESS(ROW('3'!BU$33),COLUMN('3'!BU$6)+ROW(A8)+24,1,1,"3")))</f>
        <v>255749.73200000008</v>
      </c>
      <c r="D670" s="158" t="str">
        <f ca="1">IF(INDIRECT(ADDRESS(ROW('3'!BU$33),COLUMN('3'!BU$6)+ROW(A8)+36,1,1,"3"))="","",INDIRECT(ADDRESS(ROW('3'!BU$33),COLUMN('3'!BU$6)+ROW(A8)+36,1,1,"3")))</f>
        <v/>
      </c>
      <c r="E670" s="158">
        <f ca="1">IF(INDIRECT(ADDRESS(ROW('3'!BU$34),COLUMN('3'!BU$6)+ROW(A8)+12,1,1,"3"))="","",INDIRECT(ADDRESS(ROW('3'!BU$34),COLUMN('3'!BU$6)+ROW(A8)+12,1,1,"3")))</f>
        <v>197904.3899999999</v>
      </c>
      <c r="F670" s="158">
        <f ca="1">IF(INDIRECT(ADDRESS(ROW('3'!BU$34),COLUMN('3'!BU$6)+ROW(A8)+24,1,1,"3"))="","",INDIRECT(ADDRESS(ROW('3'!BU$34),COLUMN('3'!BU$6)+ROW(A8)+24,1,1,"3")))</f>
        <v>221979.81400000001</v>
      </c>
      <c r="G670" s="158" t="str">
        <f ca="1">IF(INDIRECT(ADDRESS(ROW('3'!BU$34),COLUMN('3'!BU$6)+ROW(A8)+36,1,1,"3"))="","",INDIRECT(ADDRESS(ROW('3'!BU$34),COLUMN('3'!BU$6)+ROW(A8)+36,1,1,"3")))</f>
        <v/>
      </c>
      <c r="H670" s="158">
        <f t="shared" ca="1" si="81"/>
        <v>3925.5480000001844</v>
      </c>
      <c r="I670" s="158">
        <f t="shared" ca="1" si="82"/>
        <v>33769.918000000063</v>
      </c>
      <c r="J670" s="158" t="str">
        <f t="shared" ca="1" si="83"/>
        <v/>
      </c>
    </row>
    <row r="671" spans="1:10">
      <c r="A671" s="154" t="s">
        <v>51</v>
      </c>
      <c r="B671" s="158">
        <f ca="1">IF(INDIRECT(ADDRESS(ROW('3'!BU$33),COLUMN('3'!BU$6)+ROW(A9)+12,1,1,"3"))="","",INDIRECT(ADDRESS(ROW('3'!BU$33),COLUMN('3'!BU$6)+ROW(A9)+12,1,1,"3")))</f>
        <v>209634.73300000001</v>
      </c>
      <c r="C671" s="158">
        <f ca="1">IF(INDIRECT(ADDRESS(ROW('3'!BU$33),COLUMN('3'!BU$6)+ROW(A9)+24,1,1,"3"))="","",INDIRECT(ADDRESS(ROW('3'!BU$33),COLUMN('3'!BU$6)+ROW(A9)+24,1,1,"3")))</f>
        <v>270436.89500000002</v>
      </c>
      <c r="D671" s="158" t="str">
        <f ca="1">IF(INDIRECT(ADDRESS(ROW('3'!BU$33),COLUMN('3'!BU$6)+ROW(A9)+36,1,1,"3"))="","",INDIRECT(ADDRESS(ROW('3'!BU$33),COLUMN('3'!BU$6)+ROW(A9)+36,1,1,"3")))</f>
        <v/>
      </c>
      <c r="E671" s="158">
        <f ca="1">IF(INDIRECT(ADDRESS(ROW('3'!BU$34),COLUMN('3'!BU$6)+ROW(A9)+12,1,1,"3"))="","",INDIRECT(ADDRESS(ROW('3'!BU$34),COLUMN('3'!BU$6)+ROW(A9)+12,1,1,"3")))</f>
        <v>221712.16200000001</v>
      </c>
      <c r="F671" s="158">
        <f ca="1">IF(INDIRECT(ADDRESS(ROW('3'!BU$34),COLUMN('3'!BU$6)+ROW(A9)+24,1,1,"3"))="","",INDIRECT(ADDRESS(ROW('3'!BU$34),COLUMN('3'!BU$6)+ROW(A9)+24,1,1,"3")))</f>
        <v>247335.90100000007</v>
      </c>
      <c r="G671" s="158" t="str">
        <f ca="1">IF(INDIRECT(ADDRESS(ROW('3'!BU$34),COLUMN('3'!BU$6)+ROW(A9)+36,1,1,"3"))="","",INDIRECT(ADDRESS(ROW('3'!BU$34),COLUMN('3'!BU$6)+ROW(A9)+36,1,1,"3")))</f>
        <v/>
      </c>
      <c r="H671" s="158">
        <f t="shared" ca="1" si="81"/>
        <v>-12077.429000000004</v>
      </c>
      <c r="I671" s="158">
        <f t="shared" ca="1" si="82"/>
        <v>23100.993999999948</v>
      </c>
      <c r="J671" s="158" t="str">
        <f t="shared" ca="1" si="83"/>
        <v/>
      </c>
    </row>
    <row r="672" spans="1:10">
      <c r="A672" s="154" t="s">
        <v>52</v>
      </c>
      <c r="B672" s="158">
        <f ca="1">IF(INDIRECT(ADDRESS(ROW('3'!BU$33),COLUMN('3'!BU$6)+ROW(A10)+12,1,1,"3"))="","",INDIRECT(ADDRESS(ROW('3'!BU$33),COLUMN('3'!BU$6)+ROW(A10)+12,1,1,"3")))</f>
        <v>299380.78500000015</v>
      </c>
      <c r="C672" s="158">
        <f ca="1">IF(INDIRECT(ADDRESS(ROW('3'!BU$33),COLUMN('3'!BU$6)+ROW(A10)+24,1,1,"3"))="","",INDIRECT(ADDRESS(ROW('3'!BU$33),COLUMN('3'!BU$6)+ROW(A10)+24,1,1,"3")))</f>
        <v>321133.29499999993</v>
      </c>
      <c r="D672" s="158" t="str">
        <f ca="1">IF(INDIRECT(ADDRESS(ROW('3'!BU$33),COLUMN('3'!BU$6)+ROW(A10)+36,1,1,"3"))="","",INDIRECT(ADDRESS(ROW('3'!BU$33),COLUMN('3'!BU$6)+ROW(A10)+36,1,1,"3")))</f>
        <v/>
      </c>
      <c r="E672" s="158">
        <f ca="1">IF(INDIRECT(ADDRESS(ROW('3'!BU$34),COLUMN('3'!BU$6)+ROW(A10)+12,1,1,"3"))="","",INDIRECT(ADDRESS(ROW('3'!BU$34),COLUMN('3'!BU$6)+ROW(A10)+12,1,1,"3")))</f>
        <v>251718.67100000009</v>
      </c>
      <c r="F672" s="158">
        <f ca="1">IF(INDIRECT(ADDRESS(ROW('3'!BU$34),COLUMN('3'!BU$6)+ROW(A10)+24,1,1,"3"))="","",INDIRECT(ADDRESS(ROW('3'!BU$34),COLUMN('3'!BU$6)+ROW(A10)+24,1,1,"3")))</f>
        <v>291387.2080000001</v>
      </c>
      <c r="G672" s="158" t="str">
        <f ca="1">IF(INDIRECT(ADDRESS(ROW('3'!BU$34),COLUMN('3'!BU$6)+ROW(A10)+36,1,1,"3"))="","",INDIRECT(ADDRESS(ROW('3'!BU$34),COLUMN('3'!BU$6)+ROW(A10)+36,1,1,"3")))</f>
        <v/>
      </c>
      <c r="H672" s="158">
        <f t="shared" ca="1" si="81"/>
        <v>47662.11400000006</v>
      </c>
      <c r="I672" s="158">
        <f t="shared" ca="1" si="82"/>
        <v>29746.086999999825</v>
      </c>
      <c r="J672" s="158" t="str">
        <f t="shared" ca="1" si="83"/>
        <v/>
      </c>
    </row>
    <row r="673" spans="1:10">
      <c r="A673" s="154" t="s">
        <v>53</v>
      </c>
      <c r="B673" s="158">
        <f ca="1">IF(INDIRECT(ADDRESS(ROW('3'!BU$33),COLUMN('3'!BU$6)+ROW(A11)+12,1,1,"3"))="","",INDIRECT(ADDRESS(ROW('3'!BU$33),COLUMN('3'!BU$6)+ROW(A11)+12,1,1,"3")))</f>
        <v>244254.48199999984</v>
      </c>
      <c r="C673" s="158">
        <f ca="1">IF(INDIRECT(ADDRESS(ROW('3'!BU$33),COLUMN('3'!BU$6)+ROW(A11)+24,1,1,"3"))="","",INDIRECT(ADDRESS(ROW('3'!BU$33),COLUMN('3'!BU$6)+ROW(A11)+24,1,1,"3")))</f>
        <v>280117.66999999993</v>
      </c>
      <c r="D673" s="158" t="str">
        <f ca="1">IF(INDIRECT(ADDRESS(ROW('3'!BU$33),COLUMN('3'!BU$6)+ROW(A11)+36,1,1,"3"))="","",INDIRECT(ADDRESS(ROW('3'!BU$33),COLUMN('3'!BU$6)+ROW(A11)+36,1,1,"3")))</f>
        <v/>
      </c>
      <c r="E673" s="158">
        <f ca="1">IF(INDIRECT(ADDRESS(ROW('3'!BU$34),COLUMN('3'!BU$6)+ROW(A11)+12,1,1,"3"))="","",INDIRECT(ADDRESS(ROW('3'!BU$34),COLUMN('3'!BU$6)+ROW(A11)+12,1,1,"3")))</f>
        <v>270071.1669999999</v>
      </c>
      <c r="F673" s="158">
        <f ca="1">IF(INDIRECT(ADDRESS(ROW('3'!BU$34),COLUMN('3'!BU$6)+ROW(A11)+24,1,1,"3"))="","",INDIRECT(ADDRESS(ROW('3'!BU$34),COLUMN('3'!BU$6)+ROW(A11)+24,1,1,"3")))</f>
        <v>310697.32199999969</v>
      </c>
      <c r="G673" s="158" t="str">
        <f ca="1">IF(INDIRECT(ADDRESS(ROW('3'!BU$34),COLUMN('3'!BU$6)+ROW(A11)+36,1,1,"3"))="","",INDIRECT(ADDRESS(ROW('3'!BU$34),COLUMN('3'!BU$6)+ROW(A11)+36,1,1,"3")))</f>
        <v/>
      </c>
      <c r="H673" s="158">
        <f t="shared" ca="1" si="81"/>
        <v>-25816.685000000056</v>
      </c>
      <c r="I673" s="158">
        <f t="shared" ca="1" si="82"/>
        <v>-30579.651999999769</v>
      </c>
      <c r="J673" s="158" t="str">
        <f t="shared" ca="1" si="83"/>
        <v/>
      </c>
    </row>
    <row r="674" spans="1:10">
      <c r="A674" s="154" t="s">
        <v>54</v>
      </c>
      <c r="B674" s="158">
        <f ca="1">IF(INDIRECT(ADDRESS(ROW('3'!BU$33),COLUMN('3'!BU$6)+ROW(A12)+12,1,1,"3"))="","",INDIRECT(ADDRESS(ROW('3'!BU$33),COLUMN('3'!BU$6)+ROW(A12)+12,1,1,"3")))</f>
        <v>279855.96299999999</v>
      </c>
      <c r="C674" s="158">
        <f ca="1">IF(INDIRECT(ADDRESS(ROW('3'!BU$33),COLUMN('3'!BU$6)+ROW(A12)+24,1,1,"3"))="","",INDIRECT(ADDRESS(ROW('3'!BU$33),COLUMN('3'!BU$6)+ROW(A12)+24,1,1,"3")))</f>
        <v>273764.64800000004</v>
      </c>
      <c r="D674" s="158" t="str">
        <f ca="1">IF(INDIRECT(ADDRESS(ROW('3'!BU$33),COLUMN('3'!BU$6)+ROW(A12)+36,1,1,"3"))="","",INDIRECT(ADDRESS(ROW('3'!BU$33),COLUMN('3'!BU$6)+ROW(A12)+36,1,1,"3")))</f>
        <v/>
      </c>
      <c r="E674" s="158">
        <f ca="1">IF(INDIRECT(ADDRESS(ROW('3'!BU$34),COLUMN('3'!BU$6)+ROW(A12)+12,1,1,"3"))="","",INDIRECT(ADDRESS(ROW('3'!BU$34),COLUMN('3'!BU$6)+ROW(A12)+12,1,1,"3")))</f>
        <v>414250.75100000016</v>
      </c>
      <c r="F674" s="158">
        <f ca="1">IF(INDIRECT(ADDRESS(ROW('3'!BU$34),COLUMN('3'!BU$6)+ROW(A12)+24,1,1,"3"))="","",INDIRECT(ADDRESS(ROW('3'!BU$34),COLUMN('3'!BU$6)+ROW(A12)+24,1,1,"3")))</f>
        <v>446706.59200000018</v>
      </c>
      <c r="G674" s="158" t="str">
        <f ca="1">IF(INDIRECT(ADDRESS(ROW('3'!BU$34),COLUMN('3'!BU$6)+ROW(A12)+36,1,1,"3"))="","",INDIRECT(ADDRESS(ROW('3'!BU$34),COLUMN('3'!BU$6)+ROW(A12)+36,1,1,"3")))</f>
        <v/>
      </c>
      <c r="H674" s="158">
        <f t="shared" ca="1" si="81"/>
        <v>-134394.78800000018</v>
      </c>
      <c r="I674" s="158">
        <f t="shared" ca="1" si="82"/>
        <v>-172941.94400000013</v>
      </c>
      <c r="J674" s="158" t="str">
        <f t="shared" ca="1" si="83"/>
        <v/>
      </c>
    </row>
    <row r="675" spans="1:10">
      <c r="A675" s="167" t="s">
        <v>101</v>
      </c>
      <c r="B675" s="158">
        <f t="shared" ref="B675:G675" ca="1" si="84">SUM(B663:B674)</f>
        <v>2876027.963</v>
      </c>
      <c r="C675" s="158">
        <f t="shared" ca="1" si="84"/>
        <v>3252322.162</v>
      </c>
      <c r="D675" s="158">
        <f t="shared" ca="1" si="84"/>
        <v>824431.26</v>
      </c>
      <c r="E675" s="158">
        <f t="shared" ca="1" si="84"/>
        <v>2967075.7510000002</v>
      </c>
      <c r="F675" s="158">
        <f t="shared" ca="1" si="84"/>
        <v>3189438.003</v>
      </c>
      <c r="G675" s="158">
        <f t="shared" ca="1" si="84"/>
        <v>760982.13600000006</v>
      </c>
      <c r="H675" s="167" t="s">
        <v>102</v>
      </c>
      <c r="I675" s="167" t="s">
        <v>102</v>
      </c>
      <c r="J675" s="167" t="s">
        <v>102</v>
      </c>
    </row>
    <row r="676" spans="1:10">
      <c r="A676" s="145"/>
      <c r="B676" s="145"/>
      <c r="C676" s="145"/>
      <c r="D676" s="145"/>
      <c r="E676" s="145"/>
      <c r="F676" s="145"/>
      <c r="G676" s="145"/>
      <c r="H676" s="145"/>
      <c r="I676" s="145"/>
      <c r="J676" s="145"/>
    </row>
    <row r="677" spans="1:10">
      <c r="A677" s="145"/>
      <c r="B677" s="145"/>
      <c r="C677" s="145"/>
      <c r="D677" s="145"/>
      <c r="E677" s="145"/>
      <c r="F677" s="145"/>
      <c r="G677" s="145"/>
      <c r="H677" s="145"/>
      <c r="I677" s="145"/>
      <c r="J677" s="145"/>
    </row>
    <row r="678" spans="1:10">
      <c r="A678" s="145"/>
      <c r="B678" s="145"/>
      <c r="C678" s="145"/>
      <c r="D678" s="145"/>
      <c r="E678" s="145"/>
      <c r="F678" s="145"/>
      <c r="G678" s="145"/>
      <c r="H678" s="145"/>
      <c r="I678" s="145"/>
      <c r="J678" s="145"/>
    </row>
    <row r="679" spans="1:10">
      <c r="A679" s="145"/>
      <c r="B679" s="145"/>
      <c r="C679" s="145"/>
      <c r="D679" s="145"/>
      <c r="E679" s="145"/>
      <c r="F679" s="145"/>
      <c r="G679" s="145"/>
      <c r="H679" s="145"/>
      <c r="I679" s="145"/>
      <c r="J679" s="145"/>
    </row>
    <row r="680" spans="1:10">
      <c r="A680" s="145"/>
      <c r="B680" s="145"/>
      <c r="C680" s="145"/>
      <c r="D680" s="145"/>
      <c r="E680" s="145"/>
      <c r="F680" s="145"/>
      <c r="G680" s="145"/>
      <c r="H680" s="145"/>
      <c r="I680" s="145"/>
      <c r="J680" s="145"/>
    </row>
    <row r="681" spans="1:10">
      <c r="A681" s="145"/>
      <c r="B681" s="145"/>
      <c r="C681" s="145"/>
      <c r="D681" s="145"/>
      <c r="E681" s="145"/>
      <c r="F681" s="145"/>
      <c r="G681" s="145"/>
      <c r="H681" s="145"/>
      <c r="I681" s="145"/>
      <c r="J681" s="145"/>
    </row>
    <row r="682" spans="1:10">
      <c r="A682" s="145"/>
      <c r="B682" s="145"/>
      <c r="C682" s="145"/>
      <c r="D682" s="145"/>
      <c r="E682" s="145"/>
      <c r="F682" s="145"/>
      <c r="G682" s="145"/>
      <c r="H682" s="145"/>
      <c r="I682" s="145"/>
      <c r="J682" s="145"/>
    </row>
    <row r="683" spans="1:10">
      <c r="A683" s="145"/>
      <c r="B683" s="145"/>
      <c r="C683" s="145"/>
      <c r="D683" s="145"/>
      <c r="E683" s="145"/>
      <c r="F683" s="145"/>
      <c r="G683" s="145"/>
      <c r="H683" s="145"/>
      <c r="I683" s="145"/>
      <c r="J683" s="145"/>
    </row>
    <row r="684" spans="1:10">
      <c r="A684" s="145"/>
      <c r="B684" s="145"/>
      <c r="C684" s="145"/>
      <c r="D684" s="145"/>
      <c r="E684" s="145"/>
      <c r="F684" s="145"/>
      <c r="G684" s="145"/>
      <c r="H684" s="145"/>
      <c r="I684" s="145"/>
      <c r="J684" s="145"/>
    </row>
    <row r="685" spans="1:10">
      <c r="A685" s="145"/>
      <c r="B685" s="145"/>
      <c r="C685" s="145"/>
      <c r="D685" s="145"/>
      <c r="E685" s="145"/>
      <c r="F685" s="145"/>
      <c r="G685" s="145"/>
      <c r="H685" s="145"/>
      <c r="I685" s="145"/>
      <c r="J685" s="145"/>
    </row>
    <row r="686" spans="1:10">
      <c r="A686" s="145"/>
      <c r="B686" s="145"/>
      <c r="C686" s="145"/>
      <c r="D686" s="145"/>
      <c r="E686" s="145"/>
      <c r="F686" s="145"/>
      <c r="G686" s="145"/>
      <c r="H686" s="145"/>
      <c r="I686" s="145"/>
      <c r="J686" s="145"/>
    </row>
    <row r="687" spans="1:10">
      <c r="A687" s="145"/>
      <c r="B687" s="145"/>
      <c r="C687" s="145"/>
      <c r="D687" s="145"/>
      <c r="E687" s="145"/>
      <c r="F687" s="145"/>
      <c r="G687" s="145"/>
      <c r="H687" s="145"/>
      <c r="I687" s="145"/>
      <c r="J687" s="145"/>
    </row>
    <row r="688" spans="1:10">
      <c r="A688" s="145"/>
      <c r="B688" s="145"/>
      <c r="C688" s="145"/>
      <c r="D688" s="145"/>
      <c r="E688" s="145"/>
      <c r="F688" s="145"/>
      <c r="G688" s="145"/>
      <c r="H688" s="145"/>
      <c r="I688" s="145"/>
      <c r="J688" s="145"/>
    </row>
    <row r="689" spans="1:10">
      <c r="A689" s="145"/>
      <c r="B689" s="145"/>
      <c r="C689" s="145"/>
      <c r="D689" s="145"/>
      <c r="E689" s="145"/>
      <c r="F689" s="145"/>
      <c r="G689" s="145"/>
      <c r="H689" s="145"/>
      <c r="I689" s="145"/>
      <c r="J689" s="145"/>
    </row>
    <row r="690" spans="1:10">
      <c r="A690" s="145"/>
      <c r="B690" s="145"/>
      <c r="C690" s="145"/>
      <c r="D690" s="145"/>
      <c r="E690" s="145"/>
      <c r="F690" s="145"/>
      <c r="G690" s="145"/>
      <c r="H690" s="145"/>
      <c r="I690" s="145"/>
      <c r="J690" s="145"/>
    </row>
    <row r="691" spans="1:10">
      <c r="A691" s="145"/>
      <c r="B691" s="145"/>
      <c r="C691" s="145"/>
      <c r="D691" s="145"/>
      <c r="E691" s="145"/>
      <c r="F691" s="145"/>
      <c r="G691" s="145"/>
      <c r="H691" s="145"/>
      <c r="I691" s="145"/>
      <c r="J691" s="145"/>
    </row>
    <row r="692" spans="1:10">
      <c r="A692" s="145"/>
      <c r="B692" s="145"/>
      <c r="C692" s="145"/>
      <c r="D692" s="145"/>
      <c r="E692" s="145"/>
      <c r="F692" s="145"/>
      <c r="G692" s="145"/>
      <c r="H692" s="145"/>
      <c r="I692" s="145"/>
      <c r="J692" s="145"/>
    </row>
    <row r="693" spans="1:10">
      <c r="A693" s="145"/>
      <c r="B693" s="145"/>
      <c r="C693" s="145"/>
      <c r="D693" s="145"/>
      <c r="E693" s="145"/>
      <c r="F693" s="145"/>
      <c r="G693" s="145"/>
      <c r="H693" s="145"/>
      <c r="I693" s="145"/>
      <c r="J693" s="145"/>
    </row>
    <row r="694" spans="1:10">
      <c r="A694" s="145"/>
      <c r="B694" s="145"/>
      <c r="C694" s="145"/>
      <c r="D694" s="145"/>
      <c r="E694" s="145"/>
      <c r="F694" s="145"/>
      <c r="G694" s="145"/>
      <c r="H694" s="145"/>
      <c r="I694" s="145"/>
      <c r="J694" s="145"/>
    </row>
    <row r="695" spans="1:10">
      <c r="A695" s="145"/>
      <c r="B695" s="145"/>
      <c r="C695" s="145"/>
      <c r="D695" s="145"/>
      <c r="E695" s="145"/>
      <c r="F695" s="145"/>
      <c r="G695" s="145"/>
      <c r="H695" s="145"/>
      <c r="I695" s="145"/>
      <c r="J695" s="145"/>
    </row>
    <row r="696" spans="1:10">
      <c r="A696" s="145"/>
      <c r="B696" s="145"/>
      <c r="C696" s="145"/>
      <c r="D696" s="145"/>
      <c r="E696" s="145"/>
      <c r="F696" s="145"/>
      <c r="G696" s="145"/>
      <c r="H696" s="145"/>
      <c r="I696" s="145"/>
      <c r="J696" s="145"/>
    </row>
    <row r="697" spans="1:10">
      <c r="A697" s="145"/>
      <c r="B697" s="145"/>
      <c r="C697" s="145"/>
      <c r="D697" s="145"/>
      <c r="E697" s="145"/>
      <c r="F697" s="145"/>
      <c r="G697" s="145"/>
      <c r="H697" s="145"/>
      <c r="I697" s="145"/>
      <c r="J697" s="145"/>
    </row>
    <row r="698" spans="1:10">
      <c r="A698" s="145"/>
      <c r="B698" s="145"/>
      <c r="C698" s="145"/>
      <c r="D698" s="145"/>
      <c r="E698" s="145"/>
      <c r="F698" s="145"/>
      <c r="G698" s="145"/>
      <c r="H698" s="145"/>
      <c r="I698" s="145"/>
      <c r="J698" s="145"/>
    </row>
    <row r="699" spans="1:10">
      <c r="A699" s="145"/>
      <c r="B699" s="145"/>
      <c r="C699" s="145"/>
      <c r="D699" s="145"/>
      <c r="E699" s="145"/>
      <c r="F699" s="145"/>
      <c r="G699" s="145"/>
      <c r="H699" s="145"/>
      <c r="I699" s="145"/>
      <c r="J699" s="145"/>
    </row>
    <row r="700" spans="1:10">
      <c r="A700" s="145"/>
      <c r="B700" s="145"/>
      <c r="C700" s="145"/>
      <c r="D700" s="145"/>
      <c r="E700" s="145"/>
      <c r="F700" s="145"/>
      <c r="G700" s="145"/>
      <c r="H700" s="145"/>
      <c r="I700" s="145"/>
      <c r="J700" s="145"/>
    </row>
    <row r="701" spans="1:10">
      <c r="A701" s="145"/>
      <c r="B701" s="145"/>
      <c r="C701" s="145"/>
      <c r="D701" s="145"/>
      <c r="E701" s="145"/>
      <c r="F701" s="145"/>
      <c r="G701" s="145"/>
      <c r="H701" s="145"/>
      <c r="I701" s="145"/>
      <c r="J701" s="145"/>
    </row>
    <row r="702" spans="1:10">
      <c r="A702" s="145"/>
      <c r="B702" s="145"/>
      <c r="C702" s="145"/>
      <c r="D702" s="145"/>
      <c r="E702" s="145"/>
      <c r="F702" s="145"/>
      <c r="G702" s="145"/>
      <c r="H702" s="145"/>
      <c r="I702" s="145"/>
      <c r="J702" s="145"/>
    </row>
    <row r="703" spans="1:10">
      <c r="A703" s="145"/>
      <c r="B703" s="145"/>
      <c r="C703" s="145"/>
      <c r="D703" s="145"/>
      <c r="E703" s="145"/>
      <c r="F703" s="145"/>
      <c r="G703" s="145"/>
      <c r="H703" s="145"/>
      <c r="I703" s="145"/>
      <c r="J703" s="145"/>
    </row>
    <row r="704" spans="1:10">
      <c r="A704" s="145"/>
      <c r="B704" s="145"/>
      <c r="C704" s="145"/>
      <c r="D704" s="145"/>
      <c r="E704" s="145"/>
      <c r="F704" s="145"/>
      <c r="G704" s="145"/>
      <c r="H704" s="145"/>
      <c r="I704" s="145"/>
      <c r="J704" s="145"/>
    </row>
    <row r="705" spans="1:13">
      <c r="A705" s="145"/>
      <c r="B705" s="145"/>
      <c r="C705" s="145"/>
      <c r="D705" s="145"/>
      <c r="E705" s="145"/>
      <c r="F705" s="145"/>
      <c r="G705" s="145"/>
      <c r="H705" s="145"/>
      <c r="I705" s="145"/>
      <c r="J705" s="145"/>
    </row>
    <row r="706" spans="1:13">
      <c r="A706" s="145"/>
      <c r="B706" s="145"/>
      <c r="C706" s="145"/>
      <c r="D706" s="145"/>
      <c r="E706" s="145"/>
      <c r="F706" s="145"/>
      <c r="G706" s="145"/>
      <c r="H706" s="145"/>
      <c r="I706" s="145"/>
      <c r="J706" s="145"/>
    </row>
    <row r="707" spans="1:13">
      <c r="A707" s="145"/>
      <c r="B707" s="145"/>
      <c r="C707" s="145"/>
      <c r="D707" s="145"/>
      <c r="E707" s="145"/>
      <c r="F707" s="145"/>
      <c r="G707" s="145"/>
      <c r="H707" s="145"/>
      <c r="I707" s="145"/>
      <c r="J707" s="145"/>
    </row>
    <row r="708" spans="1:13">
      <c r="A708" s="145"/>
      <c r="B708" s="145"/>
      <c r="C708" s="145"/>
      <c r="D708" s="145"/>
      <c r="E708" s="145"/>
      <c r="F708" s="145"/>
      <c r="G708" s="145"/>
      <c r="H708" s="145"/>
      <c r="I708" s="145"/>
      <c r="J708" s="145"/>
    </row>
    <row r="709" spans="1:13">
      <c r="A709" s="145"/>
      <c r="B709" s="145"/>
      <c r="C709" s="145"/>
      <c r="D709" s="145"/>
      <c r="E709" s="145"/>
      <c r="F709" s="145"/>
      <c r="G709" s="145"/>
      <c r="H709" s="145"/>
      <c r="I709" s="145"/>
      <c r="J709" s="145"/>
    </row>
    <row r="710" spans="1:13">
      <c r="A710" s="145"/>
      <c r="B710" s="145"/>
      <c r="C710" s="145"/>
      <c r="D710" s="145"/>
      <c r="E710" s="145"/>
      <c r="F710" s="145"/>
      <c r="G710" s="145"/>
      <c r="H710" s="145"/>
      <c r="I710" s="145"/>
      <c r="J710" s="145"/>
    </row>
    <row r="711" spans="1:13">
      <c r="A711" s="145"/>
      <c r="B711" s="145"/>
      <c r="C711" s="145"/>
      <c r="D711" s="145"/>
      <c r="E711" s="145"/>
      <c r="F711" s="145"/>
      <c r="G711" s="145"/>
      <c r="H711" s="145"/>
      <c r="I711" s="145"/>
      <c r="J711" s="145"/>
    </row>
    <row r="712" spans="1:13">
      <c r="A712" s="145"/>
      <c r="B712" s="145"/>
      <c r="C712" s="145"/>
      <c r="D712" s="145"/>
      <c r="E712" s="145"/>
      <c r="F712" s="145"/>
      <c r="G712" s="145"/>
      <c r="H712" s="145"/>
      <c r="I712" s="145"/>
      <c r="J712" s="145"/>
    </row>
    <row r="713" spans="1:13">
      <c r="A713" s="145"/>
      <c r="B713" s="145"/>
      <c r="C713" s="145"/>
      <c r="D713" s="145"/>
      <c r="E713" s="145"/>
      <c r="F713" s="145"/>
      <c r="G713" s="145"/>
      <c r="H713" s="145"/>
      <c r="I713" s="145"/>
      <c r="J713" s="145"/>
    </row>
    <row r="714" spans="1:13">
      <c r="A714" s="145"/>
      <c r="B714" s="145"/>
      <c r="C714" s="145"/>
      <c r="D714" s="145"/>
      <c r="E714" s="145"/>
      <c r="F714" s="145"/>
      <c r="G714" s="145"/>
      <c r="H714" s="145"/>
      <c r="I714" s="145"/>
      <c r="J714" s="145"/>
    </row>
    <row r="715" spans="1:13">
      <c r="A715" s="145"/>
      <c r="B715" s="145"/>
      <c r="C715" s="145"/>
      <c r="D715" s="145"/>
      <c r="E715" s="145"/>
      <c r="F715" s="145"/>
      <c r="G715" s="145"/>
      <c r="H715" s="145"/>
      <c r="I715" s="145"/>
      <c r="J715" s="145"/>
    </row>
    <row r="716" spans="1:13">
      <c r="A716" s="145"/>
      <c r="B716" s="145"/>
      <c r="C716" s="145"/>
      <c r="D716" s="145"/>
      <c r="E716" s="145"/>
      <c r="F716" s="145"/>
      <c r="G716" s="145"/>
      <c r="H716" s="145"/>
      <c r="I716" s="145"/>
      <c r="J716" s="145"/>
    </row>
    <row r="717" spans="1:13">
      <c r="A717" s="145"/>
      <c r="B717" s="145"/>
      <c r="C717" s="145"/>
      <c r="D717" s="145"/>
      <c r="E717" s="145"/>
      <c r="F717" s="145"/>
      <c r="G717" s="145"/>
      <c r="H717" s="145"/>
      <c r="I717" s="145"/>
      <c r="J717" s="145"/>
    </row>
    <row r="718" spans="1:13">
      <c r="A718" s="145"/>
      <c r="B718" s="145"/>
      <c r="C718" s="145"/>
      <c r="D718" s="145"/>
      <c r="E718" s="145"/>
      <c r="F718" s="145"/>
      <c r="G718" s="145"/>
      <c r="H718" s="145"/>
      <c r="I718" s="145"/>
      <c r="J718" s="145"/>
    </row>
    <row r="719" spans="1:13">
      <c r="A719" s="145"/>
      <c r="B719" s="145"/>
      <c r="C719" s="145"/>
      <c r="D719" s="145"/>
      <c r="E719" s="145"/>
      <c r="F719" s="145"/>
      <c r="G719" s="145"/>
      <c r="H719" s="145"/>
      <c r="I719" s="145"/>
      <c r="J719" s="145"/>
    </row>
    <row r="720" spans="1:13">
      <c r="A720" s="168"/>
      <c r="B720" s="168"/>
      <c r="C720" s="168"/>
      <c r="D720" s="168"/>
      <c r="E720" s="168"/>
      <c r="F720" s="168"/>
      <c r="G720" s="168"/>
      <c r="H720" s="168"/>
      <c r="I720" s="168"/>
      <c r="J720" s="168"/>
      <c r="K720" s="74"/>
      <c r="L720" s="113"/>
      <c r="M720" s="113"/>
    </row>
    <row r="721" spans="1:45">
      <c r="A721" s="145"/>
      <c r="B721" s="145"/>
      <c r="C721" s="145"/>
      <c r="D721" s="145"/>
      <c r="E721" s="145"/>
      <c r="F721" s="145"/>
      <c r="G721" s="145"/>
      <c r="H721" s="145"/>
      <c r="I721" s="145"/>
      <c r="J721" s="145"/>
    </row>
    <row r="722" spans="1:45">
      <c r="A722" s="145"/>
      <c r="B722" s="145"/>
      <c r="C722" s="145"/>
      <c r="D722" s="145"/>
      <c r="E722" s="145"/>
      <c r="F722" s="145"/>
      <c r="G722" s="145"/>
      <c r="H722" s="145"/>
      <c r="I722" s="145"/>
      <c r="J722" s="145"/>
    </row>
    <row r="723" spans="1:45">
      <c r="A723" s="145"/>
      <c r="B723" s="145"/>
      <c r="C723" s="145"/>
      <c r="D723" s="145"/>
      <c r="E723" s="145"/>
      <c r="F723" s="145"/>
      <c r="G723" s="145"/>
      <c r="H723" s="145"/>
      <c r="I723" s="145"/>
      <c r="J723" s="145"/>
    </row>
    <row r="724" spans="1:45">
      <c r="A724" s="145"/>
      <c r="B724" s="145"/>
      <c r="C724" s="145"/>
      <c r="D724" s="145"/>
      <c r="E724" s="145"/>
      <c r="F724" s="145"/>
      <c r="G724" s="145"/>
      <c r="H724" s="145"/>
      <c r="I724" s="145"/>
      <c r="J724" s="145"/>
    </row>
    <row r="725" spans="1:45">
      <c r="A725" s="145"/>
      <c r="B725" s="145"/>
      <c r="C725" s="145"/>
      <c r="D725" s="145"/>
      <c r="E725" s="145"/>
      <c r="F725" s="145"/>
      <c r="G725" s="145"/>
      <c r="H725" s="145"/>
      <c r="I725" s="145"/>
      <c r="J725" s="145"/>
    </row>
    <row r="726" spans="1:45">
      <c r="A726" s="145"/>
      <c r="B726" s="145"/>
      <c r="C726" s="145"/>
      <c r="D726" s="145"/>
      <c r="E726" s="145"/>
      <c r="F726" s="145"/>
      <c r="G726" s="145"/>
      <c r="H726" s="145"/>
      <c r="I726" s="145"/>
      <c r="J726" s="145"/>
    </row>
    <row r="727" spans="1:45">
      <c r="A727" s="145"/>
      <c r="B727" s="145"/>
      <c r="C727" s="145"/>
      <c r="D727" s="145"/>
      <c r="E727" s="145"/>
      <c r="F727" s="145"/>
      <c r="G727" s="145"/>
      <c r="H727" s="145"/>
      <c r="I727" s="145"/>
      <c r="J727" s="145"/>
    </row>
    <row r="728" spans="1:45">
      <c r="A728" s="145"/>
      <c r="B728" s="145"/>
      <c r="C728" s="145"/>
      <c r="D728" s="145"/>
      <c r="E728" s="145"/>
      <c r="F728" s="145"/>
      <c r="G728" s="145"/>
      <c r="H728" s="145"/>
      <c r="I728" s="145"/>
      <c r="J728" s="145"/>
    </row>
    <row r="729" spans="1:45">
      <c r="A729" s="145"/>
      <c r="B729" s="145"/>
      <c r="C729" s="145"/>
      <c r="D729" s="145"/>
      <c r="E729" s="145"/>
      <c r="F729" s="145"/>
      <c r="G729" s="145"/>
      <c r="H729" s="145"/>
      <c r="I729" s="145"/>
      <c r="J729" s="145"/>
    </row>
    <row r="730" spans="1:45">
      <c r="A730" s="145"/>
      <c r="B730" s="145"/>
      <c r="C730" s="145"/>
      <c r="D730" s="145"/>
      <c r="E730" s="145"/>
      <c r="F730" s="145"/>
      <c r="G730" s="145"/>
      <c r="H730" s="145"/>
      <c r="I730" s="145"/>
      <c r="J730" s="145"/>
    </row>
    <row r="731" spans="1:45" ht="15" customHeight="1">
      <c r="A731" s="201" t="s">
        <v>111</v>
      </c>
      <c r="B731" s="202"/>
      <c r="C731" s="202"/>
      <c r="D731" s="202"/>
      <c r="E731" s="202"/>
      <c r="F731" s="202"/>
      <c r="G731" s="202"/>
      <c r="H731" s="202"/>
      <c r="I731" s="202"/>
      <c r="J731" s="203"/>
    </row>
    <row r="732" spans="1:45">
      <c r="A732" s="146" t="s">
        <v>39</v>
      </c>
      <c r="B732" s="199" t="s">
        <v>96</v>
      </c>
      <c r="C732" s="207"/>
      <c r="D732" s="200"/>
      <c r="E732" s="199" t="s">
        <v>97</v>
      </c>
      <c r="F732" s="207"/>
      <c r="G732" s="200"/>
      <c r="H732" s="199" t="s">
        <v>98</v>
      </c>
      <c r="I732" s="207"/>
      <c r="J732" s="200"/>
    </row>
    <row r="733" spans="1:45">
      <c r="A733" s="148">
        <v>1</v>
      </c>
      <c r="B733" s="149">
        <v>2</v>
      </c>
      <c r="C733" s="149">
        <v>3</v>
      </c>
      <c r="D733" s="149">
        <v>4</v>
      </c>
      <c r="E733" s="149">
        <v>5</v>
      </c>
      <c r="F733" s="149">
        <v>6</v>
      </c>
      <c r="G733" s="149">
        <v>7</v>
      </c>
      <c r="H733" s="165" t="s">
        <v>118</v>
      </c>
      <c r="I733" s="165" t="s">
        <v>119</v>
      </c>
      <c r="J733" s="165" t="s">
        <v>120</v>
      </c>
      <c r="AN733" s="33"/>
      <c r="AO733" s="33"/>
      <c r="AP733" s="33"/>
      <c r="AQ733" s="33"/>
      <c r="AR733" s="33"/>
      <c r="AS733" s="33"/>
    </row>
    <row r="734" spans="1:45">
      <c r="A734" s="150"/>
      <c r="B734" s="149" t="s">
        <v>105</v>
      </c>
      <c r="C734" s="149" t="s">
        <v>90</v>
      </c>
      <c r="D734" s="149" t="s">
        <v>42</v>
      </c>
      <c r="E734" s="149" t="s">
        <v>105</v>
      </c>
      <c r="F734" s="149" t="s">
        <v>90</v>
      </c>
      <c r="G734" s="149" t="s">
        <v>42</v>
      </c>
      <c r="H734" s="149" t="s">
        <v>105</v>
      </c>
      <c r="I734" s="149" t="s">
        <v>90</v>
      </c>
      <c r="J734" s="149" t="s">
        <v>42</v>
      </c>
      <c r="AN734" s="33"/>
      <c r="AO734" s="33"/>
      <c r="AP734" s="33"/>
      <c r="AQ734" s="33"/>
      <c r="AR734" s="33"/>
      <c r="AS734" s="33"/>
    </row>
    <row r="735" spans="1:45">
      <c r="A735" s="152"/>
      <c r="B735" s="146">
        <v>2021</v>
      </c>
      <c r="C735" s="146">
        <v>2022</v>
      </c>
      <c r="D735" s="146">
        <v>2023</v>
      </c>
      <c r="E735" s="146">
        <v>2021</v>
      </c>
      <c r="F735" s="146">
        <v>2022</v>
      </c>
      <c r="G735" s="146">
        <v>2023</v>
      </c>
      <c r="H735" s="146">
        <v>2021</v>
      </c>
      <c r="I735" s="146">
        <v>2022</v>
      </c>
      <c r="J735" s="146">
        <v>2023</v>
      </c>
      <c r="M735" s="111" t="s">
        <v>129</v>
      </c>
      <c r="N735" s="112" t="str">
        <f t="shared" ref="N735:N747" si="85">C810</f>
        <v>2019 fakts</v>
      </c>
      <c r="O735" s="112" t="str">
        <f t="shared" ref="O735:O747" si="86">D810</f>
        <v>2020 plāns</v>
      </c>
      <c r="P735" s="112" t="str">
        <f t="shared" ref="P735:P747" si="87">E810</f>
        <v>2020 fakts</v>
      </c>
      <c r="Q735" s="112" t="str">
        <f t="shared" ref="Q735:Q747" si="88">F810</f>
        <v>2021 plāns</v>
      </c>
      <c r="R735" s="112" t="str">
        <f t="shared" ref="R735:R747" si="89">G810</f>
        <v>2021 fakts</v>
      </c>
      <c r="S735" s="112" t="str">
        <f t="shared" ref="S735:S747" si="90">H810</f>
        <v>2022 plāns</v>
      </c>
      <c r="T735" s="112" t="str">
        <f t="shared" ref="T735:U747" si="91">I810</f>
        <v>2022 prognoze</v>
      </c>
      <c r="U735" s="112" t="str">
        <f t="shared" si="91"/>
        <v>2023 prognoze</v>
      </c>
      <c r="AN735" s="33"/>
      <c r="AO735" s="33"/>
      <c r="AP735" s="33"/>
      <c r="AQ735" s="33"/>
      <c r="AR735" s="33"/>
      <c r="AS735" s="33"/>
    </row>
    <row r="736" spans="1:45">
      <c r="A736" s="154" t="s">
        <v>45</v>
      </c>
      <c r="B736" s="155">
        <f ca="1">IFERROR(B663/R736*100,"")</f>
        <v>0.60890762326156345</v>
      </c>
      <c r="C736" s="155">
        <f ca="1">IFERROR(C663/T736*100,"")</f>
        <v>0.48681877589143474</v>
      </c>
      <c r="D736" s="155">
        <f ca="1">IFERROR(D663/U736*100,"")</f>
        <v>0.70230301607049606</v>
      </c>
      <c r="E736" s="155">
        <f ca="1">IFERROR(E663/R736*100,"")</f>
        <v>0.45455956203333381</v>
      </c>
      <c r="F736" s="155">
        <f ca="1">IFERROR(F663/T736*100,"")</f>
        <v>0.44407668351563423</v>
      </c>
      <c r="G736" s="155">
        <f ca="1">IFERROR(G663/U736*100,"")</f>
        <v>0.50870872755259033</v>
      </c>
      <c r="H736" s="155">
        <f ca="1">IFERROR(B736-E736,"")</f>
        <v>0.15434806122822964</v>
      </c>
      <c r="I736" s="155">
        <f ca="1">IFERROR(C736-F736,"")</f>
        <v>4.2742092375800511E-2</v>
      </c>
      <c r="J736" s="155">
        <f ca="1">IFERROR(D736-G736,"")</f>
        <v>0.19359428851790572</v>
      </c>
      <c r="M736" s="111" t="s">
        <v>45</v>
      </c>
      <c r="N736" s="112">
        <f t="shared" si="85"/>
        <v>30678645</v>
      </c>
      <c r="O736" s="112">
        <f t="shared" si="86"/>
        <v>30294045</v>
      </c>
      <c r="P736" s="112">
        <f t="shared" si="87"/>
        <v>30294045</v>
      </c>
      <c r="Q736" s="112">
        <f t="shared" si="88"/>
        <v>33587579</v>
      </c>
      <c r="R736" s="112">
        <f t="shared" si="89"/>
        <v>33587579</v>
      </c>
      <c r="S736" s="112">
        <f t="shared" si="90"/>
        <v>39080733</v>
      </c>
      <c r="T736" s="112">
        <f t="shared" si="91"/>
        <v>39080733</v>
      </c>
      <c r="U736" s="112">
        <f t="shared" si="91"/>
        <v>43637185.087816499</v>
      </c>
      <c r="AN736" s="33"/>
      <c r="AO736" s="33"/>
      <c r="AP736" s="33"/>
      <c r="AQ736" s="33"/>
      <c r="AR736" s="33"/>
      <c r="AS736" s="33"/>
    </row>
    <row r="737" spans="1:45">
      <c r="A737" s="154" t="s">
        <v>46</v>
      </c>
      <c r="B737" s="155">
        <f t="shared" ref="B737:B747" ca="1" si="92">IFERROR(B664/R737*100,"")</f>
        <v>0.80122048987216354</v>
      </c>
      <c r="C737" s="155">
        <f t="shared" ref="C737:C747" ca="1" si="93">IFERROR(C664/T737*100,"")</f>
        <v>0.91132401482848335</v>
      </c>
      <c r="D737" s="155">
        <f t="shared" ref="D737:D747" ca="1" si="94">IFERROR(D664/U737*100,"")</f>
        <v>0.66982790803710313</v>
      </c>
      <c r="E737" s="155">
        <f t="shared" ref="E737:E747" ca="1" si="95">IFERROR(E664/R737*100,"")</f>
        <v>0.63696299158686009</v>
      </c>
      <c r="F737" s="155">
        <f t="shared" ref="F737:F747" ca="1" si="96">IFERROR(F664/T737*100,"")</f>
        <v>0.53389571019560977</v>
      </c>
      <c r="G737" s="155">
        <f t="shared" ref="G737:G747" ca="1" si="97">IFERROR(G664/U737*100,"")</f>
        <v>0.58965822264241563</v>
      </c>
      <c r="H737" s="155">
        <f t="shared" ref="H737:H747" ca="1" si="98">IFERROR(B737-E737,"")</f>
        <v>0.16425749828530345</v>
      </c>
      <c r="I737" s="155">
        <f t="shared" ref="I737:I747" ca="1" si="99">IFERROR(C737-F737,"")</f>
        <v>0.37742830463287358</v>
      </c>
      <c r="J737" s="155">
        <f t="shared" ref="J737:J747" ca="1" si="100">IFERROR(D737-G737,"")</f>
        <v>8.0169685394687495E-2</v>
      </c>
      <c r="M737" s="111" t="s">
        <v>46</v>
      </c>
      <c r="N737" s="112">
        <f t="shared" si="85"/>
        <v>30678645</v>
      </c>
      <c r="O737" s="112">
        <f t="shared" si="86"/>
        <v>30294045</v>
      </c>
      <c r="P737" s="112">
        <f t="shared" si="87"/>
        <v>30294045</v>
      </c>
      <c r="Q737" s="112">
        <f t="shared" si="88"/>
        <v>33587579</v>
      </c>
      <c r="R737" s="112">
        <f t="shared" si="89"/>
        <v>33587579</v>
      </c>
      <c r="S737" s="112">
        <f t="shared" si="90"/>
        <v>39080733</v>
      </c>
      <c r="T737" s="112">
        <f t="shared" si="91"/>
        <v>39080733</v>
      </c>
      <c r="U737" s="112">
        <f t="shared" si="91"/>
        <v>43637185.087816499</v>
      </c>
      <c r="AN737" s="33"/>
      <c r="AO737" s="33"/>
      <c r="AP737" s="33"/>
      <c r="AQ737" s="33"/>
      <c r="AR737" s="33"/>
      <c r="AS737" s="33"/>
    </row>
    <row r="738" spans="1:45">
      <c r="A738" s="154" t="s">
        <v>22</v>
      </c>
      <c r="B738" s="155">
        <f t="shared" ca="1" si="92"/>
        <v>0.76063623698510696</v>
      </c>
      <c r="C738" s="155">
        <f t="shared" ca="1" si="93"/>
        <v>0.53088618629543105</v>
      </c>
      <c r="D738" s="155">
        <f t="shared" ca="1" si="94"/>
        <v>0.51715514771599613</v>
      </c>
      <c r="E738" s="155">
        <f t="shared" ca="1" si="95"/>
        <v>0.67175093507037242</v>
      </c>
      <c r="F738" s="155">
        <f t="shared" ca="1" si="96"/>
        <v>0.57871565766179456</v>
      </c>
      <c r="G738" s="155">
        <f t="shared" ca="1" si="97"/>
        <v>0.6455176163016223</v>
      </c>
      <c r="H738" s="155">
        <f t="shared" ca="1" si="98"/>
        <v>8.8885301914734538E-2</v>
      </c>
      <c r="I738" s="155">
        <f t="shared" ca="1" si="99"/>
        <v>-4.7829471366363507E-2</v>
      </c>
      <c r="J738" s="155">
        <f t="shared" ca="1" si="100"/>
        <v>-0.12836246858562617</v>
      </c>
      <c r="M738" s="111" t="s">
        <v>22</v>
      </c>
      <c r="N738" s="112">
        <f t="shared" si="85"/>
        <v>30678645</v>
      </c>
      <c r="O738" s="112">
        <f t="shared" si="86"/>
        <v>30294045</v>
      </c>
      <c r="P738" s="112">
        <f t="shared" si="87"/>
        <v>30294045</v>
      </c>
      <c r="Q738" s="112">
        <f t="shared" si="88"/>
        <v>33587579</v>
      </c>
      <c r="R738" s="112">
        <f t="shared" si="89"/>
        <v>33587579</v>
      </c>
      <c r="S738" s="112">
        <f t="shared" si="90"/>
        <v>39080733</v>
      </c>
      <c r="T738" s="112">
        <f t="shared" si="91"/>
        <v>39080733</v>
      </c>
      <c r="U738" s="112">
        <f t="shared" si="91"/>
        <v>43637185.087816499</v>
      </c>
      <c r="AN738" s="33"/>
      <c r="AO738" s="33"/>
      <c r="AP738" s="33"/>
      <c r="AQ738" s="33"/>
      <c r="AR738" s="33"/>
      <c r="AS738" s="33"/>
    </row>
    <row r="739" spans="1:45">
      <c r="A739" s="154" t="s">
        <v>47</v>
      </c>
      <c r="B739" s="155">
        <f t="shared" ca="1" si="92"/>
        <v>0.49433808253938166</v>
      </c>
      <c r="C739" s="155">
        <f t="shared" ca="1" si="93"/>
        <v>0.64806534207022159</v>
      </c>
      <c r="D739" s="155" t="str">
        <f t="shared" ca="1" si="94"/>
        <v/>
      </c>
      <c r="E739" s="155">
        <f t="shared" ca="1" si="95"/>
        <v>0.6881916824073564</v>
      </c>
      <c r="F739" s="155">
        <f t="shared" ca="1" si="96"/>
        <v>0.59913325064808787</v>
      </c>
      <c r="G739" s="155" t="str">
        <f t="shared" ca="1" si="97"/>
        <v/>
      </c>
      <c r="H739" s="155">
        <f t="shared" ca="1" si="98"/>
        <v>-0.19385359986797474</v>
      </c>
      <c r="I739" s="155">
        <f t="shared" ca="1" si="99"/>
        <v>4.8932091422133728E-2</v>
      </c>
      <c r="J739" s="155" t="str">
        <f t="shared" ca="1" si="100"/>
        <v/>
      </c>
      <c r="M739" s="111" t="s">
        <v>47</v>
      </c>
      <c r="N739" s="112">
        <f t="shared" si="85"/>
        <v>30678645</v>
      </c>
      <c r="O739" s="112">
        <f t="shared" si="86"/>
        <v>30294045</v>
      </c>
      <c r="P739" s="112">
        <f t="shared" si="87"/>
        <v>30294045</v>
      </c>
      <c r="Q739" s="112">
        <f t="shared" si="88"/>
        <v>33587579</v>
      </c>
      <c r="R739" s="112">
        <f t="shared" si="89"/>
        <v>33587579</v>
      </c>
      <c r="S739" s="112">
        <f t="shared" si="90"/>
        <v>39080733</v>
      </c>
      <c r="T739" s="112">
        <f t="shared" si="91"/>
        <v>39080733</v>
      </c>
      <c r="U739" s="112">
        <f t="shared" si="91"/>
        <v>43637185.087816499</v>
      </c>
      <c r="AN739" s="33"/>
      <c r="AO739" s="33"/>
      <c r="AP739" s="33"/>
      <c r="AQ739" s="33"/>
      <c r="AR739" s="33"/>
      <c r="AS739" s="33"/>
    </row>
    <row r="740" spans="1:45">
      <c r="A740" s="154" t="s">
        <v>23</v>
      </c>
      <c r="B740" s="155">
        <f t="shared" ca="1" si="92"/>
        <v>0.75590148965485127</v>
      </c>
      <c r="C740" s="155">
        <f t="shared" ca="1" si="93"/>
        <v>0.62138664082887096</v>
      </c>
      <c r="D740" s="155" t="str">
        <f t="shared" ca="1" si="94"/>
        <v/>
      </c>
      <c r="E740" s="155">
        <f t="shared" ca="1" si="95"/>
        <v>0.67939832162359803</v>
      </c>
      <c r="F740" s="155">
        <f t="shared" ca="1" si="96"/>
        <v>0.64992625138325832</v>
      </c>
      <c r="G740" s="155" t="str">
        <f t="shared" ca="1" si="97"/>
        <v/>
      </c>
      <c r="H740" s="155">
        <f t="shared" ca="1" si="98"/>
        <v>7.6503168031253233E-2</v>
      </c>
      <c r="I740" s="155">
        <f t="shared" ca="1" si="99"/>
        <v>-2.8539610554387362E-2</v>
      </c>
      <c r="J740" s="155" t="str">
        <f t="shared" ca="1" si="100"/>
        <v/>
      </c>
      <c r="M740" s="111" t="s">
        <v>23</v>
      </c>
      <c r="N740" s="112">
        <f t="shared" si="85"/>
        <v>30678645</v>
      </c>
      <c r="O740" s="112">
        <f t="shared" si="86"/>
        <v>30294045</v>
      </c>
      <c r="P740" s="112">
        <f t="shared" si="87"/>
        <v>30294045</v>
      </c>
      <c r="Q740" s="112">
        <f t="shared" si="88"/>
        <v>33587579</v>
      </c>
      <c r="R740" s="112">
        <f t="shared" si="89"/>
        <v>33587579</v>
      </c>
      <c r="S740" s="112">
        <f t="shared" si="90"/>
        <v>39080733</v>
      </c>
      <c r="T740" s="112">
        <f t="shared" si="91"/>
        <v>39080733</v>
      </c>
      <c r="U740" s="112">
        <f t="shared" si="91"/>
        <v>43637185.087816499</v>
      </c>
      <c r="AN740" s="33"/>
      <c r="AO740" s="33"/>
      <c r="AP740" s="33"/>
      <c r="AQ740" s="33"/>
      <c r="AR740" s="33"/>
      <c r="AS740" s="33"/>
    </row>
    <row r="741" spans="1:45">
      <c r="A741" s="154" t="s">
        <v>48</v>
      </c>
      <c r="B741" s="155">
        <f t="shared" ca="1" si="92"/>
        <v>0.84261987742552114</v>
      </c>
      <c r="C741" s="155">
        <f t="shared" ca="1" si="93"/>
        <v>0.83037948648506643</v>
      </c>
      <c r="D741" s="155" t="str">
        <f t="shared" ca="1" si="94"/>
        <v/>
      </c>
      <c r="E741" s="155">
        <f t="shared" ca="1" si="95"/>
        <v>1.002042856378544</v>
      </c>
      <c r="F741" s="155">
        <f t="shared" ca="1" si="96"/>
        <v>0.83212619886121364</v>
      </c>
      <c r="G741" s="155" t="str">
        <f t="shared" ca="1" si="97"/>
        <v/>
      </c>
      <c r="H741" s="155">
        <f t="shared" ca="1" si="98"/>
        <v>-0.15942297895302282</v>
      </c>
      <c r="I741" s="155">
        <f t="shared" ca="1" si="99"/>
        <v>-1.7467123761472081E-3</v>
      </c>
      <c r="J741" s="155" t="str">
        <f t="shared" ca="1" si="100"/>
        <v/>
      </c>
      <c r="M741" s="111" t="s">
        <v>48</v>
      </c>
      <c r="N741" s="112">
        <f t="shared" si="85"/>
        <v>30678645</v>
      </c>
      <c r="O741" s="112">
        <f t="shared" si="86"/>
        <v>30294045</v>
      </c>
      <c r="P741" s="112">
        <f t="shared" si="87"/>
        <v>30294045</v>
      </c>
      <c r="Q741" s="112">
        <f t="shared" si="88"/>
        <v>33587579</v>
      </c>
      <c r="R741" s="112">
        <f t="shared" si="89"/>
        <v>33587579</v>
      </c>
      <c r="S741" s="112">
        <f t="shared" si="90"/>
        <v>39080733</v>
      </c>
      <c r="T741" s="112">
        <f t="shared" si="91"/>
        <v>39080733</v>
      </c>
      <c r="U741" s="112">
        <f t="shared" si="91"/>
        <v>43637185.087816499</v>
      </c>
      <c r="AN741" s="33"/>
      <c r="AO741" s="33"/>
      <c r="AP741" s="33"/>
      <c r="AQ741" s="33"/>
      <c r="AR741" s="33"/>
      <c r="AS741" s="33"/>
    </row>
    <row r="742" spans="1:45">
      <c r="A742" s="154" t="s">
        <v>49</v>
      </c>
      <c r="B742" s="155">
        <f t="shared" ca="1" si="92"/>
        <v>0.62232544358139008</v>
      </c>
      <c r="C742" s="155">
        <f t="shared" ca="1" si="93"/>
        <v>0.70779564958518082</v>
      </c>
      <c r="D742" s="155" t="str">
        <f t="shared" ca="1" si="94"/>
        <v/>
      </c>
      <c r="E742" s="155">
        <f t="shared" ca="1" si="95"/>
        <v>0.66475593552009227</v>
      </c>
      <c r="F742" s="155">
        <f t="shared" ca="1" si="96"/>
        <v>0.63873786093009077</v>
      </c>
      <c r="G742" s="155" t="str">
        <f t="shared" ca="1" si="97"/>
        <v/>
      </c>
      <c r="H742" s="155">
        <f t="shared" ca="1" si="98"/>
        <v>-4.2430491938702186E-2</v>
      </c>
      <c r="I742" s="155">
        <f t="shared" ca="1" si="99"/>
        <v>6.9057788655090047E-2</v>
      </c>
      <c r="J742" s="155" t="str">
        <f t="shared" ca="1" si="100"/>
        <v/>
      </c>
      <c r="M742" s="111" t="s">
        <v>49</v>
      </c>
      <c r="N742" s="112">
        <f t="shared" si="85"/>
        <v>30678645</v>
      </c>
      <c r="O742" s="112">
        <f t="shared" si="86"/>
        <v>30294045</v>
      </c>
      <c r="P742" s="112">
        <f t="shared" si="87"/>
        <v>30294045</v>
      </c>
      <c r="Q742" s="112">
        <f t="shared" si="88"/>
        <v>33587579</v>
      </c>
      <c r="R742" s="112">
        <f t="shared" si="89"/>
        <v>33587579</v>
      </c>
      <c r="S742" s="112">
        <f t="shared" si="90"/>
        <v>39080733</v>
      </c>
      <c r="T742" s="112">
        <f t="shared" si="91"/>
        <v>39080733</v>
      </c>
      <c r="U742" s="112">
        <f t="shared" si="91"/>
        <v>43637185.087816499</v>
      </c>
      <c r="AN742" s="33"/>
      <c r="AO742" s="33"/>
      <c r="AP742" s="33"/>
      <c r="AQ742" s="33"/>
      <c r="AR742" s="33"/>
      <c r="AS742" s="33"/>
    </row>
    <row r="743" spans="1:45">
      <c r="A743" s="154" t="s">
        <v>50</v>
      </c>
      <c r="B743" s="155">
        <f t="shared" ca="1" si="92"/>
        <v>0.60090647795722363</v>
      </c>
      <c r="C743" s="155">
        <f t="shared" ca="1" si="93"/>
        <v>0.65441385656712237</v>
      </c>
      <c r="D743" s="155" t="str">
        <f t="shared" ca="1" si="94"/>
        <v/>
      </c>
      <c r="E743" s="155">
        <f t="shared" ca="1" si="95"/>
        <v>0.58921897883738483</v>
      </c>
      <c r="F743" s="155">
        <f t="shared" ca="1" si="96"/>
        <v>0.56800319993998072</v>
      </c>
      <c r="G743" s="155" t="str">
        <f t="shared" ca="1" si="97"/>
        <v/>
      </c>
      <c r="H743" s="155">
        <f t="shared" ca="1" si="98"/>
        <v>1.1687499119838796E-2</v>
      </c>
      <c r="I743" s="155">
        <f t="shared" ca="1" si="99"/>
        <v>8.6410656627141647E-2</v>
      </c>
      <c r="J743" s="155" t="str">
        <f t="shared" ca="1" si="100"/>
        <v/>
      </c>
      <c r="M743" s="111" t="s">
        <v>50</v>
      </c>
      <c r="N743" s="112">
        <f t="shared" si="85"/>
        <v>30678645</v>
      </c>
      <c r="O743" s="112">
        <f t="shared" si="86"/>
        <v>30294045</v>
      </c>
      <c r="P743" s="112">
        <f t="shared" si="87"/>
        <v>30294045</v>
      </c>
      <c r="Q743" s="112">
        <f t="shared" si="88"/>
        <v>33587579</v>
      </c>
      <c r="R743" s="112">
        <f t="shared" si="89"/>
        <v>33587579</v>
      </c>
      <c r="S743" s="112">
        <f t="shared" si="90"/>
        <v>39080733</v>
      </c>
      <c r="T743" s="112">
        <f t="shared" si="91"/>
        <v>39080733</v>
      </c>
      <c r="U743" s="112">
        <f t="shared" si="91"/>
        <v>43637185.087816499</v>
      </c>
      <c r="AN743" s="33"/>
      <c r="AO743" s="33"/>
      <c r="AP743" s="33"/>
      <c r="AQ743" s="33"/>
      <c r="AR743" s="33"/>
      <c r="AS743" s="33"/>
    </row>
    <row r="744" spans="1:45">
      <c r="A744" s="154" t="s">
        <v>51</v>
      </c>
      <c r="B744" s="155">
        <f t="shared" ca="1" si="92"/>
        <v>0.62414362464171658</v>
      </c>
      <c r="C744" s="155">
        <f t="shared" ca="1" si="93"/>
        <v>0.69199545208120838</v>
      </c>
      <c r="D744" s="155" t="str">
        <f t="shared" ca="1" si="94"/>
        <v/>
      </c>
      <c r="E744" s="155">
        <f t="shared" ca="1" si="95"/>
        <v>0.66010164650450098</v>
      </c>
      <c r="F744" s="155">
        <f t="shared" ca="1" si="96"/>
        <v>0.63288449835370297</v>
      </c>
      <c r="G744" s="155" t="str">
        <f t="shared" ca="1" si="97"/>
        <v/>
      </c>
      <c r="H744" s="155">
        <f t="shared" ca="1" si="98"/>
        <v>-3.5958021862784406E-2</v>
      </c>
      <c r="I744" s="155">
        <f t="shared" ca="1" si="99"/>
        <v>5.9110953727505411E-2</v>
      </c>
      <c r="J744" s="155" t="str">
        <f t="shared" ca="1" si="100"/>
        <v/>
      </c>
      <c r="M744" s="111" t="s">
        <v>51</v>
      </c>
      <c r="N744" s="112">
        <f t="shared" si="85"/>
        <v>30678645</v>
      </c>
      <c r="O744" s="112">
        <f t="shared" si="86"/>
        <v>30294045</v>
      </c>
      <c r="P744" s="112">
        <f t="shared" si="87"/>
        <v>30294045</v>
      </c>
      <c r="Q744" s="112">
        <f t="shared" si="88"/>
        <v>33587579</v>
      </c>
      <c r="R744" s="112">
        <f t="shared" si="89"/>
        <v>33587579</v>
      </c>
      <c r="S744" s="112">
        <f t="shared" si="90"/>
        <v>39080733</v>
      </c>
      <c r="T744" s="112">
        <f t="shared" si="91"/>
        <v>39080733</v>
      </c>
      <c r="U744" s="112">
        <f t="shared" si="91"/>
        <v>43637185.087816499</v>
      </c>
      <c r="AN744" s="33"/>
      <c r="AO744" s="33"/>
      <c r="AP744" s="33"/>
      <c r="AQ744" s="33"/>
      <c r="AR744" s="33"/>
      <c r="AS744" s="33"/>
    </row>
    <row r="745" spans="1:45">
      <c r="A745" s="154" t="s">
        <v>52</v>
      </c>
      <c r="B745" s="155">
        <f t="shared" ca="1" si="92"/>
        <v>0.89134374644865044</v>
      </c>
      <c r="C745" s="155">
        <f t="shared" ca="1" si="93"/>
        <v>0.82171768630849351</v>
      </c>
      <c r="D745" s="155" t="str">
        <f t="shared" ca="1" si="94"/>
        <v/>
      </c>
      <c r="E745" s="155">
        <f t="shared" ca="1" si="95"/>
        <v>0.74943975866792922</v>
      </c>
      <c r="F745" s="155">
        <f t="shared" ca="1" si="96"/>
        <v>0.74560323113693927</v>
      </c>
      <c r="G745" s="155" t="str">
        <f t="shared" ca="1" si="97"/>
        <v/>
      </c>
      <c r="H745" s="155">
        <f t="shared" ca="1" si="98"/>
        <v>0.14190398778072122</v>
      </c>
      <c r="I745" s="155">
        <f t="shared" ca="1" si="99"/>
        <v>7.6114455171554241E-2</v>
      </c>
      <c r="J745" s="155" t="str">
        <f t="shared" ca="1" si="100"/>
        <v/>
      </c>
      <c r="M745" s="111" t="s">
        <v>52</v>
      </c>
      <c r="N745" s="112">
        <f t="shared" si="85"/>
        <v>30678645</v>
      </c>
      <c r="O745" s="112">
        <f t="shared" si="86"/>
        <v>30294045</v>
      </c>
      <c r="P745" s="112">
        <f t="shared" si="87"/>
        <v>30294045</v>
      </c>
      <c r="Q745" s="112">
        <f t="shared" si="88"/>
        <v>33587579</v>
      </c>
      <c r="R745" s="112">
        <f t="shared" si="89"/>
        <v>33587579</v>
      </c>
      <c r="S745" s="112">
        <f t="shared" si="90"/>
        <v>39080733</v>
      </c>
      <c r="T745" s="112">
        <f t="shared" si="91"/>
        <v>39080733</v>
      </c>
      <c r="U745" s="112">
        <f t="shared" si="91"/>
        <v>43637185.087816499</v>
      </c>
      <c r="AN745" s="33"/>
      <c r="AO745" s="33"/>
      <c r="AP745" s="33"/>
      <c r="AQ745" s="33"/>
      <c r="AR745" s="33"/>
      <c r="AS745" s="33"/>
    </row>
    <row r="746" spans="1:45">
      <c r="A746" s="154" t="s">
        <v>53</v>
      </c>
      <c r="B746" s="155">
        <f t="shared" ca="1" si="92"/>
        <v>0.72721669519556575</v>
      </c>
      <c r="C746" s="155">
        <f t="shared" ca="1" si="93"/>
        <v>0.71676667374688163</v>
      </c>
      <c r="D746" s="155" t="str">
        <f t="shared" ca="1" si="94"/>
        <v/>
      </c>
      <c r="E746" s="155">
        <f t="shared" ca="1" si="95"/>
        <v>0.80408048165662649</v>
      </c>
      <c r="F746" s="155">
        <f t="shared" ca="1" si="96"/>
        <v>0.79501405974140671</v>
      </c>
      <c r="G746" s="155" t="str">
        <f t="shared" ca="1" si="97"/>
        <v/>
      </c>
      <c r="H746" s="155">
        <f t="shared" ca="1" si="98"/>
        <v>-7.6863786461060735E-2</v>
      </c>
      <c r="I746" s="155">
        <f t="shared" ca="1" si="99"/>
        <v>-7.8247385994525076E-2</v>
      </c>
      <c r="J746" s="155" t="str">
        <f t="shared" ca="1" si="100"/>
        <v/>
      </c>
      <c r="M746" s="111" t="s">
        <v>53</v>
      </c>
      <c r="N746" s="112">
        <f t="shared" si="85"/>
        <v>30678645</v>
      </c>
      <c r="O746" s="112">
        <f t="shared" si="86"/>
        <v>30294045</v>
      </c>
      <c r="P746" s="112">
        <f t="shared" si="87"/>
        <v>30294045</v>
      </c>
      <c r="Q746" s="112">
        <f t="shared" si="88"/>
        <v>33587579</v>
      </c>
      <c r="R746" s="112">
        <f t="shared" si="89"/>
        <v>33587579</v>
      </c>
      <c r="S746" s="112">
        <f t="shared" si="90"/>
        <v>39080733</v>
      </c>
      <c r="T746" s="112">
        <f t="shared" si="91"/>
        <v>39080733</v>
      </c>
      <c r="U746" s="112">
        <f t="shared" si="91"/>
        <v>43637185.087816499</v>
      </c>
      <c r="AN746" s="33"/>
      <c r="AO746" s="33"/>
      <c r="AP746" s="33"/>
      <c r="AQ746" s="33"/>
      <c r="AR746" s="33"/>
      <c r="AS746" s="33"/>
    </row>
    <row r="747" spans="1:45">
      <c r="A747" s="154" t="s">
        <v>54</v>
      </c>
      <c r="B747" s="155">
        <f t="shared" ca="1" si="92"/>
        <v>0.83321266769480462</v>
      </c>
      <c r="C747" s="155">
        <f t="shared" ca="1" si="93"/>
        <v>0.70051052522479573</v>
      </c>
      <c r="D747" s="155" t="str">
        <f t="shared" ca="1" si="94"/>
        <v/>
      </c>
      <c r="E747" s="155">
        <f t="shared" ca="1" si="95"/>
        <v>1.2333450737845684</v>
      </c>
      <c r="F747" s="155">
        <f t="shared" ca="1" si="96"/>
        <v>1.1430353468549328</v>
      </c>
      <c r="G747" s="155" t="str">
        <f t="shared" ca="1" si="97"/>
        <v/>
      </c>
      <c r="H747" s="155">
        <f t="shared" ca="1" si="98"/>
        <v>-0.40013240608976375</v>
      </c>
      <c r="I747" s="155">
        <f t="shared" ca="1" si="99"/>
        <v>-0.44252482163013707</v>
      </c>
      <c r="J747" s="155" t="str">
        <f t="shared" ca="1" si="100"/>
        <v/>
      </c>
      <c r="M747" s="111" t="s">
        <v>54</v>
      </c>
      <c r="N747" s="112">
        <f t="shared" si="85"/>
        <v>30678645</v>
      </c>
      <c r="O747" s="112">
        <f t="shared" si="86"/>
        <v>30294045</v>
      </c>
      <c r="P747" s="112">
        <f t="shared" si="87"/>
        <v>30294045</v>
      </c>
      <c r="Q747" s="112">
        <f t="shared" si="88"/>
        <v>33587579</v>
      </c>
      <c r="R747" s="112">
        <f t="shared" si="89"/>
        <v>33587579</v>
      </c>
      <c r="S747" s="112">
        <f t="shared" si="90"/>
        <v>39080733</v>
      </c>
      <c r="T747" s="112">
        <f t="shared" si="91"/>
        <v>39080733</v>
      </c>
      <c r="U747" s="112">
        <f t="shared" si="91"/>
        <v>43637185.087816499</v>
      </c>
      <c r="AN747" s="33"/>
      <c r="AO747" s="33"/>
      <c r="AP747" s="33"/>
      <c r="AQ747" s="33"/>
      <c r="AR747" s="33"/>
      <c r="AS747" s="33"/>
    </row>
    <row r="748" spans="1:45">
      <c r="A748" s="167" t="s">
        <v>101</v>
      </c>
      <c r="B748" s="155">
        <f t="shared" ref="B748:G748" ca="1" si="101">SUM(B736:B747)</f>
        <v>8.562772455257937</v>
      </c>
      <c r="C748" s="155">
        <f t="shared" ca="1" si="101"/>
        <v>8.3220602899131908</v>
      </c>
      <c r="D748" s="155">
        <f t="shared" ca="1" si="101"/>
        <v>1.8892860718235953</v>
      </c>
      <c r="E748" s="155">
        <f t="shared" ca="1" si="101"/>
        <v>8.8338482240711667</v>
      </c>
      <c r="F748" s="155">
        <f t="shared" ca="1" si="101"/>
        <v>8.161151949222651</v>
      </c>
      <c r="G748" s="155">
        <f t="shared" ca="1" si="101"/>
        <v>1.7438845664966283</v>
      </c>
      <c r="H748" s="167" t="s">
        <v>102</v>
      </c>
      <c r="I748" s="167" t="s">
        <v>102</v>
      </c>
      <c r="J748" s="167" t="s">
        <v>102</v>
      </c>
      <c r="AN748" s="33"/>
      <c r="AO748" s="33"/>
      <c r="AP748" s="33"/>
      <c r="AQ748" s="33"/>
      <c r="AR748" s="33"/>
      <c r="AS748" s="33"/>
    </row>
    <row r="749" spans="1:45">
      <c r="A749" s="145"/>
      <c r="B749" s="145"/>
      <c r="C749" s="145"/>
      <c r="D749" s="145"/>
      <c r="E749" s="145"/>
      <c r="F749" s="145"/>
      <c r="G749" s="145"/>
      <c r="H749" s="145"/>
      <c r="I749" s="145"/>
      <c r="J749" s="145"/>
      <c r="AN749" s="33"/>
      <c r="AO749" s="33"/>
      <c r="AP749" s="33"/>
      <c r="AQ749" s="33"/>
      <c r="AR749" s="33"/>
      <c r="AS749" s="33"/>
    </row>
    <row r="750" spans="1:45">
      <c r="A750" s="145"/>
      <c r="B750" s="145"/>
      <c r="C750" s="145"/>
      <c r="D750" s="145"/>
      <c r="E750" s="145"/>
      <c r="F750" s="145"/>
      <c r="G750" s="145"/>
      <c r="H750" s="145"/>
      <c r="I750" s="145"/>
      <c r="J750" s="145"/>
      <c r="AN750" s="33"/>
      <c r="AO750" s="33"/>
      <c r="AP750" s="33"/>
      <c r="AQ750" s="33"/>
      <c r="AR750" s="33"/>
      <c r="AS750" s="33"/>
    </row>
    <row r="751" spans="1:45">
      <c r="A751" s="145"/>
      <c r="B751" s="145"/>
      <c r="C751" s="145"/>
      <c r="D751" s="145"/>
      <c r="E751" s="145"/>
      <c r="F751" s="145"/>
      <c r="G751" s="145"/>
      <c r="H751" s="145"/>
      <c r="I751" s="145"/>
      <c r="J751" s="145"/>
      <c r="AN751" s="33"/>
      <c r="AO751" s="33"/>
      <c r="AP751" s="33"/>
      <c r="AQ751" s="33"/>
      <c r="AR751" s="33"/>
      <c r="AS751" s="33"/>
    </row>
    <row r="752" spans="1:45">
      <c r="A752" s="145"/>
      <c r="B752" s="145"/>
      <c r="C752" s="145"/>
      <c r="D752" s="145"/>
      <c r="E752" s="145"/>
      <c r="F752" s="145"/>
      <c r="G752" s="145"/>
      <c r="H752" s="145"/>
      <c r="I752" s="145"/>
      <c r="J752" s="145"/>
      <c r="AN752" s="33"/>
      <c r="AO752" s="33"/>
      <c r="AP752" s="33"/>
      <c r="AQ752" s="33"/>
      <c r="AR752" s="33"/>
      <c r="AS752" s="33"/>
    </row>
    <row r="753" spans="1:45">
      <c r="A753" s="145"/>
      <c r="B753" s="145"/>
      <c r="C753" s="145"/>
      <c r="D753" s="145"/>
      <c r="E753" s="145"/>
      <c r="F753" s="145"/>
      <c r="G753" s="145"/>
      <c r="H753" s="145"/>
      <c r="I753" s="145"/>
      <c r="J753" s="145"/>
      <c r="AN753" s="33"/>
      <c r="AO753" s="33"/>
      <c r="AP753" s="33"/>
      <c r="AQ753" s="33"/>
      <c r="AR753" s="33"/>
      <c r="AS753" s="33"/>
    </row>
    <row r="754" spans="1:45">
      <c r="A754" s="145"/>
      <c r="B754" s="145"/>
      <c r="C754" s="145"/>
      <c r="D754" s="145"/>
      <c r="E754" s="145"/>
      <c r="F754" s="145"/>
      <c r="G754" s="145"/>
      <c r="H754" s="145"/>
      <c r="I754" s="145"/>
      <c r="J754" s="145"/>
    </row>
    <row r="755" spans="1:45">
      <c r="A755" s="145"/>
      <c r="B755" s="145"/>
      <c r="C755" s="145"/>
      <c r="D755" s="145"/>
      <c r="E755" s="145"/>
      <c r="F755" s="145"/>
      <c r="G755" s="145"/>
      <c r="H755" s="145"/>
      <c r="I755" s="145"/>
      <c r="J755" s="145"/>
    </row>
    <row r="756" spans="1:45">
      <c r="A756" s="145"/>
      <c r="B756" s="145"/>
      <c r="C756" s="145"/>
      <c r="D756" s="145"/>
      <c r="E756" s="145"/>
      <c r="F756" s="145"/>
      <c r="G756" s="145"/>
      <c r="H756" s="145"/>
      <c r="I756" s="145"/>
      <c r="J756" s="145"/>
    </row>
    <row r="757" spans="1:45">
      <c r="A757" s="145"/>
      <c r="B757" s="145"/>
      <c r="C757" s="145"/>
      <c r="D757" s="145"/>
      <c r="E757" s="145"/>
      <c r="F757" s="145"/>
      <c r="G757" s="145"/>
      <c r="H757" s="145"/>
      <c r="I757" s="145"/>
      <c r="J757" s="145"/>
    </row>
    <row r="758" spans="1:45">
      <c r="A758" s="145"/>
      <c r="B758" s="145"/>
      <c r="C758" s="145"/>
      <c r="D758" s="145"/>
      <c r="E758" s="145"/>
      <c r="F758" s="145"/>
      <c r="G758" s="145"/>
      <c r="H758" s="145"/>
      <c r="I758" s="145"/>
      <c r="J758" s="145"/>
    </row>
    <row r="759" spans="1:45">
      <c r="A759" s="145"/>
      <c r="B759" s="145"/>
      <c r="C759" s="145"/>
      <c r="D759" s="145"/>
      <c r="E759" s="145"/>
      <c r="F759" s="145"/>
      <c r="G759" s="145"/>
      <c r="H759" s="145"/>
      <c r="I759" s="145"/>
      <c r="J759" s="145"/>
    </row>
    <row r="760" spans="1:45">
      <c r="A760" s="145"/>
      <c r="B760" s="145"/>
      <c r="C760" s="145"/>
      <c r="D760" s="145"/>
      <c r="E760" s="145"/>
      <c r="F760" s="145"/>
      <c r="G760" s="145"/>
      <c r="H760" s="145"/>
      <c r="I760" s="145"/>
      <c r="J760" s="145"/>
    </row>
    <row r="761" spans="1:45">
      <c r="A761" s="145"/>
      <c r="B761" s="145"/>
      <c r="C761" s="145"/>
      <c r="D761" s="145"/>
      <c r="E761" s="145"/>
      <c r="F761" s="145"/>
      <c r="G761" s="145"/>
      <c r="H761" s="145"/>
      <c r="I761" s="145"/>
      <c r="J761" s="145"/>
    </row>
    <row r="762" spans="1:45">
      <c r="A762" s="145"/>
      <c r="B762" s="145"/>
      <c r="C762" s="145"/>
      <c r="D762" s="145"/>
      <c r="E762" s="145"/>
      <c r="F762" s="145"/>
      <c r="G762" s="145"/>
      <c r="H762" s="145"/>
      <c r="I762" s="145"/>
      <c r="J762" s="145"/>
    </row>
    <row r="763" spans="1:45">
      <c r="A763" s="145"/>
      <c r="B763" s="145"/>
      <c r="C763" s="145"/>
      <c r="D763" s="145"/>
      <c r="E763" s="145"/>
      <c r="F763" s="145"/>
      <c r="G763" s="145"/>
      <c r="H763" s="145"/>
      <c r="I763" s="145"/>
      <c r="J763" s="145"/>
    </row>
    <row r="764" spans="1:45">
      <c r="A764" s="145"/>
      <c r="B764" s="145"/>
      <c r="C764" s="145"/>
      <c r="D764" s="145"/>
      <c r="E764" s="145"/>
      <c r="F764" s="145"/>
      <c r="G764" s="145"/>
      <c r="H764" s="145"/>
      <c r="I764" s="145"/>
      <c r="J764" s="145"/>
    </row>
    <row r="765" spans="1:45">
      <c r="A765" s="145"/>
      <c r="B765" s="145"/>
      <c r="C765" s="145"/>
      <c r="D765" s="145"/>
      <c r="E765" s="145"/>
      <c r="F765" s="145"/>
      <c r="G765" s="145"/>
      <c r="H765" s="145"/>
      <c r="I765" s="145"/>
      <c r="J765" s="145"/>
    </row>
    <row r="766" spans="1:45">
      <c r="A766" s="145"/>
      <c r="B766" s="145"/>
      <c r="C766" s="145"/>
      <c r="D766" s="145"/>
      <c r="E766" s="145"/>
      <c r="F766" s="145"/>
      <c r="G766" s="145"/>
      <c r="H766" s="145"/>
      <c r="I766" s="145"/>
      <c r="J766" s="145"/>
    </row>
    <row r="767" spans="1:45">
      <c r="A767" s="145"/>
      <c r="B767" s="145"/>
      <c r="C767" s="145"/>
      <c r="D767" s="145"/>
      <c r="E767" s="145"/>
      <c r="F767" s="145"/>
      <c r="G767" s="145"/>
      <c r="H767" s="145"/>
      <c r="I767" s="145"/>
      <c r="J767" s="145"/>
    </row>
    <row r="768" spans="1:45">
      <c r="A768" s="145"/>
      <c r="B768" s="145"/>
      <c r="C768" s="145"/>
      <c r="D768" s="145"/>
      <c r="E768" s="145"/>
      <c r="F768" s="145"/>
      <c r="G768" s="145"/>
      <c r="H768" s="145"/>
      <c r="I768" s="145"/>
      <c r="J768" s="145"/>
    </row>
    <row r="769" spans="1:10">
      <c r="A769" s="145"/>
      <c r="B769" s="145"/>
      <c r="C769" s="145"/>
      <c r="D769" s="145"/>
      <c r="E769" s="145"/>
      <c r="F769" s="145"/>
      <c r="G769" s="145"/>
      <c r="H769" s="145"/>
      <c r="I769" s="145"/>
      <c r="J769" s="145"/>
    </row>
    <row r="770" spans="1:10">
      <c r="A770" s="145"/>
      <c r="B770" s="145"/>
      <c r="C770" s="145"/>
      <c r="D770" s="145"/>
      <c r="E770" s="145"/>
      <c r="F770" s="145"/>
      <c r="G770" s="145"/>
      <c r="H770" s="145"/>
      <c r="I770" s="145"/>
      <c r="J770" s="145"/>
    </row>
    <row r="771" spans="1:10">
      <c r="A771" s="145"/>
      <c r="B771" s="145"/>
      <c r="C771" s="145"/>
      <c r="D771" s="145"/>
      <c r="E771" s="145"/>
      <c r="F771" s="145"/>
      <c r="G771" s="145"/>
      <c r="H771" s="145"/>
      <c r="I771" s="145"/>
      <c r="J771" s="145"/>
    </row>
    <row r="772" spans="1:10">
      <c r="A772" s="145"/>
      <c r="B772" s="145"/>
      <c r="C772" s="145"/>
      <c r="D772" s="145"/>
      <c r="E772" s="145"/>
      <c r="F772" s="145"/>
      <c r="G772" s="145"/>
      <c r="H772" s="145"/>
      <c r="I772" s="145"/>
      <c r="J772" s="145"/>
    </row>
    <row r="773" spans="1:10">
      <c r="A773" s="145"/>
      <c r="B773" s="145"/>
      <c r="C773" s="145"/>
      <c r="D773" s="145"/>
      <c r="E773" s="145"/>
      <c r="F773" s="145"/>
      <c r="G773" s="145"/>
      <c r="H773" s="145"/>
      <c r="I773" s="145"/>
      <c r="J773" s="145"/>
    </row>
    <row r="774" spans="1:10">
      <c r="A774" s="145"/>
      <c r="B774" s="145"/>
      <c r="C774" s="145"/>
      <c r="D774" s="145"/>
      <c r="E774" s="145"/>
      <c r="F774" s="145"/>
      <c r="G774" s="145"/>
      <c r="H774" s="145"/>
      <c r="I774" s="145"/>
      <c r="J774" s="145"/>
    </row>
    <row r="775" spans="1:10">
      <c r="A775" s="145"/>
      <c r="B775" s="145"/>
      <c r="C775" s="145"/>
      <c r="D775" s="145"/>
      <c r="E775" s="145"/>
      <c r="F775" s="145"/>
      <c r="G775" s="145"/>
      <c r="H775" s="145"/>
      <c r="I775" s="145"/>
      <c r="J775" s="145"/>
    </row>
    <row r="776" spans="1:10">
      <c r="A776" s="145"/>
      <c r="B776" s="145"/>
      <c r="C776" s="145"/>
      <c r="D776" s="145"/>
      <c r="E776" s="145"/>
      <c r="F776" s="145"/>
      <c r="G776" s="145"/>
      <c r="H776" s="145"/>
      <c r="I776" s="145"/>
      <c r="J776" s="145"/>
    </row>
    <row r="777" spans="1:10">
      <c r="A777" s="145"/>
      <c r="B777" s="145"/>
      <c r="C777" s="145"/>
      <c r="D777" s="145"/>
      <c r="E777" s="145"/>
      <c r="F777" s="145"/>
      <c r="G777" s="145"/>
      <c r="H777" s="145"/>
      <c r="I777" s="145"/>
      <c r="J777" s="145"/>
    </row>
    <row r="778" spans="1:10">
      <c r="A778" s="145"/>
      <c r="B778" s="145"/>
      <c r="C778" s="145"/>
      <c r="D778" s="145"/>
      <c r="E778" s="145"/>
      <c r="F778" s="145"/>
      <c r="G778" s="145"/>
      <c r="H778" s="145"/>
      <c r="I778" s="145"/>
      <c r="J778" s="145"/>
    </row>
    <row r="779" spans="1:10">
      <c r="A779" s="145"/>
      <c r="B779" s="145"/>
      <c r="C779" s="145"/>
      <c r="D779" s="145"/>
      <c r="E779" s="145"/>
      <c r="F779" s="145"/>
      <c r="G779" s="145"/>
      <c r="H779" s="145"/>
      <c r="I779" s="145"/>
      <c r="J779" s="145"/>
    </row>
    <row r="780" spans="1:10">
      <c r="A780" s="145"/>
      <c r="B780" s="145"/>
      <c r="C780" s="145"/>
      <c r="D780" s="145"/>
      <c r="E780" s="145"/>
      <c r="F780" s="145"/>
      <c r="G780" s="145"/>
      <c r="H780" s="145"/>
      <c r="I780" s="145"/>
      <c r="J780" s="145"/>
    </row>
    <row r="781" spans="1:10">
      <c r="A781" s="145"/>
      <c r="B781" s="145"/>
      <c r="C781" s="145"/>
      <c r="D781" s="145"/>
      <c r="E781" s="145"/>
      <c r="F781" s="145"/>
      <c r="G781" s="145"/>
      <c r="H781" s="145"/>
      <c r="I781" s="145"/>
      <c r="J781" s="145"/>
    </row>
    <row r="782" spans="1:10">
      <c r="A782" s="145"/>
      <c r="B782" s="145"/>
      <c r="C782" s="145"/>
      <c r="D782" s="145"/>
      <c r="E782" s="145"/>
      <c r="F782" s="145"/>
      <c r="G782" s="145"/>
      <c r="H782" s="145"/>
      <c r="I782" s="145"/>
      <c r="J782" s="145"/>
    </row>
    <row r="783" spans="1:10">
      <c r="A783" s="145"/>
      <c r="B783" s="145"/>
      <c r="C783" s="145"/>
      <c r="D783" s="145"/>
      <c r="E783" s="145"/>
      <c r="F783" s="145"/>
      <c r="G783" s="145"/>
      <c r="H783" s="145"/>
      <c r="I783" s="145"/>
      <c r="J783" s="145"/>
    </row>
    <row r="784" spans="1:10">
      <c r="A784" s="145"/>
      <c r="B784" s="145"/>
      <c r="C784" s="145"/>
      <c r="D784" s="145"/>
      <c r="E784" s="145"/>
      <c r="F784" s="145"/>
      <c r="G784" s="145"/>
      <c r="H784" s="145"/>
      <c r="I784" s="145"/>
      <c r="J784" s="145"/>
    </row>
    <row r="785" spans="1:10">
      <c r="A785" s="145"/>
      <c r="B785" s="145"/>
      <c r="C785" s="145"/>
      <c r="D785" s="145"/>
      <c r="E785" s="145"/>
      <c r="F785" s="145"/>
      <c r="G785" s="145"/>
      <c r="H785" s="145"/>
      <c r="I785" s="145"/>
      <c r="J785" s="145"/>
    </row>
    <row r="786" spans="1:10">
      <c r="A786" s="145"/>
      <c r="B786" s="145"/>
      <c r="C786" s="145"/>
      <c r="D786" s="145"/>
      <c r="E786" s="145"/>
      <c r="F786" s="145"/>
      <c r="G786" s="145"/>
      <c r="H786" s="145"/>
      <c r="I786" s="145"/>
      <c r="J786" s="145"/>
    </row>
    <row r="787" spans="1:10">
      <c r="A787" s="145"/>
      <c r="B787" s="145"/>
      <c r="C787" s="145"/>
      <c r="D787" s="145"/>
      <c r="E787" s="145"/>
      <c r="F787" s="145"/>
      <c r="G787" s="145"/>
      <c r="H787" s="145"/>
      <c r="I787" s="145"/>
      <c r="J787" s="145"/>
    </row>
    <row r="788" spans="1:10">
      <c r="A788" s="145"/>
      <c r="B788" s="145"/>
      <c r="C788" s="145"/>
      <c r="D788" s="145"/>
      <c r="E788" s="145"/>
      <c r="F788" s="145"/>
      <c r="G788" s="145"/>
      <c r="H788" s="145"/>
      <c r="I788" s="145"/>
      <c r="J788" s="145"/>
    </row>
    <row r="789" spans="1:10">
      <c r="A789" s="145"/>
      <c r="B789" s="145"/>
      <c r="C789" s="145"/>
      <c r="D789" s="145"/>
      <c r="E789" s="145"/>
      <c r="F789" s="145"/>
      <c r="G789" s="145"/>
      <c r="H789" s="145"/>
      <c r="I789" s="145"/>
      <c r="J789" s="145"/>
    </row>
    <row r="790" spans="1:10">
      <c r="A790" s="145"/>
      <c r="B790" s="145"/>
      <c r="C790" s="145"/>
      <c r="D790" s="145"/>
      <c r="E790" s="145"/>
      <c r="F790" s="145"/>
      <c r="G790" s="145"/>
      <c r="H790" s="145"/>
      <c r="I790" s="145"/>
      <c r="J790" s="145"/>
    </row>
    <row r="791" spans="1:10">
      <c r="A791" s="145"/>
      <c r="B791" s="145"/>
      <c r="C791" s="145"/>
      <c r="D791" s="145"/>
      <c r="E791" s="145"/>
      <c r="F791" s="145"/>
      <c r="G791" s="145"/>
      <c r="H791" s="145"/>
      <c r="I791" s="145"/>
      <c r="J791" s="145"/>
    </row>
    <row r="792" spans="1:10">
      <c r="A792" s="145"/>
      <c r="B792" s="145"/>
      <c r="C792" s="145"/>
      <c r="D792" s="145"/>
      <c r="E792" s="145"/>
      <c r="F792" s="145"/>
      <c r="G792" s="145"/>
      <c r="H792" s="145"/>
      <c r="I792" s="145"/>
      <c r="J792" s="145"/>
    </row>
    <row r="793" spans="1:10">
      <c r="A793" s="145"/>
      <c r="B793" s="145"/>
      <c r="C793" s="145"/>
      <c r="D793" s="145"/>
      <c r="E793" s="145"/>
      <c r="F793" s="145"/>
      <c r="G793" s="145"/>
      <c r="H793" s="145"/>
      <c r="I793" s="145"/>
      <c r="J793" s="145"/>
    </row>
    <row r="794" spans="1:10">
      <c r="A794" s="145"/>
      <c r="B794" s="145"/>
      <c r="C794" s="145"/>
      <c r="D794" s="145"/>
      <c r="E794" s="145"/>
      <c r="F794" s="145"/>
      <c r="G794" s="145"/>
      <c r="H794" s="145"/>
      <c r="I794" s="145"/>
      <c r="J794" s="145"/>
    </row>
    <row r="795" spans="1:10">
      <c r="A795" s="145"/>
      <c r="B795" s="145"/>
      <c r="C795" s="145"/>
      <c r="D795" s="145"/>
      <c r="E795" s="145"/>
      <c r="F795" s="145"/>
      <c r="G795" s="145"/>
      <c r="H795" s="145"/>
      <c r="I795" s="145"/>
      <c r="J795" s="145"/>
    </row>
    <row r="796" spans="1:10">
      <c r="A796" s="145"/>
      <c r="B796" s="145"/>
      <c r="C796" s="145"/>
      <c r="D796" s="145"/>
      <c r="E796" s="145"/>
      <c r="F796" s="145"/>
      <c r="G796" s="145"/>
      <c r="H796" s="145"/>
      <c r="I796" s="145"/>
      <c r="J796" s="145"/>
    </row>
    <row r="797" spans="1:10">
      <c r="A797" s="145"/>
      <c r="B797" s="145"/>
      <c r="C797" s="145"/>
      <c r="D797" s="145"/>
      <c r="E797" s="145"/>
      <c r="F797" s="145"/>
      <c r="G797" s="145"/>
      <c r="H797" s="145"/>
      <c r="I797" s="145"/>
      <c r="J797" s="145"/>
    </row>
    <row r="798" spans="1:10">
      <c r="A798" s="145"/>
      <c r="B798" s="145"/>
      <c r="C798" s="145"/>
      <c r="D798" s="145"/>
      <c r="E798" s="145"/>
      <c r="F798" s="145"/>
      <c r="G798" s="145"/>
      <c r="H798" s="145"/>
      <c r="I798" s="145"/>
      <c r="J798" s="145"/>
    </row>
    <row r="799" spans="1:10">
      <c r="A799" s="145"/>
      <c r="B799" s="145"/>
      <c r="C799" s="145"/>
      <c r="D799" s="145"/>
      <c r="E799" s="145"/>
      <c r="F799" s="145"/>
      <c r="G799" s="145"/>
      <c r="H799" s="145"/>
      <c r="I799" s="145"/>
      <c r="J799" s="145"/>
    </row>
    <row r="800" spans="1:10">
      <c r="A800" s="145"/>
      <c r="B800" s="145"/>
      <c r="C800" s="145"/>
      <c r="D800" s="145"/>
      <c r="E800" s="145"/>
      <c r="F800" s="145"/>
      <c r="G800" s="145"/>
      <c r="H800" s="145"/>
      <c r="I800" s="145"/>
      <c r="J800" s="145"/>
    </row>
    <row r="801" spans="1:10">
      <c r="A801" s="145"/>
      <c r="B801" s="145"/>
      <c r="C801" s="145"/>
      <c r="D801" s="145"/>
      <c r="E801" s="145"/>
      <c r="F801" s="145"/>
      <c r="G801" s="145"/>
      <c r="H801" s="145"/>
      <c r="I801" s="145"/>
      <c r="J801" s="145"/>
    </row>
    <row r="802" spans="1:10">
      <c r="A802" s="145"/>
      <c r="B802" s="145"/>
      <c r="C802" s="145"/>
      <c r="D802" s="145"/>
      <c r="E802" s="145"/>
      <c r="F802" s="145"/>
      <c r="G802" s="145"/>
      <c r="H802" s="145"/>
      <c r="I802" s="145"/>
      <c r="J802" s="145"/>
    </row>
    <row r="803" spans="1:10">
      <c r="A803" s="145"/>
      <c r="B803" s="145"/>
      <c r="C803" s="145"/>
      <c r="D803" s="145"/>
      <c r="E803" s="145"/>
      <c r="F803" s="145"/>
      <c r="G803" s="145"/>
      <c r="H803" s="145"/>
      <c r="I803" s="145"/>
      <c r="J803" s="145"/>
    </row>
    <row r="804" spans="1:10"/>
    <row r="805" spans="1:10"/>
    <row r="806" spans="1:10"/>
    <row r="807" spans="1:10"/>
    <row r="808" spans="1:10"/>
    <row r="809" spans="1:10" hidden="1">
      <c r="D809" s="160" t="s">
        <v>129</v>
      </c>
    </row>
    <row r="810" spans="1:10" hidden="1">
      <c r="C810" s="160" t="s">
        <v>125</v>
      </c>
      <c r="D810" s="160" t="s">
        <v>128</v>
      </c>
      <c r="E810" s="160" t="s">
        <v>126</v>
      </c>
      <c r="F810" s="160" t="s">
        <v>127</v>
      </c>
      <c r="G810" s="160" t="s">
        <v>131</v>
      </c>
      <c r="H810" s="160" t="s">
        <v>132</v>
      </c>
      <c r="I810" s="160" t="s">
        <v>133</v>
      </c>
      <c r="J810" s="160" t="s">
        <v>152</v>
      </c>
    </row>
    <row r="811" spans="1:10" hidden="1">
      <c r="B811" s="160" t="s">
        <v>45</v>
      </c>
      <c r="C811" s="160">
        <v>30678645</v>
      </c>
      <c r="D811" s="182">
        <v>30294045</v>
      </c>
      <c r="E811" s="182">
        <v>30294045</v>
      </c>
      <c r="F811" s="182">
        <v>33587579</v>
      </c>
      <c r="G811" s="182">
        <v>33587579</v>
      </c>
      <c r="H811" s="182">
        <v>39080733</v>
      </c>
      <c r="I811" s="182">
        <v>39080733</v>
      </c>
      <c r="J811" s="182">
        <v>43637185.087816499</v>
      </c>
    </row>
    <row r="812" spans="1:10" hidden="1">
      <c r="B812" s="160" t="s">
        <v>46</v>
      </c>
      <c r="C812" s="160">
        <v>30678645</v>
      </c>
      <c r="D812" s="182">
        <v>30294045</v>
      </c>
      <c r="E812" s="182">
        <v>30294045</v>
      </c>
      <c r="F812" s="182">
        <v>33587579</v>
      </c>
      <c r="G812" s="182">
        <v>33587579</v>
      </c>
      <c r="H812" s="182">
        <v>39080733</v>
      </c>
      <c r="I812" s="182">
        <v>39080733</v>
      </c>
      <c r="J812" s="182">
        <v>43637185.087816499</v>
      </c>
    </row>
    <row r="813" spans="1:10" hidden="1">
      <c r="B813" s="160" t="s">
        <v>22</v>
      </c>
      <c r="C813" s="160">
        <v>30678645</v>
      </c>
      <c r="D813" s="182">
        <v>30294045</v>
      </c>
      <c r="E813" s="182">
        <v>30294045</v>
      </c>
      <c r="F813" s="182">
        <v>33587579</v>
      </c>
      <c r="G813" s="182">
        <v>33587579</v>
      </c>
      <c r="H813" s="182">
        <v>39080733</v>
      </c>
      <c r="I813" s="182">
        <v>39080733</v>
      </c>
      <c r="J813" s="182">
        <v>43637185.087816499</v>
      </c>
    </row>
    <row r="814" spans="1:10" hidden="1">
      <c r="B814" s="160" t="s">
        <v>47</v>
      </c>
      <c r="C814" s="160">
        <v>30678645</v>
      </c>
      <c r="D814" s="182">
        <v>30294045</v>
      </c>
      <c r="E814" s="182">
        <v>30294045</v>
      </c>
      <c r="F814" s="182">
        <v>33587579</v>
      </c>
      <c r="G814" s="182">
        <v>33587579</v>
      </c>
      <c r="H814" s="182">
        <v>39080733</v>
      </c>
      <c r="I814" s="182">
        <v>39080733</v>
      </c>
      <c r="J814" s="182">
        <v>43637185.087816499</v>
      </c>
    </row>
    <row r="815" spans="1:10" hidden="1">
      <c r="B815" s="160" t="s">
        <v>23</v>
      </c>
      <c r="C815" s="160">
        <v>30678645</v>
      </c>
      <c r="D815" s="182">
        <v>30294045</v>
      </c>
      <c r="E815" s="182">
        <v>30294045</v>
      </c>
      <c r="F815" s="182">
        <v>33587579</v>
      </c>
      <c r="G815" s="182">
        <v>33587579</v>
      </c>
      <c r="H815" s="182">
        <v>39080733</v>
      </c>
      <c r="I815" s="182">
        <v>39080733</v>
      </c>
      <c r="J815" s="182">
        <v>43637185.087816499</v>
      </c>
    </row>
    <row r="816" spans="1:10" hidden="1">
      <c r="B816" s="160" t="s">
        <v>48</v>
      </c>
      <c r="C816" s="160">
        <v>30678645</v>
      </c>
      <c r="D816" s="182">
        <v>30294045</v>
      </c>
      <c r="E816" s="182">
        <v>30294045</v>
      </c>
      <c r="F816" s="182">
        <v>33587579</v>
      </c>
      <c r="G816" s="182">
        <v>33587579</v>
      </c>
      <c r="H816" s="182">
        <v>39080733</v>
      </c>
      <c r="I816" s="182">
        <v>39080733</v>
      </c>
      <c r="J816" s="182">
        <v>43637185.087816499</v>
      </c>
    </row>
    <row r="817" spans="2:10" hidden="1">
      <c r="B817" s="160" t="s">
        <v>49</v>
      </c>
      <c r="C817" s="160">
        <v>30678645</v>
      </c>
      <c r="D817" s="182">
        <v>30294045</v>
      </c>
      <c r="E817" s="182">
        <v>30294045</v>
      </c>
      <c r="F817" s="182">
        <v>33587579</v>
      </c>
      <c r="G817" s="182">
        <v>33587579</v>
      </c>
      <c r="H817" s="182">
        <v>39080733</v>
      </c>
      <c r="I817" s="182">
        <v>39080733</v>
      </c>
      <c r="J817" s="182">
        <v>43637185.087816499</v>
      </c>
    </row>
    <row r="818" spans="2:10" hidden="1">
      <c r="B818" s="160" t="s">
        <v>50</v>
      </c>
      <c r="C818" s="160">
        <v>30678645</v>
      </c>
      <c r="D818" s="182">
        <v>30294045</v>
      </c>
      <c r="E818" s="182">
        <v>30294045</v>
      </c>
      <c r="F818" s="182">
        <v>33587579</v>
      </c>
      <c r="G818" s="182">
        <v>33587579</v>
      </c>
      <c r="H818" s="182">
        <v>39080733</v>
      </c>
      <c r="I818" s="182">
        <v>39080733</v>
      </c>
      <c r="J818" s="182">
        <v>43637185.087816499</v>
      </c>
    </row>
    <row r="819" spans="2:10" hidden="1">
      <c r="B819" s="160" t="s">
        <v>51</v>
      </c>
      <c r="C819" s="160">
        <v>30678645</v>
      </c>
      <c r="D819" s="182">
        <v>30294045</v>
      </c>
      <c r="E819" s="182">
        <v>30294045</v>
      </c>
      <c r="F819" s="182">
        <v>33587579</v>
      </c>
      <c r="G819" s="182">
        <v>33587579</v>
      </c>
      <c r="H819" s="182">
        <v>39080733</v>
      </c>
      <c r="I819" s="182">
        <v>39080733</v>
      </c>
      <c r="J819" s="182">
        <v>43637185.087816499</v>
      </c>
    </row>
    <row r="820" spans="2:10" hidden="1">
      <c r="B820" s="160" t="s">
        <v>52</v>
      </c>
      <c r="C820" s="160">
        <v>30678645</v>
      </c>
      <c r="D820" s="182">
        <v>30294045</v>
      </c>
      <c r="E820" s="182">
        <v>30294045</v>
      </c>
      <c r="F820" s="182">
        <v>33587579</v>
      </c>
      <c r="G820" s="182">
        <v>33587579</v>
      </c>
      <c r="H820" s="182">
        <v>39080733</v>
      </c>
      <c r="I820" s="182">
        <v>39080733</v>
      </c>
      <c r="J820" s="182">
        <v>43637185.087816499</v>
      </c>
    </row>
    <row r="821" spans="2:10" hidden="1">
      <c r="B821" s="160" t="s">
        <v>53</v>
      </c>
      <c r="C821" s="160">
        <v>30678645</v>
      </c>
      <c r="D821" s="182">
        <v>30294045</v>
      </c>
      <c r="E821" s="182">
        <v>30294045</v>
      </c>
      <c r="F821" s="182">
        <v>33587579</v>
      </c>
      <c r="G821" s="182">
        <v>33587579</v>
      </c>
      <c r="H821" s="182">
        <v>39080733</v>
      </c>
      <c r="I821" s="182">
        <v>39080733</v>
      </c>
      <c r="J821" s="182">
        <v>43637185.087816499</v>
      </c>
    </row>
    <row r="822" spans="2:10" hidden="1">
      <c r="B822" s="160" t="s">
        <v>54</v>
      </c>
      <c r="C822" s="160">
        <v>30678645</v>
      </c>
      <c r="D822" s="182">
        <v>30294045</v>
      </c>
      <c r="E822" s="182">
        <v>30294045</v>
      </c>
      <c r="F822" s="182">
        <v>33587579</v>
      </c>
      <c r="G822" s="182">
        <v>33587579</v>
      </c>
      <c r="H822" s="182">
        <v>39080733</v>
      </c>
      <c r="I822" s="182">
        <v>39080733</v>
      </c>
      <c r="J822" s="182">
        <v>43637185.087816499</v>
      </c>
    </row>
    <row r="825" spans="2:10" hidden="1">
      <c r="I825" s="182" t="s">
        <v>154</v>
      </c>
    </row>
    <row r="826" spans="2:10"/>
    <row r="827" spans="2:10"/>
    <row r="828" spans="2:10"/>
    <row r="829" spans="2:10"/>
    <row r="830" spans="2:10"/>
    <row r="831" spans="2:10"/>
    <row r="832" spans="2:10"/>
    <row r="833"/>
    <row r="834"/>
  </sheetData>
  <mergeCells count="29">
    <mergeCell ref="B732:D732"/>
    <mergeCell ref="E732:G732"/>
    <mergeCell ref="H732:J732"/>
    <mergeCell ref="A658:J658"/>
    <mergeCell ref="A731:J731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A147:I147"/>
    <mergeCell ref="A1:J1"/>
    <mergeCell ref="A74:J74"/>
    <mergeCell ref="B75:D75"/>
    <mergeCell ref="E75:G75"/>
    <mergeCell ref="H75:J75"/>
    <mergeCell ref="B585:D585"/>
    <mergeCell ref="E585:G585"/>
    <mergeCell ref="H585:J585"/>
    <mergeCell ref="A512:J512"/>
    <mergeCell ref="B513:D513"/>
    <mergeCell ref="E513:G513"/>
    <mergeCell ref="H513:J513"/>
    <mergeCell ref="A584:J584"/>
  </mergeCells>
  <conditionalFormatting sqref="H6:H17">
    <cfRule type="colorScale" priority="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79:H90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225:H236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298:H309">
    <cfRule type="colorScale" priority="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371:H382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444:H455">
    <cfRule type="colorScale" priority="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517:H528">
    <cfRule type="colorScale" priority="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589:H600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663:H674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736:H747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6:I17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79:I90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225:I236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298:I309">
    <cfRule type="colorScale" priority="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371:I382">
    <cfRule type="colorScale" priority="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444:I455">
    <cfRule type="colorScale" priority="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517:I528">
    <cfRule type="colorScale" priority="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589:I600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663:I674">
    <cfRule type="colorScale" priority="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736:I747">
    <cfRule type="colorScale" priority="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dimension ref="A1:M98"/>
  <sheetViews>
    <sheetView zoomScale="80" zoomScaleNormal="80" workbookViewId="0">
      <selection sqref="A1:I2"/>
    </sheetView>
  </sheetViews>
  <sheetFormatPr defaultRowHeight="15"/>
  <cols>
    <col min="1" max="1" width="26" customWidth="1"/>
    <col min="2" max="2" width="55.140625" customWidth="1"/>
    <col min="5" max="5" width="43.42578125" customWidth="1"/>
    <col min="6" max="7" width="12.5703125" bestFit="1" customWidth="1"/>
    <col min="8" max="8" width="11.5703125" bestFit="1" customWidth="1"/>
    <col min="9" max="9" width="8.85546875" customWidth="1"/>
    <col min="12" max="12" width="18.85546875" customWidth="1"/>
  </cols>
  <sheetData>
    <row r="1" spans="1:9" s="123" customFormat="1" ht="15" customHeight="1">
      <c r="A1" s="209" t="s">
        <v>140</v>
      </c>
      <c r="B1" s="209"/>
      <c r="C1" s="209"/>
      <c r="D1" s="209"/>
      <c r="E1" s="209"/>
      <c r="F1" s="209"/>
      <c r="G1" s="209"/>
      <c r="H1" s="209"/>
      <c r="I1" s="209"/>
    </row>
    <row r="2" spans="1:9" s="123" customFormat="1" ht="15" customHeight="1">
      <c r="A2" s="209"/>
      <c r="B2" s="209"/>
      <c r="C2" s="209"/>
      <c r="D2" s="209"/>
      <c r="E2" s="209"/>
      <c r="F2" s="209"/>
      <c r="G2" s="209"/>
      <c r="H2" s="209"/>
      <c r="I2" s="209"/>
    </row>
    <row r="22" spans="1:9" s="123" customFormat="1" ht="15" customHeight="1">
      <c r="A22" s="209" t="s">
        <v>141</v>
      </c>
      <c r="B22" s="209"/>
      <c r="C22" s="209"/>
      <c r="D22" s="209"/>
      <c r="E22" s="209"/>
      <c r="F22" s="209"/>
      <c r="G22" s="209"/>
      <c r="H22" s="209"/>
      <c r="I22" s="209"/>
    </row>
    <row r="23" spans="1:9" s="123" customFormat="1" ht="15" customHeight="1">
      <c r="A23" s="209"/>
      <c r="B23" s="209"/>
      <c r="C23" s="209"/>
      <c r="D23" s="209"/>
      <c r="E23" s="209"/>
      <c r="F23" s="209"/>
      <c r="G23" s="209"/>
      <c r="H23" s="209"/>
      <c r="I23" s="209"/>
    </row>
    <row r="42" spans="1:13" s="123" customFormat="1" ht="15" customHeight="1">
      <c r="A42" s="209" t="s">
        <v>142</v>
      </c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</row>
    <row r="43" spans="1:13" s="123" customFormat="1" ht="15" customHeight="1">
      <c r="A43" s="209"/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</row>
    <row r="45" spans="1:13">
      <c r="A45" t="s">
        <v>145</v>
      </c>
      <c r="B45" cm="1">
        <f t="array" aca="1" ref="B45" ca="1">INDIRECT(ADDRESS(ROW('1'!BA11),COLUMN('1'!BN11)+COUNT('1'!BO11:CB11)-1,1,1,"1"))</f>
        <v>-264068.62600000063</v>
      </c>
      <c r="E45" s="140"/>
      <c r="F45" s="140" t="s">
        <v>2</v>
      </c>
      <c r="G45" s="140" t="s">
        <v>8</v>
      </c>
      <c r="H45" s="140" t="s">
        <v>144</v>
      </c>
      <c r="K45" s="170"/>
      <c r="L45" s="170"/>
      <c r="M45" s="170" t="s">
        <v>54</v>
      </c>
    </row>
    <row r="46" spans="1:13" ht="15.75" thickBot="1">
      <c r="A46" s="141" t="s">
        <v>2</v>
      </c>
      <c r="B46" s="141" cm="1">
        <f t="array" aca="1" ref="B46" ca="1">INDIRECT(ADDRESS(ROW('1'!BA12),COLUMN('1'!BN12)+COUNT('1'!BO12:CB12)-1,1,1,"1"))</f>
        <v>3584505.5599999996</v>
      </c>
      <c r="E46" s="140" t="str">
        <f>A45</f>
        <v>Kopbudžeta bilance</v>
      </c>
      <c r="F46" s="142">
        <f ca="1">B46</f>
        <v>3584505.5599999996</v>
      </c>
      <c r="G46" s="142">
        <f ca="1">B47</f>
        <v>3848574.1860000002</v>
      </c>
      <c r="H46" s="143" cm="1">
        <f t="array" aca="1" ref="H46" ca="1">INDIRECT(ADDRESS(ROW('2'!C206)+COUNT('2'!C207:C218),COLUMN('2'!C207),1,1,"2"))</f>
        <v>-0.60514587608843862</v>
      </c>
      <c r="J46" s="120"/>
      <c r="K46" s="170"/>
      <c r="L46" s="170" t="s">
        <v>11</v>
      </c>
      <c r="M46" s="170">
        <v>0</v>
      </c>
    </row>
    <row r="47" spans="1:13" ht="15.75" thickBot="1">
      <c r="A47" s="141" t="s">
        <v>8</v>
      </c>
      <c r="B47" s="141" cm="1">
        <f t="array" aca="1" ref="B47" ca="1">INDIRECT(ADDRESS(ROW('1'!BA18),COLUMN('1'!BN18)+COUNT('1'!BO18:CB18)-1,1,1,"1"))</f>
        <v>3848574.1860000002</v>
      </c>
      <c r="E47" s="140" t="str">
        <f>A48</f>
        <v>Pamatbudžeta bilance</v>
      </c>
      <c r="F47" s="142">
        <f ca="1">B49</f>
        <v>2044681.5190000001</v>
      </c>
      <c r="G47" s="142">
        <f ca="1">B50</f>
        <v>2319348.0720000002</v>
      </c>
      <c r="H47" s="143" cm="1">
        <f t="array" aca="1" ref="H47" ca="1">INDIRECT(ADDRESS(ROW('2'!C285)+COUNT('2'!C286:C297),COLUMN('2'!C207),1,1,"2"))</f>
        <v>-0.62943233493923734</v>
      </c>
      <c r="I47" s="144"/>
      <c r="K47" s="170"/>
      <c r="L47" s="170" t="s">
        <v>15</v>
      </c>
      <c r="M47" s="170">
        <v>2</v>
      </c>
    </row>
    <row r="48" spans="1:13">
      <c r="A48" t="s">
        <v>146</v>
      </c>
      <c r="B48" cm="1">
        <f t="array" aca="1" ref="B48" ca="1">INDIRECT(ADDRESS(ROW('1'!BA29),COLUMN('1'!BN29)+COUNT('1'!BO29:CB29)-1,1,1,"1"))</f>
        <v>-274666.55300000007</v>
      </c>
      <c r="E48" s="140" t="str">
        <f>A51</f>
        <v>Speciālā budžeta bilance</v>
      </c>
      <c r="F48" s="142">
        <f ca="1">B52</f>
        <v>981867.31200000003</v>
      </c>
      <c r="G48" s="142">
        <f ca="1">B53</f>
        <v>1049746.273</v>
      </c>
      <c r="H48" s="143" cm="1">
        <f t="array" aca="1" ref="H48" ca="1">INDIRECT(ADDRESS(ROW('2'!C366)+COUNT('2'!C367:C378),COLUMN('2'!C207),1,1,"2"))</f>
        <v>-0.1555530240170139</v>
      </c>
      <c r="K48" s="170"/>
      <c r="L48" s="170" t="s">
        <v>14</v>
      </c>
      <c r="M48" s="170">
        <v>14</v>
      </c>
    </row>
    <row r="49" spans="1:13">
      <c r="A49" t="s">
        <v>2</v>
      </c>
      <c r="B49" cm="1">
        <f t="array" aca="1" ref="B49" ca="1">INDIRECT(ADDRESS(ROW('1'!BA30),COLUMN('1'!BN30)+COUNT('1'!BO30:CB30)-1,1,1,"1"))</f>
        <v>2044681.5190000001</v>
      </c>
      <c r="E49" s="140" t="str">
        <f>A54</f>
        <v>Pašvaldību budžeta bilance</v>
      </c>
      <c r="F49" s="142">
        <f ca="1">B55</f>
        <v>824431.26</v>
      </c>
      <c r="G49" s="142">
        <f ca="1">B56</f>
        <v>760982.13600000006</v>
      </c>
      <c r="H49" s="143" cm="1">
        <f t="array" aca="1" ref="H49" ca="1">INDIRECT(ADDRESS(ROW('2'!C521)+COUNT('2'!C522:C533),COLUMN('2'!C207),1,1,"2"))</f>
        <v>0.145401505326967</v>
      </c>
      <c r="K49" s="170"/>
      <c r="L49" s="170" t="s">
        <v>10</v>
      </c>
      <c r="M49" s="170">
        <v>15</v>
      </c>
    </row>
    <row r="50" spans="1:13">
      <c r="A50" t="s">
        <v>8</v>
      </c>
      <c r="B50" cm="1">
        <f t="array" aca="1" ref="B50" ca="1">INDIRECT(ADDRESS(ROW('1'!BA31),COLUMN('1'!BN31)+COUNT('1'!BO31:CB31)-1,1,1,"1"))</f>
        <v>2319348.0720000002</v>
      </c>
      <c r="F50" s="120"/>
      <c r="G50" s="120"/>
      <c r="H50" s="120"/>
      <c r="K50" s="170"/>
      <c r="L50" s="170" t="s">
        <v>13</v>
      </c>
      <c r="M50" s="170">
        <v>17</v>
      </c>
    </row>
    <row r="51" spans="1:13">
      <c r="A51" t="s">
        <v>147</v>
      </c>
      <c r="B51" cm="1">
        <f t="array" aca="1" ref="B51" ca="1">INDIRECT(ADDRESS(ROW('1'!BA32),COLUMN('1'!BN32)+COUNT('1'!BO32:CB32)-1,1,1,"1"))</f>
        <v>-67878.96100000001</v>
      </c>
      <c r="K51" s="170"/>
      <c r="L51" s="170" t="s">
        <v>9</v>
      </c>
      <c r="M51" s="170">
        <v>19</v>
      </c>
    </row>
    <row r="52" spans="1:13">
      <c r="A52" t="s">
        <v>2</v>
      </c>
      <c r="B52" cm="1">
        <f t="array" aca="1" ref="B52" ca="1">INDIRECT(ADDRESS(ROW('1'!BA33),COLUMN('1'!BN33)+COUNT('1'!BO33:CB33)-1,1,1,"1"))</f>
        <v>981867.31200000003</v>
      </c>
      <c r="K52" s="170"/>
      <c r="L52" s="170" t="s">
        <v>12</v>
      </c>
      <c r="M52" s="170">
        <v>33</v>
      </c>
    </row>
    <row r="53" spans="1:13" ht="15.75" thickBot="1">
      <c r="A53" s="141" t="s">
        <v>8</v>
      </c>
      <c r="B53" cm="1">
        <f t="array" aca="1" ref="B53" ca="1">INDIRECT(ADDRESS(ROW('1'!BA34),COLUMN('1'!BN34)+COUNT('1'!BO34:CB34)-1,1,1,"1"))</f>
        <v>1049746.273</v>
      </c>
      <c r="K53" s="170"/>
      <c r="L53" s="170"/>
      <c r="M53" s="170"/>
    </row>
    <row r="54" spans="1:13">
      <c r="A54" t="s">
        <v>148</v>
      </c>
      <c r="B54" cm="1">
        <f t="array" aca="1" ref="B54" ca="1">INDIRECT(ADDRESS(ROW('1'!BA38),COLUMN('1'!BN38)+COUNT('1'!BO38:CB38)-1,1,1,"1"))</f>
        <v>63449.123999999953</v>
      </c>
    </row>
    <row r="55" spans="1:13">
      <c r="A55" t="s">
        <v>2</v>
      </c>
      <c r="B55" cm="1">
        <f t="array" aca="1" ref="B55" ca="1">INDIRECT(ADDRESS(ROW('1'!BA39),COLUMN('1'!BN39)+COUNT('1'!BO39:CB39)-1,1,1,"1"))</f>
        <v>824431.26</v>
      </c>
    </row>
    <row r="56" spans="1:13">
      <c r="A56" t="s">
        <v>8</v>
      </c>
      <c r="B56" cm="1">
        <f t="array" aca="1" ref="B56" ca="1">INDIRECT(ADDRESS(ROW('1'!BA40),COLUMN('1'!BN40)+COUNT('1'!BO40:CB40)-1,1,1,"1"))</f>
        <v>760982.13600000006</v>
      </c>
    </row>
    <row r="75" spans="1:9" ht="14.25" customHeight="1"/>
    <row r="76" spans="1:9" s="123" customFormat="1" ht="15" customHeight="1">
      <c r="A76" s="209" t="s">
        <v>143</v>
      </c>
      <c r="B76" s="209"/>
      <c r="C76" s="209"/>
      <c r="D76" s="209"/>
      <c r="E76" s="209"/>
      <c r="F76" s="209"/>
      <c r="G76" s="209"/>
      <c r="H76" s="209"/>
      <c r="I76" s="209"/>
    </row>
    <row r="77" spans="1:9" s="123" customFormat="1" ht="15" customHeight="1">
      <c r="A77" s="209"/>
      <c r="B77" s="209"/>
      <c r="C77" s="209"/>
      <c r="D77" s="209"/>
      <c r="E77" s="209"/>
      <c r="F77" s="209"/>
      <c r="G77" s="209"/>
      <c r="H77" s="209"/>
      <c r="I77" s="209"/>
    </row>
    <row r="97" spans="1:9" s="123" customFormat="1" ht="15" customHeight="1">
      <c r="A97" s="208"/>
      <c r="B97" s="208"/>
      <c r="C97" s="208"/>
      <c r="D97" s="208"/>
      <c r="E97" s="208"/>
      <c r="F97" s="208"/>
      <c r="G97" s="208"/>
      <c r="H97" s="208"/>
      <c r="I97" s="208"/>
    </row>
    <row r="98" spans="1:9" s="123" customFormat="1" ht="15" customHeight="1">
      <c r="A98" s="208"/>
      <c r="B98" s="208"/>
      <c r="C98" s="208"/>
      <c r="D98" s="208"/>
      <c r="E98" s="208"/>
      <c r="F98" s="208"/>
      <c r="G98" s="208"/>
      <c r="H98" s="208"/>
      <c r="I98" s="208"/>
    </row>
  </sheetData>
  <sortState xmlns:xlrd2="http://schemas.microsoft.com/office/spreadsheetml/2017/richdata2" ref="L46:M52">
    <sortCondition ref="M46:M52"/>
  </sortState>
  <mergeCells count="5">
    <mergeCell ref="A97:I98"/>
    <mergeCell ref="A42:M43"/>
    <mergeCell ref="A1:I2"/>
    <mergeCell ref="A22:I23"/>
    <mergeCell ref="A76:I77"/>
  </mergeCell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21"/>
  <sheetViews>
    <sheetView zoomScaleNormal="100" workbookViewId="0">
      <selection activeCell="D4" sqref="D4"/>
    </sheetView>
  </sheetViews>
  <sheetFormatPr defaultColWidth="0" defaultRowHeight="15" zeroHeight="1"/>
  <cols>
    <col min="1" max="1" width="33.42578125" style="59" customWidth="1"/>
    <col min="2" max="2" width="15.85546875" style="59" customWidth="1"/>
    <col min="3" max="3" width="16.85546875" style="59" customWidth="1"/>
    <col min="4" max="4" width="16.7109375" style="59" customWidth="1"/>
    <col min="5" max="5" width="12" style="59" bestFit="1" customWidth="1"/>
    <col min="6" max="6" width="9.28515625" style="59" customWidth="1"/>
    <col min="7" max="16383" width="9.140625" style="59" hidden="1"/>
    <col min="16384" max="16384" width="0.42578125" style="59" customWidth="1"/>
  </cols>
  <sheetData>
    <row r="1" spans="1:6" ht="15.75">
      <c r="A1" s="65" t="s">
        <v>112</v>
      </c>
      <c r="B1" s="66"/>
    </row>
    <row r="2" spans="1:6">
      <c r="A2" s="50" t="s">
        <v>32</v>
      </c>
      <c r="B2" s="50"/>
    </row>
    <row r="3" spans="1:6" ht="62.25" customHeight="1">
      <c r="A3" s="67" t="s">
        <v>31</v>
      </c>
      <c r="B3" s="68" t="s">
        <v>28</v>
      </c>
      <c r="C3" s="68" t="s">
        <v>30</v>
      </c>
      <c r="D3" s="68" t="s">
        <v>29</v>
      </c>
      <c r="E3" s="68" t="s">
        <v>25</v>
      </c>
      <c r="F3" s="68" t="s">
        <v>26</v>
      </c>
    </row>
    <row r="4" spans="1:6">
      <c r="A4" s="69" t="s">
        <v>9</v>
      </c>
      <c r="B4" s="70">
        <v>1066679891</v>
      </c>
      <c r="C4" s="70">
        <v>1061413166</v>
      </c>
      <c r="D4" s="70">
        <v>1079637770</v>
      </c>
      <c r="E4" s="70">
        <f>B4-C4</f>
        <v>5266725</v>
      </c>
      <c r="F4" s="71">
        <f>E4/C4*100</f>
        <v>0.49619932828306368</v>
      </c>
    </row>
    <row r="5" spans="1:6">
      <c r="A5" s="69" t="s">
        <v>27</v>
      </c>
      <c r="B5" s="70">
        <v>4849231255</v>
      </c>
      <c r="C5" s="70">
        <v>4986975714</v>
      </c>
      <c r="D5" s="70">
        <v>4978689793</v>
      </c>
      <c r="E5" s="70">
        <f>B5-C5</f>
        <v>-137744459</v>
      </c>
      <c r="F5" s="71">
        <f>E5/C5*100</f>
        <v>-2.762084014431998</v>
      </c>
    </row>
    <row r="6" spans="1:6">
      <c r="A6" s="69" t="s">
        <v>14</v>
      </c>
      <c r="B6" s="70">
        <v>710570397</v>
      </c>
      <c r="C6" s="70">
        <v>440969149</v>
      </c>
      <c r="D6" s="70">
        <v>729206916</v>
      </c>
      <c r="E6" s="70">
        <f>B6-C6</f>
        <v>269601248</v>
      </c>
      <c r="F6" s="71">
        <f>E6/C6*100</f>
        <v>61.138346891473802</v>
      </c>
    </row>
    <row r="7" spans="1:6">
      <c r="A7" s="72" t="s">
        <v>21</v>
      </c>
      <c r="B7" s="73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552"/>
  <sheetViews>
    <sheetView zoomScale="85" zoomScaleNormal="85" workbookViewId="0">
      <selection activeCell="A3" sqref="A3"/>
    </sheetView>
  </sheetViews>
  <sheetFormatPr defaultColWidth="0" defaultRowHeight="12.75" zeroHeight="1"/>
  <cols>
    <col min="1" max="1" width="7.7109375" style="33" customWidth="1"/>
    <col min="2" max="7" width="14.7109375" style="33" customWidth="1"/>
    <col min="8" max="8" width="1.28515625" style="43" customWidth="1"/>
    <col min="9" max="9" width="14.42578125" style="33" hidden="1" customWidth="1"/>
    <col min="10" max="10" width="18.42578125" style="33" hidden="1" customWidth="1"/>
    <col min="11" max="11" width="15.140625" style="33" hidden="1" customWidth="1"/>
    <col min="12" max="12" width="17.85546875" style="33" hidden="1" customWidth="1"/>
    <col min="13" max="13" width="16.85546875" style="33" hidden="1" customWidth="1"/>
    <col min="14" max="16" width="11.7109375" style="33" hidden="1" customWidth="1"/>
    <col min="17" max="19" width="0" style="33" hidden="1" customWidth="1"/>
    <col min="20" max="16384" width="9.140625" style="33" hidden="1"/>
  </cols>
  <sheetData>
    <row r="1" spans="1:9" ht="15" customHeight="1">
      <c r="A1" s="210" t="s">
        <v>91</v>
      </c>
      <c r="B1" s="211"/>
      <c r="C1" s="211"/>
      <c r="D1" s="211"/>
      <c r="E1" s="211"/>
      <c r="F1" s="211"/>
      <c r="G1" s="212"/>
    </row>
    <row r="2" spans="1:9" ht="15" customHeight="1">
      <c r="A2" s="34" t="s">
        <v>39</v>
      </c>
      <c r="B2" s="213" t="s">
        <v>92</v>
      </c>
      <c r="C2" s="214"/>
      <c r="D2" s="213" t="s">
        <v>93</v>
      </c>
      <c r="E2" s="214"/>
      <c r="F2" s="213" t="s">
        <v>94</v>
      </c>
      <c r="G2" s="214"/>
    </row>
    <row r="3" spans="1:9">
      <c r="A3" s="35">
        <v>1</v>
      </c>
      <c r="B3" s="36">
        <v>2</v>
      </c>
      <c r="C3" s="36">
        <v>3</v>
      </c>
      <c r="D3" s="36">
        <v>4</v>
      </c>
      <c r="E3" s="36">
        <v>5</v>
      </c>
      <c r="F3" s="64" t="s">
        <v>108</v>
      </c>
      <c r="G3" s="64" t="s">
        <v>109</v>
      </c>
    </row>
    <row r="4" spans="1:9">
      <c r="A4" s="37"/>
      <c r="B4" s="36" t="s">
        <v>90</v>
      </c>
      <c r="C4" s="36" t="s">
        <v>42</v>
      </c>
      <c r="D4" s="36" t="s">
        <v>90</v>
      </c>
      <c r="E4" s="36" t="s">
        <v>42</v>
      </c>
      <c r="F4" s="36" t="s">
        <v>90</v>
      </c>
      <c r="G4" s="36" t="s">
        <v>42</v>
      </c>
    </row>
    <row r="5" spans="1:9">
      <c r="A5" s="37"/>
      <c r="B5" s="34" t="s">
        <v>89</v>
      </c>
      <c r="C5" s="34" t="s">
        <v>66</v>
      </c>
      <c r="D5" s="34" t="s">
        <v>89</v>
      </c>
      <c r="E5" s="34" t="s">
        <v>66</v>
      </c>
      <c r="F5" s="34" t="s">
        <v>89</v>
      </c>
      <c r="G5" s="34" t="s">
        <v>66</v>
      </c>
    </row>
    <row r="6" spans="1:9">
      <c r="A6" s="38"/>
      <c r="B6" s="34">
        <v>2017</v>
      </c>
      <c r="C6" s="34">
        <v>2018</v>
      </c>
      <c r="D6" s="34">
        <v>2017</v>
      </c>
      <c r="E6" s="34">
        <v>2018</v>
      </c>
      <c r="F6" s="34">
        <v>2017</v>
      </c>
      <c r="G6" s="34">
        <v>2018</v>
      </c>
    </row>
    <row r="7" spans="1:9">
      <c r="A7" s="39" t="s">
        <v>113</v>
      </c>
      <c r="B7" s="61">
        <f ca="1">AVERAGE('4'!B6:B16)</f>
        <v>1041217.7</v>
      </c>
      <c r="C7" s="61">
        <f ca="1">AVERAGE('4'!C6:C16)</f>
        <v>1172203.6746363638</v>
      </c>
      <c r="D7" s="61">
        <f ca="1">AVERAGE('4'!E6:E16)</f>
        <v>1135017.807</v>
      </c>
      <c r="E7" s="61">
        <f ca="1">AVERAGE('4'!F6:F16)</f>
        <v>1226693.2470909092</v>
      </c>
      <c r="F7" s="61">
        <f ca="1">B7-D7</f>
        <v>-93800.107000000076</v>
      </c>
      <c r="G7" s="61">
        <f ca="1">C7-E7</f>
        <v>-54489.572454545414</v>
      </c>
      <c r="I7" s="62"/>
    </row>
    <row r="8" spans="1:9">
      <c r="A8" s="39" t="s">
        <v>54</v>
      </c>
      <c r="B8" s="61">
        <f ca="1">'4'!B17</f>
        <v>1118858.0209999995</v>
      </c>
      <c r="C8" s="61">
        <f ca="1">'4'!C17</f>
        <v>1379607.6580000001</v>
      </c>
      <c r="D8" s="61">
        <f ca="1">'4'!E17</f>
        <v>1915376.8489999995</v>
      </c>
      <c r="E8" s="61">
        <f ca="1">'4'!F17</f>
        <v>2230910.6029999983</v>
      </c>
      <c r="F8" s="61">
        <f ca="1">B8-D8</f>
        <v>-796518.82799999998</v>
      </c>
      <c r="G8" s="61">
        <f ca="1">C8-E8</f>
        <v>-851302.9449999982</v>
      </c>
      <c r="I8" s="62"/>
    </row>
    <row r="9" spans="1:9">
      <c r="A9" s="43"/>
      <c r="B9" s="43"/>
      <c r="C9" s="43"/>
      <c r="D9" s="43"/>
      <c r="E9" s="43"/>
      <c r="F9" s="43"/>
      <c r="G9" s="43"/>
    </row>
    <row r="10" spans="1:9">
      <c r="A10" s="43"/>
      <c r="B10" s="43"/>
      <c r="C10" s="43"/>
      <c r="D10" s="43"/>
      <c r="E10" s="43"/>
      <c r="F10" s="43"/>
      <c r="G10" s="43"/>
    </row>
    <row r="11" spans="1:9">
      <c r="A11" s="43"/>
      <c r="B11" s="43"/>
      <c r="C11" s="43"/>
      <c r="D11" s="43"/>
      <c r="E11" s="43"/>
      <c r="F11" s="43"/>
      <c r="G11" s="43"/>
    </row>
    <row r="12" spans="1:9">
      <c r="A12" s="43"/>
      <c r="B12" s="43"/>
      <c r="C12" s="43"/>
      <c r="D12" s="43"/>
      <c r="E12" s="43"/>
      <c r="F12" s="43"/>
      <c r="G12" s="43"/>
    </row>
    <row r="13" spans="1:9">
      <c r="A13" s="43"/>
      <c r="B13" s="43"/>
      <c r="C13" s="43"/>
      <c r="D13" s="43"/>
      <c r="E13" s="43"/>
      <c r="F13" s="43"/>
      <c r="G13" s="43"/>
    </row>
    <row r="14" spans="1:9">
      <c r="A14" s="43"/>
      <c r="B14" s="43"/>
      <c r="C14" s="43"/>
      <c r="D14" s="43"/>
      <c r="E14" s="43"/>
      <c r="F14" s="43"/>
      <c r="G14" s="43"/>
    </row>
    <row r="15" spans="1:9">
      <c r="A15" s="43"/>
      <c r="B15" s="43"/>
      <c r="C15" s="43"/>
      <c r="D15" s="43"/>
      <c r="E15" s="43"/>
      <c r="F15" s="43"/>
      <c r="G15" s="43"/>
    </row>
    <row r="16" spans="1:9">
      <c r="A16" s="43"/>
      <c r="B16" s="43"/>
      <c r="C16" s="43"/>
      <c r="D16" s="43"/>
      <c r="E16" s="43"/>
      <c r="F16" s="43"/>
      <c r="G16" s="43"/>
    </row>
    <row r="17" spans="1:7">
      <c r="A17" s="43"/>
      <c r="B17" s="43"/>
      <c r="C17" s="43"/>
      <c r="D17" s="43"/>
      <c r="E17" s="43"/>
      <c r="F17" s="43"/>
      <c r="G17" s="43"/>
    </row>
    <row r="18" spans="1:7">
      <c r="A18" s="43"/>
      <c r="B18" s="43"/>
      <c r="C18" s="43"/>
      <c r="D18" s="43"/>
      <c r="E18" s="43"/>
      <c r="F18" s="43"/>
      <c r="G18" s="43"/>
    </row>
    <row r="19" spans="1:7">
      <c r="A19" s="43"/>
      <c r="B19" s="43"/>
      <c r="C19" s="43"/>
      <c r="D19" s="43"/>
      <c r="E19" s="43"/>
      <c r="F19" s="43"/>
      <c r="G19" s="43"/>
    </row>
    <row r="20" spans="1:7">
      <c r="A20" s="43"/>
      <c r="B20" s="43"/>
      <c r="C20" s="43"/>
      <c r="D20" s="43"/>
      <c r="E20" s="43"/>
      <c r="F20" s="43"/>
      <c r="G20" s="43"/>
    </row>
    <row r="21" spans="1:7">
      <c r="A21" s="43"/>
      <c r="B21" s="43"/>
      <c r="C21" s="43"/>
      <c r="D21" s="43"/>
      <c r="E21" s="43"/>
      <c r="F21" s="43"/>
      <c r="G21" s="43"/>
    </row>
    <row r="22" spans="1:7">
      <c r="A22" s="43"/>
      <c r="B22" s="43"/>
      <c r="C22" s="43"/>
      <c r="D22" s="43"/>
      <c r="E22" s="43"/>
      <c r="F22" s="43"/>
      <c r="G22" s="43"/>
    </row>
    <row r="23" spans="1:7">
      <c r="A23" s="43"/>
      <c r="B23" s="43"/>
      <c r="C23" s="43"/>
      <c r="D23" s="43"/>
      <c r="E23" s="43"/>
      <c r="F23" s="43"/>
      <c r="G23" s="43"/>
    </row>
    <row r="24" spans="1:7">
      <c r="A24" s="43"/>
      <c r="B24" s="43"/>
      <c r="C24" s="43"/>
      <c r="D24" s="43"/>
      <c r="E24" s="43"/>
      <c r="F24" s="43"/>
      <c r="G24" s="43"/>
    </row>
    <row r="25" spans="1:7">
      <c r="A25" s="43"/>
      <c r="B25" s="43"/>
      <c r="C25" s="43"/>
      <c r="D25" s="43"/>
      <c r="E25" s="43"/>
      <c r="F25" s="43"/>
      <c r="G25" s="43"/>
    </row>
    <row r="26" spans="1:7">
      <c r="A26" s="43"/>
      <c r="B26" s="43"/>
      <c r="C26" s="43"/>
      <c r="D26" s="43"/>
      <c r="E26" s="43"/>
      <c r="F26" s="43"/>
      <c r="G26" s="43"/>
    </row>
    <row r="27" spans="1:7">
      <c r="A27" s="43"/>
      <c r="B27" s="43"/>
      <c r="C27" s="43"/>
      <c r="D27" s="43"/>
      <c r="E27" s="43"/>
      <c r="F27" s="43"/>
      <c r="G27" s="43"/>
    </row>
    <row r="28" spans="1:7">
      <c r="A28" s="43"/>
      <c r="B28" s="43"/>
      <c r="C28" s="43"/>
      <c r="D28" s="43"/>
      <c r="E28" s="43"/>
      <c r="F28" s="43"/>
      <c r="G28" s="43"/>
    </row>
    <row r="29" spans="1:7">
      <c r="A29" s="43"/>
      <c r="B29" s="43"/>
      <c r="C29" s="43"/>
      <c r="D29" s="43"/>
      <c r="E29" s="43"/>
      <c r="F29" s="43"/>
      <c r="G29" s="43"/>
    </row>
    <row r="30" spans="1:7">
      <c r="A30" s="43"/>
      <c r="B30" s="43"/>
      <c r="C30" s="43"/>
      <c r="D30" s="43"/>
      <c r="E30" s="43"/>
      <c r="F30" s="43"/>
      <c r="G30" s="43"/>
    </row>
    <row r="31" spans="1:7">
      <c r="A31" s="43"/>
      <c r="B31" s="43"/>
      <c r="C31" s="43"/>
      <c r="D31" s="43"/>
      <c r="E31" s="43"/>
      <c r="F31" s="43"/>
      <c r="G31" s="43"/>
    </row>
    <row r="32" spans="1:7">
      <c r="A32" s="43"/>
      <c r="B32" s="43"/>
      <c r="C32" s="43"/>
      <c r="D32" s="43"/>
      <c r="E32" s="43"/>
      <c r="F32" s="43"/>
      <c r="G32" s="43"/>
    </row>
    <row r="33" spans="1:7">
      <c r="A33" s="43"/>
      <c r="B33" s="43"/>
      <c r="C33" s="43"/>
      <c r="D33" s="43"/>
      <c r="E33" s="43"/>
      <c r="F33" s="43"/>
      <c r="G33" s="43"/>
    </row>
    <row r="34" spans="1:7">
      <c r="A34" s="43"/>
      <c r="B34" s="43"/>
      <c r="C34" s="43"/>
      <c r="D34" s="43"/>
      <c r="E34" s="43"/>
      <c r="F34" s="43"/>
      <c r="G34" s="43"/>
    </row>
    <row r="35" spans="1:7">
      <c r="A35" s="43"/>
      <c r="B35" s="43"/>
      <c r="C35" s="43"/>
      <c r="D35" s="43"/>
      <c r="E35" s="43"/>
      <c r="F35" s="43"/>
      <c r="G35" s="43"/>
    </row>
    <row r="36" spans="1:7">
      <c r="A36" s="43"/>
      <c r="B36" s="43"/>
      <c r="C36" s="43"/>
      <c r="D36" s="43"/>
      <c r="E36" s="43"/>
      <c r="F36" s="43"/>
      <c r="G36" s="43"/>
    </row>
    <row r="37" spans="1:7">
      <c r="A37" s="43"/>
      <c r="B37" s="43"/>
      <c r="C37" s="43"/>
      <c r="D37" s="43"/>
      <c r="E37" s="43"/>
      <c r="F37" s="43"/>
      <c r="G37" s="43"/>
    </row>
    <row r="38" spans="1:7">
      <c r="A38" s="43"/>
      <c r="B38" s="43"/>
      <c r="C38" s="43"/>
      <c r="D38" s="43"/>
      <c r="E38" s="43"/>
      <c r="F38" s="43"/>
      <c r="G38" s="43"/>
    </row>
    <row r="39" spans="1:7">
      <c r="A39" s="43"/>
      <c r="B39" s="43"/>
      <c r="C39" s="43"/>
      <c r="D39" s="43"/>
      <c r="E39" s="43"/>
      <c r="F39" s="43"/>
      <c r="G39" s="43"/>
    </row>
    <row r="40" spans="1:7">
      <c r="A40" s="43"/>
      <c r="B40" s="43"/>
      <c r="C40" s="43"/>
      <c r="D40" s="43"/>
      <c r="E40" s="43"/>
      <c r="F40" s="43"/>
      <c r="G40" s="43"/>
    </row>
    <row r="41" spans="1:7">
      <c r="A41" s="43"/>
      <c r="B41" s="43"/>
      <c r="C41" s="43"/>
      <c r="D41" s="43"/>
      <c r="E41" s="43"/>
      <c r="F41" s="43"/>
      <c r="G41" s="43"/>
    </row>
    <row r="42" spans="1:7">
      <c r="A42" s="43"/>
      <c r="B42" s="43"/>
      <c r="C42" s="43"/>
      <c r="D42" s="43"/>
      <c r="E42" s="43"/>
      <c r="F42" s="43"/>
      <c r="G42" s="43"/>
    </row>
    <row r="43" spans="1:7">
      <c r="A43" s="43"/>
      <c r="B43" s="43"/>
      <c r="C43" s="43"/>
      <c r="D43" s="43"/>
      <c r="E43" s="43"/>
      <c r="F43" s="43"/>
      <c r="G43" s="43"/>
    </row>
    <row r="44" spans="1:7">
      <c r="A44" s="43"/>
      <c r="B44" s="43"/>
      <c r="C44" s="43"/>
      <c r="D44" s="43"/>
      <c r="E44" s="43"/>
      <c r="F44" s="43"/>
      <c r="G44" s="43"/>
    </row>
    <row r="45" spans="1:7">
      <c r="A45" s="43"/>
      <c r="B45" s="43"/>
      <c r="C45" s="43"/>
      <c r="D45" s="43"/>
      <c r="E45" s="43"/>
      <c r="F45" s="43"/>
      <c r="G45" s="43"/>
    </row>
    <row r="46" spans="1:7">
      <c r="A46" s="43"/>
      <c r="B46" s="43"/>
      <c r="C46" s="43"/>
      <c r="D46" s="43"/>
      <c r="E46" s="43"/>
      <c r="F46" s="43"/>
      <c r="G46" s="43"/>
    </row>
    <row r="47" spans="1:7">
      <c r="A47" s="43"/>
      <c r="B47" s="43"/>
      <c r="C47" s="43"/>
      <c r="D47" s="43"/>
      <c r="E47" s="43"/>
      <c r="F47" s="43"/>
      <c r="G47" s="43"/>
    </row>
    <row r="48" spans="1:7">
      <c r="A48" s="43"/>
      <c r="B48" s="43"/>
      <c r="C48" s="43"/>
      <c r="D48" s="43"/>
      <c r="E48" s="43"/>
      <c r="F48" s="43"/>
      <c r="G48" s="43"/>
    </row>
    <row r="49" spans="1:7">
      <c r="A49" s="43"/>
      <c r="B49" s="43"/>
      <c r="C49" s="43"/>
      <c r="D49" s="43"/>
      <c r="E49" s="43"/>
      <c r="F49" s="43"/>
      <c r="G49" s="43"/>
    </row>
    <row r="50" spans="1:7">
      <c r="A50" s="43"/>
      <c r="B50" s="43"/>
      <c r="C50" s="43"/>
      <c r="D50" s="43"/>
      <c r="E50" s="43"/>
      <c r="F50" s="43"/>
      <c r="G50" s="43"/>
    </row>
    <row r="51" spans="1:7">
      <c r="A51" s="43"/>
      <c r="B51" s="43"/>
      <c r="C51" s="43"/>
      <c r="D51" s="43"/>
      <c r="E51" s="43"/>
      <c r="F51" s="43"/>
      <c r="G51" s="43"/>
    </row>
    <row r="52" spans="1:7">
      <c r="A52" s="43"/>
      <c r="B52" s="43"/>
      <c r="C52" s="43"/>
      <c r="D52" s="43"/>
      <c r="E52" s="43"/>
      <c r="F52" s="43"/>
      <c r="G52" s="43"/>
    </row>
    <row r="53" spans="1:7">
      <c r="A53" s="43"/>
      <c r="B53" s="43"/>
      <c r="C53" s="43"/>
      <c r="D53" s="43"/>
      <c r="E53" s="43"/>
      <c r="F53" s="43"/>
      <c r="G53" s="43"/>
    </row>
    <row r="54" spans="1:7">
      <c r="A54" s="43"/>
      <c r="B54" s="43"/>
      <c r="C54" s="43"/>
      <c r="D54" s="43"/>
      <c r="E54" s="43"/>
      <c r="F54" s="43"/>
      <c r="G54" s="43"/>
    </row>
    <row r="55" spans="1:7">
      <c r="A55" s="43"/>
      <c r="B55" s="43"/>
      <c r="C55" s="43"/>
      <c r="D55" s="43"/>
      <c r="E55" s="43"/>
      <c r="F55" s="43"/>
      <c r="G55" s="43"/>
    </row>
    <row r="56" spans="1:7">
      <c r="A56" s="43"/>
      <c r="B56" s="43"/>
      <c r="C56" s="43"/>
      <c r="D56" s="43"/>
      <c r="E56" s="43"/>
      <c r="F56" s="43"/>
      <c r="G56" s="43"/>
    </row>
    <row r="57" spans="1:7">
      <c r="A57" s="43"/>
      <c r="B57" s="43"/>
      <c r="C57" s="43"/>
      <c r="D57" s="43"/>
      <c r="E57" s="43"/>
      <c r="F57" s="43"/>
      <c r="G57" s="43"/>
    </row>
    <row r="58" spans="1:7">
      <c r="A58" s="43"/>
      <c r="B58" s="43"/>
      <c r="C58" s="43"/>
      <c r="D58" s="43"/>
      <c r="E58" s="43"/>
      <c r="F58" s="43"/>
      <c r="G58" s="43"/>
    </row>
    <row r="59" spans="1:7">
      <c r="A59" s="43"/>
      <c r="B59" s="43"/>
      <c r="C59" s="43"/>
      <c r="D59" s="43"/>
      <c r="E59" s="43"/>
      <c r="F59" s="43"/>
      <c r="G59" s="43"/>
    </row>
    <row r="60" spans="1:7">
      <c r="A60" s="43"/>
      <c r="B60" s="43"/>
      <c r="C60" s="43"/>
      <c r="D60" s="43"/>
      <c r="E60" s="43"/>
      <c r="F60" s="43"/>
      <c r="G60" s="43"/>
    </row>
    <row r="61" spans="1:7">
      <c r="A61" s="43"/>
      <c r="B61" s="43"/>
      <c r="C61" s="43"/>
      <c r="D61" s="43"/>
      <c r="E61" s="43"/>
      <c r="F61" s="43"/>
      <c r="G61" s="43"/>
    </row>
    <row r="62" spans="1:7">
      <c r="A62" s="43"/>
      <c r="B62" s="43"/>
      <c r="C62" s="43"/>
      <c r="D62" s="43"/>
      <c r="E62" s="43"/>
      <c r="F62" s="43"/>
      <c r="G62" s="43"/>
    </row>
    <row r="63" spans="1:7">
      <c r="A63" s="43"/>
      <c r="B63" s="43"/>
      <c r="C63" s="43"/>
      <c r="D63" s="43"/>
      <c r="E63" s="43"/>
      <c r="F63" s="43"/>
      <c r="G63" s="43"/>
    </row>
    <row r="64" spans="1:7" ht="15" customHeight="1">
      <c r="A64" s="210" t="s">
        <v>91</v>
      </c>
      <c r="B64" s="211"/>
      <c r="C64" s="211"/>
      <c r="D64" s="211"/>
      <c r="E64" s="211"/>
      <c r="F64" s="211"/>
      <c r="G64" s="212"/>
    </row>
    <row r="65" spans="1:10" ht="15" customHeight="1">
      <c r="A65" s="34" t="s">
        <v>39</v>
      </c>
      <c r="B65" s="213" t="s">
        <v>96</v>
      </c>
      <c r="C65" s="214"/>
      <c r="D65" s="213" t="s">
        <v>97</v>
      </c>
      <c r="E65" s="214"/>
      <c r="F65" s="213" t="s">
        <v>98</v>
      </c>
      <c r="G65" s="214"/>
    </row>
    <row r="66" spans="1:10">
      <c r="A66" s="35">
        <v>1</v>
      </c>
      <c r="B66" s="36">
        <v>2</v>
      </c>
      <c r="C66" s="36">
        <v>3</v>
      </c>
      <c r="D66" s="36">
        <v>4</v>
      </c>
      <c r="E66" s="36">
        <v>5</v>
      </c>
      <c r="F66" s="64" t="s">
        <v>108</v>
      </c>
      <c r="G66" s="64" t="s">
        <v>109</v>
      </c>
    </row>
    <row r="67" spans="1:10">
      <c r="A67" s="37"/>
      <c r="B67" s="36" t="s">
        <v>90</v>
      </c>
      <c r="C67" s="36" t="s">
        <v>42</v>
      </c>
      <c r="D67" s="36" t="s">
        <v>90</v>
      </c>
      <c r="E67" s="36" t="s">
        <v>42</v>
      </c>
      <c r="F67" s="36" t="s">
        <v>90</v>
      </c>
      <c r="G67" s="36" t="s">
        <v>42</v>
      </c>
    </row>
    <row r="68" spans="1:10">
      <c r="A68" s="37"/>
      <c r="B68" s="34" t="s">
        <v>89</v>
      </c>
      <c r="C68" s="34" t="s">
        <v>66</v>
      </c>
      <c r="D68" s="34" t="s">
        <v>89</v>
      </c>
      <c r="E68" s="34" t="s">
        <v>66</v>
      </c>
      <c r="F68" s="34" t="s">
        <v>89</v>
      </c>
      <c r="G68" s="34" t="s">
        <v>66</v>
      </c>
    </row>
    <row r="69" spans="1:10">
      <c r="A69" s="38"/>
      <c r="B69" s="34">
        <v>2017</v>
      </c>
      <c r="C69" s="34">
        <v>2018</v>
      </c>
      <c r="D69" s="34">
        <v>2017</v>
      </c>
      <c r="E69" s="34">
        <v>2018</v>
      </c>
      <c r="F69" s="34">
        <v>2017</v>
      </c>
      <c r="G69" s="34">
        <v>2018</v>
      </c>
      <c r="I69" s="33" t="s">
        <v>95</v>
      </c>
      <c r="J69" s="33" t="s">
        <v>106</v>
      </c>
    </row>
    <row r="70" spans="1:10">
      <c r="A70" s="39" t="s">
        <v>113</v>
      </c>
      <c r="B70" s="40">
        <f ca="1">B7/I70*100</f>
        <v>3.8516462955575572</v>
      </c>
      <c r="C70" s="40">
        <f ca="1">C7/J70*100</f>
        <v>4.0365890357654921</v>
      </c>
      <c r="D70" s="40">
        <f ca="1">D7/I70*100</f>
        <v>4.1986292892671848</v>
      </c>
      <c r="E70" s="40">
        <f ca="1">E7/J70*100</f>
        <v>4.2242287911192697</v>
      </c>
      <c r="F70" s="40">
        <f ca="1">F7/I70*100</f>
        <v>-0.34698299370962749</v>
      </c>
      <c r="G70" s="40">
        <f ca="1">G7/J70*100</f>
        <v>-0.18763975535377844</v>
      </c>
      <c r="I70" s="63">
        <v>27033056</v>
      </c>
      <c r="J70" s="63">
        <v>29039460.402093399</v>
      </c>
    </row>
    <row r="71" spans="1:10">
      <c r="A71" s="39" t="s">
        <v>54</v>
      </c>
      <c r="B71" s="40">
        <f ca="1">B8/I71*100</f>
        <v>4.1388514158369647</v>
      </c>
      <c r="C71" s="40">
        <f ca="1">C8/J71*100</f>
        <v>4.7508033513616761</v>
      </c>
      <c r="D71" s="40">
        <f ca="1">D8/I71*100</f>
        <v>7.0853138061786263</v>
      </c>
      <c r="E71" s="40">
        <f ca="1">E8/J71*100</f>
        <v>7.6823417932351674</v>
      </c>
      <c r="F71" s="40">
        <f ca="1">F8/I71*100</f>
        <v>-2.9464623903416616</v>
      </c>
      <c r="G71" s="40">
        <f ca="1">G8/J71*100</f>
        <v>-2.9315384418734909</v>
      </c>
      <c r="I71" s="63">
        <v>27033056</v>
      </c>
      <c r="J71" s="63">
        <v>29039460.402093399</v>
      </c>
    </row>
    <row r="72" spans="1:10">
      <c r="A72" s="43"/>
      <c r="B72" s="43"/>
      <c r="C72" s="43"/>
      <c r="D72" s="43"/>
      <c r="E72" s="43"/>
      <c r="F72" s="43"/>
      <c r="G72" s="43"/>
    </row>
    <row r="73" spans="1:10">
      <c r="A73" s="43"/>
      <c r="B73" s="43"/>
      <c r="C73" s="43"/>
      <c r="D73" s="43"/>
      <c r="E73" s="43"/>
      <c r="F73" s="43"/>
      <c r="G73" s="43"/>
    </row>
    <row r="74" spans="1:10">
      <c r="A74" s="43"/>
      <c r="B74" s="43"/>
      <c r="C74" s="43"/>
      <c r="D74" s="43"/>
      <c r="E74" s="43"/>
      <c r="F74" s="43"/>
      <c r="G74" s="43"/>
    </row>
    <row r="75" spans="1:10">
      <c r="A75" s="43"/>
      <c r="B75" s="43"/>
      <c r="C75" s="43"/>
      <c r="D75" s="43"/>
      <c r="E75" s="43"/>
      <c r="F75" s="43"/>
      <c r="G75" s="43"/>
    </row>
    <row r="76" spans="1:10">
      <c r="A76" s="43"/>
      <c r="B76" s="43"/>
      <c r="C76" s="43"/>
      <c r="D76" s="43"/>
      <c r="E76" s="43"/>
      <c r="F76" s="43"/>
      <c r="G76" s="43"/>
    </row>
    <row r="77" spans="1:10">
      <c r="A77" s="43"/>
      <c r="B77" s="43"/>
      <c r="C77" s="43"/>
      <c r="D77" s="43"/>
      <c r="E77" s="43"/>
      <c r="F77" s="43"/>
      <c r="G77" s="43"/>
    </row>
    <row r="78" spans="1:10">
      <c r="A78" s="43"/>
      <c r="B78" s="43"/>
      <c r="C78" s="43"/>
      <c r="D78" s="43"/>
      <c r="E78" s="43"/>
      <c r="F78" s="43"/>
      <c r="G78" s="43"/>
    </row>
    <row r="79" spans="1:10">
      <c r="A79" s="43"/>
      <c r="B79" s="43"/>
      <c r="C79" s="43"/>
      <c r="D79" s="43"/>
      <c r="E79" s="43"/>
      <c r="F79" s="43"/>
      <c r="G79" s="43"/>
    </row>
    <row r="80" spans="1:10">
      <c r="A80" s="43"/>
      <c r="B80" s="43"/>
      <c r="C80" s="43"/>
      <c r="D80" s="43"/>
      <c r="E80" s="43"/>
      <c r="F80" s="43"/>
      <c r="G80" s="43"/>
    </row>
    <row r="81" spans="1:7">
      <c r="A81" s="43"/>
      <c r="B81" s="43"/>
      <c r="C81" s="43"/>
      <c r="D81" s="43"/>
      <c r="E81" s="43"/>
      <c r="F81" s="43"/>
      <c r="G81" s="43"/>
    </row>
    <row r="82" spans="1:7">
      <c r="A82" s="43"/>
      <c r="B82" s="43"/>
      <c r="C82" s="43"/>
      <c r="D82" s="43"/>
      <c r="E82" s="43"/>
      <c r="F82" s="43"/>
      <c r="G82" s="43"/>
    </row>
    <row r="83" spans="1:7">
      <c r="A83" s="43"/>
      <c r="B83" s="43"/>
      <c r="C83" s="43"/>
      <c r="D83" s="43"/>
      <c r="E83" s="43"/>
      <c r="F83" s="43"/>
      <c r="G83" s="43"/>
    </row>
    <row r="84" spans="1:7">
      <c r="A84" s="43"/>
      <c r="B84" s="43"/>
      <c r="C84" s="43"/>
      <c r="D84" s="43"/>
      <c r="E84" s="43"/>
      <c r="F84" s="43"/>
      <c r="G84" s="43"/>
    </row>
    <row r="85" spans="1:7">
      <c r="A85" s="43"/>
      <c r="B85" s="43"/>
      <c r="C85" s="43"/>
      <c r="D85" s="43"/>
      <c r="E85" s="43"/>
      <c r="F85" s="43"/>
      <c r="G85" s="43"/>
    </row>
    <row r="86" spans="1:7">
      <c r="A86" s="43"/>
      <c r="B86" s="43"/>
      <c r="C86" s="43"/>
      <c r="D86" s="43"/>
      <c r="E86" s="43"/>
      <c r="F86" s="43"/>
      <c r="G86" s="43"/>
    </row>
    <row r="87" spans="1:7">
      <c r="A87" s="43"/>
      <c r="B87" s="43"/>
      <c r="C87" s="43"/>
      <c r="D87" s="43"/>
      <c r="E87" s="43"/>
      <c r="F87" s="43"/>
      <c r="G87" s="43"/>
    </row>
    <row r="88" spans="1:7">
      <c r="A88" s="43"/>
      <c r="B88" s="43"/>
      <c r="C88" s="43"/>
      <c r="D88" s="43"/>
      <c r="E88" s="43"/>
      <c r="F88" s="43"/>
      <c r="G88" s="43"/>
    </row>
    <row r="89" spans="1:7">
      <c r="A89" s="43"/>
      <c r="B89" s="43"/>
      <c r="C89" s="43"/>
      <c r="D89" s="43"/>
      <c r="E89" s="43"/>
      <c r="F89" s="43"/>
      <c r="G89" s="43"/>
    </row>
    <row r="90" spans="1:7">
      <c r="A90" s="43"/>
      <c r="B90" s="43"/>
      <c r="C90" s="43"/>
      <c r="D90" s="43"/>
      <c r="E90" s="43"/>
      <c r="F90" s="43"/>
      <c r="G90" s="43"/>
    </row>
    <row r="91" spans="1:7">
      <c r="A91" s="43"/>
      <c r="B91" s="43"/>
      <c r="C91" s="43"/>
      <c r="D91" s="43"/>
      <c r="E91" s="43"/>
      <c r="F91" s="43"/>
      <c r="G91" s="43"/>
    </row>
    <row r="92" spans="1:7">
      <c r="A92" s="43"/>
      <c r="B92" s="43"/>
      <c r="C92" s="43"/>
      <c r="D92" s="43"/>
      <c r="E92" s="43"/>
      <c r="F92" s="43"/>
      <c r="G92" s="43"/>
    </row>
    <row r="93" spans="1:7">
      <c r="A93" s="43"/>
      <c r="B93" s="43"/>
      <c r="C93" s="43"/>
      <c r="D93" s="43"/>
      <c r="E93" s="43"/>
      <c r="F93" s="43"/>
      <c r="G93" s="43"/>
    </row>
    <row r="94" spans="1:7">
      <c r="A94" s="43"/>
      <c r="B94" s="43"/>
      <c r="C94" s="43"/>
      <c r="D94" s="43"/>
      <c r="E94" s="43"/>
      <c r="F94" s="43"/>
      <c r="G94" s="43"/>
    </row>
    <row r="95" spans="1:7">
      <c r="A95" s="43"/>
      <c r="B95" s="43"/>
      <c r="C95" s="43"/>
      <c r="D95" s="43"/>
      <c r="E95" s="43"/>
      <c r="F95" s="43"/>
      <c r="G95" s="43"/>
    </row>
    <row r="96" spans="1:7">
      <c r="A96" s="43"/>
      <c r="B96" s="43"/>
      <c r="C96" s="43"/>
      <c r="D96" s="43"/>
      <c r="E96" s="43"/>
      <c r="F96" s="43"/>
      <c r="G96" s="43"/>
    </row>
    <row r="97" spans="1:7">
      <c r="A97" s="43"/>
      <c r="B97" s="43"/>
      <c r="C97" s="43"/>
      <c r="D97" s="43"/>
      <c r="E97" s="43"/>
      <c r="F97" s="43"/>
      <c r="G97" s="43"/>
    </row>
    <row r="98" spans="1:7">
      <c r="A98" s="43"/>
      <c r="B98" s="43"/>
      <c r="C98" s="43"/>
      <c r="D98" s="43"/>
      <c r="E98" s="43"/>
      <c r="F98" s="43"/>
      <c r="G98" s="43"/>
    </row>
    <row r="99" spans="1:7">
      <c r="A99" s="43"/>
      <c r="B99" s="43"/>
      <c r="C99" s="43"/>
      <c r="D99" s="43"/>
      <c r="E99" s="43"/>
      <c r="F99" s="43"/>
      <c r="G99" s="43"/>
    </row>
    <row r="100" spans="1:7">
      <c r="A100" s="43"/>
      <c r="B100" s="43"/>
      <c r="C100" s="43"/>
      <c r="D100" s="43"/>
      <c r="E100" s="43"/>
      <c r="F100" s="43"/>
      <c r="G100" s="43"/>
    </row>
    <row r="101" spans="1:7">
      <c r="A101" s="43"/>
      <c r="B101" s="43"/>
      <c r="C101" s="43"/>
      <c r="D101" s="43"/>
      <c r="E101" s="43"/>
      <c r="F101" s="43"/>
      <c r="G101" s="43"/>
    </row>
    <row r="102" spans="1:7">
      <c r="A102" s="43"/>
      <c r="B102" s="43"/>
      <c r="C102" s="43"/>
      <c r="D102" s="43"/>
      <c r="E102" s="43"/>
      <c r="F102" s="43"/>
      <c r="G102" s="43"/>
    </row>
    <row r="103" spans="1:7">
      <c r="A103" s="43"/>
      <c r="B103" s="43"/>
      <c r="C103" s="43"/>
      <c r="D103" s="43"/>
      <c r="E103" s="43"/>
      <c r="F103" s="43"/>
      <c r="G103" s="43"/>
    </row>
    <row r="104" spans="1:7">
      <c r="A104" s="43"/>
      <c r="B104" s="43"/>
      <c r="C104" s="43"/>
      <c r="D104" s="43"/>
      <c r="E104" s="43"/>
      <c r="F104" s="43"/>
      <c r="G104" s="43"/>
    </row>
    <row r="105" spans="1:7">
      <c r="A105" s="43"/>
      <c r="B105" s="43"/>
      <c r="C105" s="43"/>
      <c r="D105" s="43"/>
      <c r="E105" s="43"/>
      <c r="F105" s="43"/>
      <c r="G105" s="43"/>
    </row>
    <row r="106" spans="1:7">
      <c r="A106" s="43"/>
      <c r="B106" s="43"/>
      <c r="C106" s="43"/>
      <c r="D106" s="43"/>
      <c r="E106" s="43"/>
      <c r="F106" s="43"/>
      <c r="G106" s="43"/>
    </row>
    <row r="107" spans="1:7">
      <c r="A107" s="43"/>
      <c r="B107" s="43"/>
      <c r="C107" s="43"/>
      <c r="D107" s="43"/>
      <c r="E107" s="43"/>
      <c r="F107" s="43"/>
      <c r="G107" s="43"/>
    </row>
    <row r="108" spans="1:7">
      <c r="A108" s="43"/>
      <c r="B108" s="43"/>
      <c r="C108" s="43"/>
      <c r="D108" s="43"/>
      <c r="E108" s="43"/>
      <c r="F108" s="43"/>
      <c r="G108" s="43"/>
    </row>
    <row r="109" spans="1:7">
      <c r="A109" s="43"/>
      <c r="B109" s="43"/>
      <c r="C109" s="43"/>
      <c r="D109" s="43"/>
      <c r="E109" s="43"/>
      <c r="F109" s="43"/>
      <c r="G109" s="43"/>
    </row>
    <row r="110" spans="1:7">
      <c r="A110" s="43"/>
      <c r="B110" s="43"/>
      <c r="C110" s="43"/>
      <c r="D110" s="43"/>
      <c r="E110" s="43"/>
      <c r="F110" s="43"/>
      <c r="G110" s="43"/>
    </row>
    <row r="111" spans="1:7">
      <c r="A111" s="43"/>
      <c r="B111" s="43"/>
      <c r="C111" s="43"/>
      <c r="D111" s="43"/>
      <c r="E111" s="43"/>
      <c r="F111" s="43"/>
      <c r="G111" s="43"/>
    </row>
    <row r="112" spans="1:7">
      <c r="A112" s="43"/>
      <c r="B112" s="43"/>
      <c r="C112" s="43"/>
      <c r="D112" s="43"/>
      <c r="E112" s="43"/>
      <c r="F112" s="43"/>
      <c r="G112" s="43"/>
    </row>
    <row r="113" spans="1:7">
      <c r="A113" s="43"/>
      <c r="B113" s="43"/>
      <c r="C113" s="43"/>
      <c r="D113" s="43"/>
      <c r="E113" s="43"/>
      <c r="F113" s="43"/>
      <c r="G113" s="43"/>
    </row>
    <row r="114" spans="1:7">
      <c r="A114" s="43"/>
      <c r="B114" s="43"/>
      <c r="C114" s="43"/>
      <c r="D114" s="43"/>
      <c r="E114" s="43"/>
      <c r="F114" s="43"/>
      <c r="G114" s="43"/>
    </row>
    <row r="115" spans="1:7">
      <c r="A115" s="43"/>
      <c r="B115" s="43"/>
      <c r="C115" s="43"/>
      <c r="D115" s="43"/>
      <c r="E115" s="43"/>
      <c r="F115" s="43"/>
      <c r="G115" s="43"/>
    </row>
    <row r="116" spans="1:7">
      <c r="A116" s="43"/>
      <c r="B116" s="43"/>
      <c r="C116" s="43"/>
      <c r="D116" s="43"/>
      <c r="E116" s="43"/>
      <c r="F116" s="43"/>
      <c r="G116" s="43"/>
    </row>
    <row r="117" spans="1:7">
      <c r="A117" s="43"/>
      <c r="B117" s="43"/>
      <c r="C117" s="43"/>
      <c r="D117" s="43"/>
      <c r="E117" s="43"/>
      <c r="F117" s="43"/>
      <c r="G117" s="43"/>
    </row>
    <row r="118" spans="1:7">
      <c r="A118" s="43"/>
      <c r="B118" s="43"/>
      <c r="C118" s="43"/>
      <c r="D118" s="43"/>
      <c r="E118" s="43"/>
      <c r="F118" s="43"/>
      <c r="G118" s="43"/>
    </row>
    <row r="119" spans="1:7">
      <c r="A119" s="43"/>
      <c r="B119" s="43"/>
      <c r="C119" s="43"/>
      <c r="D119" s="43"/>
      <c r="E119" s="43"/>
      <c r="F119" s="43"/>
      <c r="G119" s="43"/>
    </row>
    <row r="120" spans="1:7">
      <c r="A120" s="43"/>
      <c r="B120" s="43"/>
      <c r="C120" s="43"/>
      <c r="D120" s="43"/>
      <c r="E120" s="43"/>
      <c r="F120" s="43"/>
      <c r="G120" s="43"/>
    </row>
    <row r="121" spans="1:7">
      <c r="A121" s="43"/>
      <c r="B121" s="43"/>
      <c r="C121" s="43"/>
      <c r="D121" s="43"/>
      <c r="E121" s="43"/>
      <c r="F121" s="43"/>
      <c r="G121" s="43"/>
    </row>
    <row r="122" spans="1:7">
      <c r="A122" s="43"/>
      <c r="B122" s="43"/>
      <c r="C122" s="43"/>
      <c r="D122" s="43"/>
      <c r="E122" s="43"/>
      <c r="F122" s="43"/>
      <c r="G122" s="43"/>
    </row>
    <row r="123" spans="1:7">
      <c r="A123" s="43"/>
      <c r="B123" s="43"/>
      <c r="C123" s="43"/>
      <c r="D123" s="43"/>
      <c r="E123" s="43"/>
      <c r="F123" s="43"/>
      <c r="G123" s="43"/>
    </row>
    <row r="124" spans="1:7">
      <c r="A124" s="43"/>
      <c r="B124" s="43"/>
      <c r="C124" s="43"/>
      <c r="D124" s="43"/>
      <c r="E124" s="43"/>
      <c r="F124" s="43"/>
      <c r="G124" s="43"/>
    </row>
    <row r="125" spans="1:7">
      <c r="A125" s="43"/>
      <c r="B125" s="43"/>
      <c r="C125" s="43"/>
      <c r="D125" s="43"/>
      <c r="E125" s="43"/>
      <c r="F125" s="43"/>
      <c r="G125" s="43"/>
    </row>
    <row r="126" spans="1:7">
      <c r="A126" s="43"/>
      <c r="B126" s="43"/>
      <c r="C126" s="43"/>
      <c r="D126" s="43"/>
      <c r="E126" s="43"/>
      <c r="F126" s="43"/>
      <c r="G126" s="43"/>
    </row>
    <row r="127" spans="1:7" ht="15" customHeight="1">
      <c r="A127" s="210" t="s">
        <v>3</v>
      </c>
      <c r="B127" s="211"/>
      <c r="C127" s="211"/>
      <c r="D127" s="211"/>
      <c r="E127" s="211"/>
      <c r="F127" s="211"/>
      <c r="G127" s="212"/>
    </row>
    <row r="128" spans="1:7" ht="15" customHeight="1">
      <c r="A128" s="34" t="s">
        <v>39</v>
      </c>
      <c r="B128" s="213" t="s">
        <v>92</v>
      </c>
      <c r="C128" s="215"/>
      <c r="D128" s="214"/>
      <c r="E128" s="213" t="s">
        <v>96</v>
      </c>
      <c r="F128" s="215"/>
      <c r="G128" s="214"/>
    </row>
    <row r="129" spans="1:11">
      <c r="A129" s="35">
        <v>1</v>
      </c>
      <c r="B129" s="36">
        <v>2</v>
      </c>
      <c r="C129" s="36">
        <v>3</v>
      </c>
      <c r="D129" s="36">
        <v>4</v>
      </c>
      <c r="E129" s="36">
        <v>5</v>
      </c>
      <c r="F129" s="36">
        <v>6</v>
      </c>
      <c r="G129" s="36">
        <v>7</v>
      </c>
    </row>
    <row r="130" spans="1:11">
      <c r="A130" s="37"/>
      <c r="B130" s="36" t="s">
        <v>105</v>
      </c>
      <c r="C130" s="36" t="s">
        <v>90</v>
      </c>
      <c r="D130" s="36" t="s">
        <v>42</v>
      </c>
      <c r="E130" s="36" t="s">
        <v>105</v>
      </c>
      <c r="F130" s="36" t="s">
        <v>90</v>
      </c>
      <c r="G130" s="36" t="s">
        <v>42</v>
      </c>
    </row>
    <row r="131" spans="1:11">
      <c r="A131" s="37"/>
      <c r="B131" s="34" t="s">
        <v>104</v>
      </c>
      <c r="C131" s="34" t="s">
        <v>89</v>
      </c>
      <c r="D131" s="34" t="s">
        <v>66</v>
      </c>
      <c r="E131" s="34" t="s">
        <v>104</v>
      </c>
      <c r="F131" s="34" t="s">
        <v>89</v>
      </c>
      <c r="G131" s="34" t="s">
        <v>66</v>
      </c>
      <c r="I131" s="42"/>
      <c r="J131" s="42"/>
      <c r="K131" s="42"/>
    </row>
    <row r="132" spans="1:11">
      <c r="A132" s="38"/>
      <c r="B132" s="34">
        <v>2016</v>
      </c>
      <c r="C132" s="34">
        <v>2017</v>
      </c>
      <c r="D132" s="34">
        <v>2018</v>
      </c>
      <c r="E132" s="34">
        <v>2016</v>
      </c>
      <c r="F132" s="34">
        <v>2017</v>
      </c>
      <c r="G132" s="34">
        <v>2018</v>
      </c>
      <c r="I132" s="42" t="s">
        <v>103</v>
      </c>
      <c r="J132" s="42" t="s">
        <v>95</v>
      </c>
      <c r="K132" s="42" t="s">
        <v>106</v>
      </c>
    </row>
    <row r="133" spans="1:11">
      <c r="A133" s="39" t="s">
        <v>113</v>
      </c>
      <c r="B133" s="61">
        <f ca="1">AVERAGE('4'!B152:B162)</f>
        <v>743640.94936363632</v>
      </c>
      <c r="C133" s="61">
        <f ca="1">AVERAGE('4'!C152:C162)</f>
        <v>824369.82727272727</v>
      </c>
      <c r="D133" s="61">
        <f ca="1">AVERAGE('4'!E152:E162)</f>
        <v>966371.06499999994</v>
      </c>
      <c r="E133" s="40">
        <f t="shared" ref="E133:G134" ca="1" si="0">B133/I133*100</f>
        <v>2.9700871632785653</v>
      </c>
      <c r="F133" s="40">
        <f t="shared" ca="1" si="0"/>
        <v>3.0494881054984213</v>
      </c>
      <c r="G133" s="40">
        <f t="shared" ca="1" si="0"/>
        <v>3.3277858872692279</v>
      </c>
      <c r="I133" s="63">
        <v>25037681</v>
      </c>
      <c r="J133" s="63">
        <v>27033056</v>
      </c>
      <c r="K133" s="63">
        <v>29039460.402093399</v>
      </c>
    </row>
    <row r="134" spans="1:11">
      <c r="A134" s="39" t="s">
        <v>54</v>
      </c>
      <c r="B134" s="61">
        <f ca="1">'4'!B163</f>
        <v>826496.36999999918</v>
      </c>
      <c r="C134" s="61">
        <f ca="1">'4'!C163</f>
        <v>962936.0429999996</v>
      </c>
      <c r="D134" s="61" t="str">
        <f ca="1">'4'!E163</f>
        <v/>
      </c>
      <c r="E134" s="40">
        <f t="shared" ca="1" si="0"/>
        <v>3.3010100655887387</v>
      </c>
      <c r="F134" s="40">
        <f t="shared" ca="1" si="0"/>
        <v>3.5620687612972781</v>
      </c>
      <c r="G134" s="40" t="e">
        <f t="shared" ca="1" si="0"/>
        <v>#VALUE!</v>
      </c>
      <c r="I134" s="63">
        <v>25037681</v>
      </c>
      <c r="J134" s="63">
        <v>27033056</v>
      </c>
      <c r="K134" s="63">
        <v>29039460.402093399</v>
      </c>
    </row>
    <row r="135" spans="1:11">
      <c r="A135" s="43"/>
      <c r="B135" s="43"/>
      <c r="C135" s="43"/>
      <c r="D135" s="43"/>
      <c r="E135" s="43"/>
      <c r="F135" s="43"/>
      <c r="G135" s="43"/>
    </row>
    <row r="136" spans="1:11">
      <c r="A136" s="43"/>
      <c r="B136" s="43"/>
      <c r="C136" s="43"/>
      <c r="D136" s="43"/>
      <c r="E136" s="43"/>
      <c r="F136" s="43"/>
      <c r="G136" s="43"/>
    </row>
    <row r="137" spans="1:11">
      <c r="A137" s="43"/>
      <c r="B137" s="43"/>
      <c r="C137" s="43"/>
      <c r="D137" s="43"/>
      <c r="E137" s="43"/>
      <c r="F137" s="43"/>
      <c r="G137" s="43"/>
    </row>
    <row r="138" spans="1:11">
      <c r="A138" s="43"/>
      <c r="B138" s="43"/>
      <c r="C138" s="43"/>
      <c r="D138" s="43"/>
      <c r="E138" s="43"/>
      <c r="F138" s="43"/>
      <c r="G138" s="43"/>
    </row>
    <row r="139" spans="1:11">
      <c r="A139" s="43"/>
      <c r="B139" s="43"/>
      <c r="C139" s="43"/>
      <c r="D139" s="43"/>
      <c r="E139" s="43"/>
      <c r="F139" s="43"/>
      <c r="G139" s="43"/>
    </row>
    <row r="140" spans="1:11">
      <c r="A140" s="43"/>
      <c r="B140" s="43"/>
      <c r="C140" s="43"/>
      <c r="D140" s="43"/>
      <c r="E140" s="43"/>
      <c r="F140" s="43"/>
      <c r="G140" s="43"/>
    </row>
    <row r="141" spans="1:11">
      <c r="A141" s="43"/>
      <c r="B141" s="43"/>
      <c r="C141" s="43"/>
      <c r="D141" s="43"/>
      <c r="E141" s="43"/>
      <c r="F141" s="43"/>
      <c r="G141" s="43"/>
    </row>
    <row r="142" spans="1:11">
      <c r="A142" s="43"/>
      <c r="B142" s="43"/>
      <c r="C142" s="43"/>
      <c r="D142" s="43"/>
      <c r="E142" s="43"/>
      <c r="F142" s="43"/>
      <c r="G142" s="43"/>
    </row>
    <row r="143" spans="1:11">
      <c r="A143" s="43"/>
      <c r="B143" s="43"/>
      <c r="C143" s="43"/>
      <c r="D143" s="43"/>
      <c r="E143" s="43"/>
      <c r="F143" s="43"/>
      <c r="G143" s="43"/>
    </row>
    <row r="144" spans="1:11">
      <c r="A144" s="43"/>
      <c r="B144" s="43"/>
      <c r="C144" s="43"/>
      <c r="D144" s="43"/>
      <c r="E144" s="43"/>
      <c r="F144" s="43"/>
      <c r="G144" s="43"/>
    </row>
    <row r="145" spans="1:7">
      <c r="A145" s="43"/>
      <c r="B145" s="43"/>
      <c r="C145" s="43"/>
      <c r="D145" s="43"/>
      <c r="E145" s="43"/>
      <c r="F145" s="43"/>
      <c r="G145" s="43"/>
    </row>
    <row r="146" spans="1:7">
      <c r="A146" s="43"/>
      <c r="B146" s="43"/>
      <c r="C146" s="43"/>
      <c r="D146" s="43"/>
      <c r="E146" s="43"/>
      <c r="F146" s="43"/>
      <c r="G146" s="43"/>
    </row>
    <row r="147" spans="1:7">
      <c r="A147" s="43"/>
      <c r="B147" s="43"/>
      <c r="C147" s="43"/>
      <c r="D147" s="43"/>
      <c r="E147" s="43"/>
      <c r="F147" s="43"/>
      <c r="G147" s="43"/>
    </row>
    <row r="148" spans="1:7">
      <c r="A148" s="43"/>
      <c r="B148" s="43"/>
      <c r="C148" s="43"/>
      <c r="D148" s="43"/>
      <c r="E148" s="43"/>
      <c r="F148" s="43"/>
      <c r="G148" s="43"/>
    </row>
    <row r="149" spans="1:7">
      <c r="A149" s="43"/>
      <c r="B149" s="43"/>
      <c r="C149" s="43"/>
      <c r="D149" s="43"/>
      <c r="E149" s="43"/>
      <c r="F149" s="43"/>
      <c r="G149" s="43"/>
    </row>
    <row r="150" spans="1:7">
      <c r="A150" s="43"/>
      <c r="B150" s="43"/>
      <c r="C150" s="43"/>
      <c r="D150" s="43"/>
      <c r="E150" s="43"/>
      <c r="F150" s="43"/>
      <c r="G150" s="43"/>
    </row>
    <row r="151" spans="1:7">
      <c r="A151" s="43"/>
      <c r="B151" s="43"/>
      <c r="C151" s="43"/>
      <c r="D151" s="43"/>
      <c r="E151" s="43"/>
      <c r="F151" s="43"/>
      <c r="G151" s="43"/>
    </row>
    <row r="152" spans="1:7">
      <c r="A152" s="43"/>
      <c r="B152" s="43"/>
      <c r="C152" s="43"/>
      <c r="D152" s="43"/>
      <c r="E152" s="43"/>
      <c r="F152" s="43"/>
      <c r="G152" s="43"/>
    </row>
    <row r="153" spans="1:7">
      <c r="A153" s="43"/>
      <c r="B153" s="43"/>
      <c r="C153" s="43"/>
      <c r="D153" s="43"/>
      <c r="E153" s="43"/>
      <c r="F153" s="43"/>
      <c r="G153" s="43"/>
    </row>
    <row r="154" spans="1:7">
      <c r="A154" s="43"/>
      <c r="B154" s="43"/>
      <c r="C154" s="43"/>
      <c r="D154" s="43"/>
      <c r="E154" s="43"/>
      <c r="F154" s="43"/>
      <c r="G154" s="43"/>
    </row>
    <row r="155" spans="1:7">
      <c r="A155" s="43"/>
      <c r="B155" s="43"/>
      <c r="C155" s="43"/>
      <c r="D155" s="43"/>
      <c r="E155" s="43"/>
      <c r="F155" s="43"/>
      <c r="G155" s="43"/>
    </row>
    <row r="156" spans="1:7">
      <c r="A156" s="43"/>
      <c r="B156" s="43"/>
      <c r="C156" s="43"/>
      <c r="D156" s="43"/>
      <c r="E156" s="43"/>
      <c r="F156" s="43"/>
      <c r="G156" s="43"/>
    </row>
    <row r="157" spans="1:7">
      <c r="A157" s="43"/>
      <c r="B157" s="43"/>
      <c r="C157" s="43"/>
      <c r="D157" s="43"/>
      <c r="E157" s="43"/>
      <c r="F157" s="43"/>
      <c r="G157" s="43"/>
    </row>
    <row r="158" spans="1:7">
      <c r="A158" s="43"/>
      <c r="B158" s="43"/>
      <c r="C158" s="43"/>
      <c r="D158" s="43"/>
      <c r="E158" s="43"/>
      <c r="F158" s="43"/>
      <c r="G158" s="43"/>
    </row>
    <row r="159" spans="1:7">
      <c r="A159" s="43"/>
      <c r="B159" s="43"/>
      <c r="C159" s="43"/>
      <c r="D159" s="43"/>
      <c r="E159" s="43"/>
      <c r="F159" s="43"/>
      <c r="G159" s="43"/>
    </row>
    <row r="160" spans="1:7">
      <c r="A160" s="43"/>
      <c r="B160" s="43"/>
      <c r="C160" s="43"/>
      <c r="D160" s="43"/>
      <c r="E160" s="43"/>
      <c r="F160" s="43"/>
      <c r="G160" s="43"/>
    </row>
    <row r="161" spans="1:19">
      <c r="A161" s="43"/>
      <c r="B161" s="43"/>
      <c r="C161" s="43"/>
      <c r="D161" s="43"/>
      <c r="E161" s="43"/>
      <c r="F161" s="43"/>
      <c r="G161" s="43"/>
    </row>
    <row r="162" spans="1:19">
      <c r="A162" s="43"/>
      <c r="B162" s="43"/>
      <c r="C162" s="43"/>
      <c r="D162" s="43"/>
      <c r="E162" s="43"/>
      <c r="F162" s="43"/>
      <c r="G162" s="43"/>
    </row>
    <row r="163" spans="1:19">
      <c r="A163" s="43"/>
      <c r="B163" s="43"/>
      <c r="C163" s="43"/>
      <c r="D163" s="43"/>
      <c r="E163" s="43"/>
      <c r="F163" s="43"/>
      <c r="G163" s="43"/>
    </row>
    <row r="164" spans="1:19">
      <c r="A164" s="43"/>
      <c r="B164" s="43"/>
      <c r="C164" s="43"/>
      <c r="D164" s="43"/>
      <c r="E164" s="43"/>
      <c r="F164" s="43"/>
      <c r="G164" s="43"/>
    </row>
    <row r="165" spans="1:19">
      <c r="A165" s="43"/>
      <c r="B165" s="43"/>
      <c r="C165" s="43"/>
      <c r="D165" s="43"/>
      <c r="E165" s="43"/>
      <c r="F165" s="43"/>
      <c r="G165" s="43"/>
    </row>
    <row r="166" spans="1:19">
      <c r="A166" s="43"/>
      <c r="B166" s="43"/>
      <c r="C166" s="43"/>
      <c r="D166" s="43"/>
      <c r="E166" s="43"/>
      <c r="F166" s="43"/>
      <c r="G166" s="43"/>
    </row>
    <row r="167" spans="1:19">
      <c r="A167" s="43"/>
      <c r="B167" s="43"/>
      <c r="C167" s="43"/>
      <c r="D167" s="43"/>
      <c r="E167" s="43"/>
      <c r="F167" s="43"/>
      <c r="G167" s="43"/>
    </row>
    <row r="168" spans="1:19">
      <c r="A168" s="43"/>
      <c r="B168" s="43"/>
      <c r="C168" s="43"/>
      <c r="D168" s="43"/>
      <c r="E168" s="43"/>
      <c r="F168" s="43"/>
      <c r="G168" s="43"/>
    </row>
    <row r="169" spans="1:19">
      <c r="A169" s="43"/>
      <c r="B169" s="43"/>
      <c r="C169" s="43"/>
      <c r="D169" s="43"/>
      <c r="E169" s="43"/>
      <c r="F169" s="43"/>
      <c r="G169" s="43"/>
    </row>
    <row r="170" spans="1:19">
      <c r="A170" s="43"/>
      <c r="B170" s="43"/>
      <c r="C170" s="43"/>
      <c r="D170" s="43"/>
      <c r="E170" s="43"/>
      <c r="F170" s="43"/>
      <c r="G170" s="43"/>
    </row>
    <row r="171" spans="1:19">
      <c r="A171" s="43"/>
      <c r="B171" s="43"/>
      <c r="C171" s="43"/>
      <c r="D171" s="43"/>
      <c r="E171" s="43"/>
      <c r="F171" s="43"/>
      <c r="G171" s="43"/>
    </row>
    <row r="172" spans="1:19" s="41" customFormat="1">
      <c r="A172" s="43"/>
      <c r="B172" s="43"/>
      <c r="C172" s="43"/>
      <c r="D172" s="43"/>
      <c r="E172" s="43"/>
      <c r="F172" s="43"/>
      <c r="G172" s="43"/>
      <c r="H172" s="4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</row>
    <row r="173" spans="1:19" s="41" customFormat="1">
      <c r="A173" s="210" t="s">
        <v>107</v>
      </c>
      <c r="B173" s="211"/>
      <c r="C173" s="211"/>
      <c r="D173" s="211"/>
      <c r="E173" s="211"/>
      <c r="F173" s="211"/>
      <c r="G173" s="212"/>
      <c r="H173" s="4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</row>
    <row r="174" spans="1:19">
      <c r="A174" s="34" t="s">
        <v>39</v>
      </c>
      <c r="B174" s="213" t="s">
        <v>92</v>
      </c>
      <c r="C174" s="214"/>
      <c r="D174" s="213" t="s">
        <v>93</v>
      </c>
      <c r="E174" s="214"/>
      <c r="F174" s="213" t="s">
        <v>94</v>
      </c>
      <c r="G174" s="214"/>
    </row>
    <row r="175" spans="1:19">
      <c r="A175" s="35">
        <v>1</v>
      </c>
      <c r="B175" s="36">
        <v>2</v>
      </c>
      <c r="C175" s="36">
        <v>3</v>
      </c>
      <c r="D175" s="36">
        <v>4</v>
      </c>
      <c r="E175" s="36">
        <v>5</v>
      </c>
      <c r="F175" s="64" t="s">
        <v>108</v>
      </c>
      <c r="G175" s="64" t="s">
        <v>109</v>
      </c>
    </row>
    <row r="176" spans="1:19">
      <c r="A176" s="37"/>
      <c r="B176" s="36" t="s">
        <v>90</v>
      </c>
      <c r="C176" s="36" t="s">
        <v>42</v>
      </c>
      <c r="D176" s="36" t="s">
        <v>90</v>
      </c>
      <c r="E176" s="36" t="s">
        <v>42</v>
      </c>
      <c r="F176" s="36" t="s">
        <v>90</v>
      </c>
      <c r="G176" s="36" t="s">
        <v>42</v>
      </c>
    </row>
    <row r="177" spans="1:7">
      <c r="A177" s="37"/>
      <c r="B177" s="34" t="s">
        <v>89</v>
      </c>
      <c r="C177" s="34" t="s">
        <v>66</v>
      </c>
      <c r="D177" s="34" t="s">
        <v>89</v>
      </c>
      <c r="E177" s="34" t="s">
        <v>66</v>
      </c>
      <c r="F177" s="34" t="s">
        <v>89</v>
      </c>
      <c r="G177" s="34" t="s">
        <v>66</v>
      </c>
    </row>
    <row r="178" spans="1:7">
      <c r="A178" s="38"/>
      <c r="B178" s="34">
        <v>2017</v>
      </c>
      <c r="C178" s="34">
        <v>2018</v>
      </c>
      <c r="D178" s="34">
        <v>2017</v>
      </c>
      <c r="E178" s="34">
        <v>2018</v>
      </c>
      <c r="F178" s="34">
        <v>2017</v>
      </c>
      <c r="G178" s="34">
        <v>2018</v>
      </c>
    </row>
    <row r="179" spans="1:7">
      <c r="A179" s="39" t="s">
        <v>113</v>
      </c>
      <c r="B179" s="61">
        <f ca="1">AVERAGE('4'!B225:B235)</f>
        <v>631546.15572727274</v>
      </c>
      <c r="C179" s="61">
        <f ca="1">AVERAGE('4'!C225:C235)</f>
        <v>671905.08072727278</v>
      </c>
      <c r="D179" s="61">
        <f ca="1">AVERAGE('4'!E225:E235)</f>
        <v>736548.58081818186</v>
      </c>
      <c r="E179" s="61">
        <f ca="1">AVERAGE('4'!F225:F235)</f>
        <v>784625.88018181815</v>
      </c>
      <c r="F179" s="61">
        <f ca="1">B179-D179</f>
        <v>-105002.42509090912</v>
      </c>
      <c r="G179" s="61">
        <f ca="1">C179-E179</f>
        <v>-112720.79945454537</v>
      </c>
    </row>
    <row r="180" spans="1:7">
      <c r="A180" s="39" t="s">
        <v>54</v>
      </c>
      <c r="B180" s="61">
        <f ca="1">'4'!B236</f>
        <v>502474.4879999999</v>
      </c>
      <c r="C180" s="61">
        <f ca="1">'4'!C236</f>
        <v>900960.99899999984</v>
      </c>
      <c r="D180" s="61">
        <f ca="1">'4'!E236</f>
        <v>1308324.6059999987</v>
      </c>
      <c r="E180" s="61">
        <f ca="1">'4'!F236</f>
        <v>1550280.2949999999</v>
      </c>
      <c r="F180" s="61">
        <f ca="1">B180-D180</f>
        <v>-805850.11799999885</v>
      </c>
      <c r="G180" s="61">
        <f ca="1">C180-E180</f>
        <v>-649319.29600000009</v>
      </c>
    </row>
    <row r="181" spans="1:7">
      <c r="A181" s="43"/>
      <c r="B181" s="43"/>
      <c r="C181" s="43"/>
      <c r="D181" s="43"/>
      <c r="E181" s="43"/>
      <c r="F181" s="43"/>
      <c r="G181" s="43"/>
    </row>
    <row r="182" spans="1:7">
      <c r="A182" s="43"/>
      <c r="B182" s="43"/>
      <c r="C182" s="43"/>
      <c r="D182" s="43"/>
      <c r="E182" s="43"/>
      <c r="F182" s="43"/>
      <c r="G182" s="43"/>
    </row>
    <row r="183" spans="1:7">
      <c r="A183" s="43"/>
      <c r="B183" s="43"/>
      <c r="C183" s="43"/>
      <c r="D183" s="43"/>
      <c r="E183" s="43"/>
      <c r="F183" s="43"/>
      <c r="G183" s="43"/>
    </row>
    <row r="184" spans="1:7">
      <c r="A184" s="43"/>
      <c r="B184" s="43"/>
      <c r="C184" s="43"/>
      <c r="D184" s="43"/>
      <c r="E184" s="43"/>
      <c r="F184" s="43"/>
      <c r="G184" s="43"/>
    </row>
    <row r="185" spans="1:7">
      <c r="A185" s="43"/>
      <c r="B185" s="43"/>
      <c r="C185" s="43"/>
      <c r="D185" s="43"/>
      <c r="E185" s="43"/>
      <c r="F185" s="43"/>
      <c r="G185" s="43"/>
    </row>
    <row r="186" spans="1:7">
      <c r="A186" s="43"/>
      <c r="B186" s="43"/>
      <c r="C186" s="43"/>
      <c r="D186" s="43"/>
      <c r="E186" s="43"/>
      <c r="F186" s="43"/>
      <c r="G186" s="43"/>
    </row>
    <row r="187" spans="1:7">
      <c r="A187" s="43"/>
      <c r="B187" s="43"/>
      <c r="C187" s="43"/>
      <c r="D187" s="43"/>
      <c r="E187" s="43"/>
      <c r="F187" s="43"/>
      <c r="G187" s="43"/>
    </row>
    <row r="188" spans="1:7">
      <c r="A188" s="43"/>
      <c r="B188" s="43"/>
      <c r="C188" s="43"/>
      <c r="D188" s="43"/>
      <c r="E188" s="43"/>
      <c r="F188" s="43"/>
      <c r="G188" s="43"/>
    </row>
    <row r="189" spans="1:7">
      <c r="A189" s="43"/>
      <c r="B189" s="43"/>
      <c r="C189" s="43"/>
      <c r="D189" s="43"/>
      <c r="E189" s="43"/>
      <c r="F189" s="43"/>
      <c r="G189" s="43"/>
    </row>
    <row r="190" spans="1:7">
      <c r="A190" s="43"/>
      <c r="B190" s="43"/>
      <c r="C190" s="43"/>
      <c r="D190" s="43"/>
      <c r="E190" s="43"/>
      <c r="F190" s="43"/>
      <c r="G190" s="43"/>
    </row>
    <row r="191" spans="1:7">
      <c r="A191" s="43"/>
      <c r="B191" s="43"/>
      <c r="C191" s="43"/>
      <c r="D191" s="43"/>
      <c r="E191" s="43"/>
      <c r="F191" s="43"/>
      <c r="G191" s="43"/>
    </row>
    <row r="192" spans="1:7">
      <c r="A192" s="43"/>
      <c r="B192" s="43"/>
      <c r="C192" s="43"/>
      <c r="D192" s="43"/>
      <c r="E192" s="43"/>
      <c r="F192" s="43"/>
      <c r="G192" s="43"/>
    </row>
    <row r="193" spans="1:7">
      <c r="A193" s="43"/>
      <c r="B193" s="43"/>
      <c r="C193" s="43"/>
      <c r="D193" s="43"/>
      <c r="E193" s="43"/>
      <c r="F193" s="43"/>
      <c r="G193" s="43"/>
    </row>
    <row r="194" spans="1:7">
      <c r="A194" s="43"/>
      <c r="B194" s="43"/>
      <c r="C194" s="43"/>
      <c r="D194" s="43"/>
      <c r="E194" s="43"/>
      <c r="F194" s="43"/>
      <c r="G194" s="43"/>
    </row>
    <row r="195" spans="1:7">
      <c r="A195" s="43"/>
      <c r="B195" s="43"/>
      <c r="C195" s="43"/>
      <c r="D195" s="43"/>
      <c r="E195" s="43"/>
      <c r="F195" s="43"/>
      <c r="G195" s="43"/>
    </row>
    <row r="196" spans="1:7">
      <c r="A196" s="43"/>
      <c r="B196" s="43"/>
      <c r="C196" s="43"/>
      <c r="D196" s="43"/>
      <c r="E196" s="43"/>
      <c r="F196" s="43"/>
      <c r="G196" s="43"/>
    </row>
    <row r="197" spans="1:7">
      <c r="A197" s="43"/>
      <c r="B197" s="43"/>
      <c r="C197" s="43"/>
      <c r="D197" s="43"/>
      <c r="E197" s="43"/>
      <c r="F197" s="43"/>
      <c r="G197" s="43"/>
    </row>
    <row r="198" spans="1:7">
      <c r="A198" s="43"/>
      <c r="B198" s="43"/>
      <c r="C198" s="43"/>
      <c r="D198" s="43"/>
      <c r="E198" s="43"/>
      <c r="F198" s="43"/>
      <c r="G198" s="43"/>
    </row>
    <row r="199" spans="1:7">
      <c r="A199" s="43"/>
      <c r="B199" s="43"/>
      <c r="C199" s="43"/>
      <c r="D199" s="43"/>
      <c r="E199" s="43"/>
      <c r="F199" s="43"/>
      <c r="G199" s="43"/>
    </row>
    <row r="200" spans="1:7">
      <c r="A200" s="43"/>
      <c r="B200" s="43"/>
      <c r="C200" s="43"/>
      <c r="D200" s="43"/>
      <c r="E200" s="43"/>
      <c r="F200" s="43"/>
      <c r="G200" s="43"/>
    </row>
    <row r="201" spans="1:7">
      <c r="A201" s="43"/>
      <c r="B201" s="43"/>
      <c r="C201" s="43"/>
      <c r="D201" s="43"/>
      <c r="E201" s="43"/>
      <c r="F201" s="43"/>
      <c r="G201" s="43"/>
    </row>
    <row r="202" spans="1:7">
      <c r="A202" s="43"/>
      <c r="B202" s="43"/>
      <c r="C202" s="43"/>
      <c r="D202" s="43"/>
      <c r="E202" s="43"/>
      <c r="F202" s="43"/>
      <c r="G202" s="43"/>
    </row>
    <row r="203" spans="1:7">
      <c r="A203" s="43"/>
      <c r="B203" s="43"/>
      <c r="C203" s="43"/>
      <c r="D203" s="43"/>
      <c r="E203" s="43"/>
      <c r="F203" s="43"/>
      <c r="G203" s="43"/>
    </row>
    <row r="204" spans="1:7">
      <c r="A204" s="43"/>
      <c r="B204" s="43"/>
      <c r="C204" s="43"/>
      <c r="D204" s="43"/>
      <c r="E204" s="43"/>
      <c r="F204" s="43"/>
      <c r="G204" s="43"/>
    </row>
    <row r="205" spans="1:7">
      <c r="A205" s="43"/>
      <c r="B205" s="43"/>
      <c r="C205" s="43"/>
      <c r="D205" s="43"/>
      <c r="E205" s="43"/>
      <c r="F205" s="43"/>
      <c r="G205" s="43"/>
    </row>
    <row r="206" spans="1:7">
      <c r="A206" s="43"/>
      <c r="B206" s="43"/>
      <c r="C206" s="43"/>
      <c r="D206" s="43"/>
      <c r="E206" s="43"/>
      <c r="F206" s="43"/>
      <c r="G206" s="43"/>
    </row>
    <row r="207" spans="1:7">
      <c r="A207" s="43"/>
      <c r="B207" s="43"/>
      <c r="C207" s="43"/>
      <c r="D207" s="43"/>
      <c r="E207" s="43"/>
      <c r="F207" s="43"/>
      <c r="G207" s="43"/>
    </row>
    <row r="208" spans="1:7">
      <c r="A208" s="43"/>
      <c r="B208" s="43"/>
      <c r="C208" s="43"/>
      <c r="D208" s="43"/>
      <c r="E208" s="43"/>
      <c r="F208" s="43"/>
      <c r="G208" s="43"/>
    </row>
    <row r="209" spans="1:7">
      <c r="A209" s="43"/>
      <c r="B209" s="43"/>
      <c r="C209" s="43"/>
      <c r="D209" s="43"/>
      <c r="E209" s="43"/>
      <c r="F209" s="43"/>
      <c r="G209" s="43"/>
    </row>
    <row r="210" spans="1:7">
      <c r="A210" s="43"/>
      <c r="B210" s="43"/>
      <c r="C210" s="43"/>
      <c r="D210" s="43"/>
      <c r="E210" s="43"/>
      <c r="F210" s="43"/>
      <c r="G210" s="43"/>
    </row>
    <row r="211" spans="1:7">
      <c r="A211" s="43"/>
      <c r="B211" s="43"/>
      <c r="C211" s="43"/>
      <c r="D211" s="43"/>
      <c r="E211" s="43"/>
      <c r="F211" s="43"/>
      <c r="G211" s="43"/>
    </row>
    <row r="212" spans="1:7">
      <c r="A212" s="43"/>
      <c r="B212" s="43"/>
      <c r="C212" s="43"/>
      <c r="D212" s="43"/>
      <c r="E212" s="43"/>
      <c r="F212" s="43"/>
      <c r="G212" s="43"/>
    </row>
    <row r="213" spans="1:7">
      <c r="A213" s="43"/>
      <c r="B213" s="43"/>
      <c r="C213" s="43"/>
      <c r="D213" s="43"/>
      <c r="E213" s="43"/>
      <c r="F213" s="43"/>
      <c r="G213" s="43"/>
    </row>
    <row r="214" spans="1:7">
      <c r="A214" s="43"/>
      <c r="B214" s="43"/>
      <c r="C214" s="43"/>
      <c r="D214" s="43"/>
      <c r="E214" s="43"/>
      <c r="F214" s="43"/>
      <c r="G214" s="43"/>
    </row>
    <row r="215" spans="1:7">
      <c r="A215" s="43"/>
      <c r="B215" s="43"/>
      <c r="C215" s="43"/>
      <c r="D215" s="43"/>
      <c r="E215" s="43"/>
      <c r="F215" s="43"/>
      <c r="G215" s="43"/>
    </row>
    <row r="216" spans="1:7">
      <c r="A216" s="43"/>
      <c r="B216" s="43"/>
      <c r="C216" s="43"/>
      <c r="D216" s="43"/>
      <c r="E216" s="43"/>
      <c r="F216" s="43"/>
      <c r="G216" s="43"/>
    </row>
    <row r="217" spans="1:7">
      <c r="A217" s="43"/>
      <c r="B217" s="43"/>
      <c r="C217" s="43"/>
      <c r="D217" s="43"/>
      <c r="E217" s="43"/>
      <c r="F217" s="43"/>
      <c r="G217" s="43"/>
    </row>
    <row r="218" spans="1:7">
      <c r="A218" s="43"/>
      <c r="B218" s="43"/>
      <c r="C218" s="43"/>
      <c r="D218" s="43"/>
      <c r="E218" s="43"/>
      <c r="F218" s="43"/>
      <c r="G218" s="43"/>
    </row>
    <row r="219" spans="1:7">
      <c r="A219" s="43"/>
      <c r="B219" s="43"/>
      <c r="C219" s="43"/>
      <c r="D219" s="43"/>
      <c r="E219" s="43"/>
      <c r="F219" s="43"/>
      <c r="G219" s="43"/>
    </row>
    <row r="220" spans="1:7">
      <c r="A220" s="43"/>
      <c r="B220" s="43"/>
      <c r="C220" s="43"/>
      <c r="D220" s="43"/>
      <c r="E220" s="43"/>
      <c r="F220" s="43"/>
      <c r="G220" s="43"/>
    </row>
    <row r="221" spans="1:7">
      <c r="A221" s="43"/>
      <c r="B221" s="43"/>
      <c r="C221" s="43"/>
      <c r="D221" s="43"/>
      <c r="E221" s="43"/>
      <c r="F221" s="43"/>
      <c r="G221" s="43"/>
    </row>
    <row r="222" spans="1:7">
      <c r="A222" s="43"/>
      <c r="B222" s="43"/>
      <c r="C222" s="43"/>
      <c r="D222" s="43"/>
      <c r="E222" s="43"/>
      <c r="F222" s="43"/>
      <c r="G222" s="43"/>
    </row>
    <row r="223" spans="1:7">
      <c r="A223" s="43"/>
      <c r="B223" s="43"/>
      <c r="C223" s="43"/>
      <c r="D223" s="43"/>
      <c r="E223" s="43"/>
      <c r="F223" s="43"/>
      <c r="G223" s="43"/>
    </row>
    <row r="224" spans="1:7">
      <c r="A224" s="43"/>
      <c r="B224" s="43"/>
      <c r="C224" s="43"/>
      <c r="D224" s="43"/>
      <c r="E224" s="43"/>
      <c r="F224" s="43"/>
      <c r="G224" s="43"/>
    </row>
    <row r="225" spans="1:18" s="41" customFormat="1">
      <c r="A225" s="74"/>
      <c r="B225" s="74"/>
      <c r="C225" s="74"/>
      <c r="D225" s="74"/>
      <c r="E225" s="74"/>
      <c r="F225" s="74"/>
      <c r="G225" s="74"/>
      <c r="H225" s="74"/>
      <c r="K225" s="33"/>
      <c r="L225" s="33"/>
      <c r="M225" s="33"/>
      <c r="N225" s="33"/>
      <c r="O225" s="33"/>
      <c r="P225" s="33"/>
      <c r="Q225" s="33"/>
      <c r="R225" s="33"/>
    </row>
    <row r="226" spans="1:18">
      <c r="A226" s="43"/>
      <c r="B226" s="43"/>
      <c r="C226" s="43"/>
      <c r="D226" s="43"/>
      <c r="E226" s="43"/>
      <c r="F226" s="43"/>
      <c r="G226" s="43"/>
    </row>
    <row r="227" spans="1:18">
      <c r="A227" s="43"/>
      <c r="B227" s="43"/>
      <c r="C227" s="43"/>
      <c r="D227" s="43"/>
      <c r="E227" s="43"/>
      <c r="F227" s="43"/>
      <c r="G227" s="43"/>
    </row>
    <row r="228" spans="1:18">
      <c r="A228" s="43"/>
      <c r="B228" s="43"/>
      <c r="C228" s="43"/>
      <c r="D228" s="43"/>
      <c r="E228" s="43"/>
      <c r="F228" s="43"/>
      <c r="G228" s="43"/>
    </row>
    <row r="229" spans="1:18">
      <c r="A229" s="43"/>
      <c r="B229" s="43"/>
      <c r="C229" s="43"/>
      <c r="D229" s="43"/>
      <c r="E229" s="43"/>
      <c r="F229" s="43"/>
      <c r="G229" s="43"/>
    </row>
    <row r="230" spans="1:18">
      <c r="A230" s="43"/>
      <c r="B230" s="43"/>
      <c r="C230" s="43"/>
      <c r="D230" s="43"/>
      <c r="E230" s="43"/>
      <c r="F230" s="43"/>
      <c r="G230" s="43"/>
    </row>
    <row r="231" spans="1:18">
      <c r="A231" s="43"/>
      <c r="B231" s="43"/>
      <c r="C231" s="43"/>
      <c r="D231" s="43"/>
      <c r="E231" s="43"/>
      <c r="F231" s="43"/>
      <c r="G231" s="43"/>
    </row>
    <row r="232" spans="1:18">
      <c r="A232" s="43"/>
      <c r="B232" s="43"/>
      <c r="C232" s="43"/>
      <c r="D232" s="43"/>
      <c r="E232" s="43"/>
      <c r="F232" s="43"/>
      <c r="G232" s="43"/>
    </row>
    <row r="233" spans="1:18">
      <c r="A233" s="43"/>
      <c r="B233" s="43"/>
      <c r="C233" s="43"/>
      <c r="D233" s="43"/>
      <c r="E233" s="43"/>
      <c r="F233" s="43"/>
      <c r="G233" s="43"/>
    </row>
    <row r="234" spans="1:18">
      <c r="A234" s="43"/>
      <c r="B234" s="43"/>
      <c r="C234" s="43"/>
      <c r="D234" s="43"/>
      <c r="E234" s="43"/>
      <c r="F234" s="43"/>
      <c r="G234" s="43"/>
    </row>
    <row r="235" spans="1:18">
      <c r="A235" s="43"/>
      <c r="B235" s="43"/>
      <c r="C235" s="43"/>
      <c r="D235" s="43"/>
      <c r="E235" s="43"/>
      <c r="F235" s="43"/>
      <c r="G235" s="43"/>
    </row>
    <row r="236" spans="1:18">
      <c r="A236" s="210" t="s">
        <v>107</v>
      </c>
      <c r="B236" s="211"/>
      <c r="C236" s="211"/>
      <c r="D236" s="211"/>
      <c r="E236" s="211"/>
      <c r="F236" s="211"/>
      <c r="G236" s="212"/>
    </row>
    <row r="237" spans="1:18">
      <c r="A237" s="34" t="s">
        <v>39</v>
      </c>
      <c r="B237" s="213" t="s">
        <v>96</v>
      </c>
      <c r="C237" s="214"/>
      <c r="D237" s="213" t="s">
        <v>97</v>
      </c>
      <c r="E237" s="214"/>
      <c r="F237" s="213" t="s">
        <v>98</v>
      </c>
      <c r="G237" s="214"/>
    </row>
    <row r="238" spans="1:18">
      <c r="A238" s="35">
        <v>1</v>
      </c>
      <c r="B238" s="36">
        <v>2</v>
      </c>
      <c r="C238" s="36">
        <v>3</v>
      </c>
      <c r="D238" s="36">
        <v>4</v>
      </c>
      <c r="E238" s="36">
        <v>5</v>
      </c>
      <c r="F238" s="64" t="s">
        <v>108</v>
      </c>
      <c r="G238" s="64" t="s">
        <v>109</v>
      </c>
    </row>
    <row r="239" spans="1:18">
      <c r="A239" s="37"/>
      <c r="B239" s="36" t="s">
        <v>90</v>
      </c>
      <c r="C239" s="36" t="s">
        <v>42</v>
      </c>
      <c r="D239" s="36" t="s">
        <v>90</v>
      </c>
      <c r="E239" s="36" t="s">
        <v>42</v>
      </c>
      <c r="F239" s="36" t="s">
        <v>90</v>
      </c>
      <c r="G239" s="36" t="s">
        <v>42</v>
      </c>
    </row>
    <row r="240" spans="1:18">
      <c r="A240" s="37"/>
      <c r="B240" s="34" t="s">
        <v>89</v>
      </c>
      <c r="C240" s="34" t="s">
        <v>66</v>
      </c>
      <c r="D240" s="34" t="s">
        <v>89</v>
      </c>
      <c r="E240" s="34" t="s">
        <v>66</v>
      </c>
      <c r="F240" s="34" t="s">
        <v>89</v>
      </c>
      <c r="G240" s="34" t="s">
        <v>66</v>
      </c>
    </row>
    <row r="241" spans="1:10">
      <c r="A241" s="38"/>
      <c r="B241" s="34">
        <v>2017</v>
      </c>
      <c r="C241" s="34">
        <v>2018</v>
      </c>
      <c r="D241" s="34">
        <v>2017</v>
      </c>
      <c r="E241" s="34">
        <v>2018</v>
      </c>
      <c r="F241" s="34">
        <v>2017</v>
      </c>
      <c r="G241" s="34">
        <v>2018</v>
      </c>
      <c r="I241" s="33" t="s">
        <v>95</v>
      </c>
      <c r="J241" s="33" t="s">
        <v>106</v>
      </c>
    </row>
    <row r="242" spans="1:10">
      <c r="A242" s="39" t="s">
        <v>113</v>
      </c>
      <c r="B242" s="40">
        <f ca="1">B179/I242*100</f>
        <v>2.3361996354658263</v>
      </c>
      <c r="C242" s="40">
        <f ca="1">C179/J242*100</f>
        <v>2.3137657223094839</v>
      </c>
      <c r="D242" s="40">
        <f ca="1">D179/I242*100</f>
        <v>2.7246219621569305</v>
      </c>
      <c r="E242" s="40">
        <f ca="1">E179/J242*100</f>
        <v>2.7019299577799867</v>
      </c>
      <c r="F242" s="40">
        <f ca="1">F179/I242*100</f>
        <v>-0.3884223266911041</v>
      </c>
      <c r="G242" s="40">
        <f ca="1">G179/J242*100</f>
        <v>-0.38816423547050327</v>
      </c>
      <c r="I242" s="63">
        <v>27033056</v>
      </c>
      <c r="J242" s="63">
        <v>29039460.402093399</v>
      </c>
    </row>
    <row r="243" spans="1:10">
      <c r="A243" s="39" t="s">
        <v>54</v>
      </c>
      <c r="B243" s="40">
        <f ca="1">B180/I243*100</f>
        <v>1.8587409725337745</v>
      </c>
      <c r="C243" s="40">
        <f ca="1">C180/J243*100</f>
        <v>3.1025404278347102</v>
      </c>
      <c r="D243" s="40">
        <f ca="1">D180/I243*100</f>
        <v>4.8397214358598557</v>
      </c>
      <c r="E243" s="40">
        <f ca="1">E180/J243*100</f>
        <v>5.3385299641733122</v>
      </c>
      <c r="F243" s="40">
        <f ca="1">F180/I243*100</f>
        <v>-2.9809804633260808</v>
      </c>
      <c r="G243" s="40">
        <f ca="1">G180/J243*100</f>
        <v>-2.235989536338602</v>
      </c>
      <c r="I243" s="63">
        <v>27033056</v>
      </c>
      <c r="J243" s="63">
        <v>29039460.402093399</v>
      </c>
    </row>
    <row r="244" spans="1:10">
      <c r="A244" s="43"/>
      <c r="B244" s="43"/>
      <c r="C244" s="43"/>
      <c r="D244" s="43"/>
      <c r="E244" s="43"/>
      <c r="F244" s="43"/>
      <c r="G244" s="43"/>
    </row>
    <row r="245" spans="1:10">
      <c r="A245" s="43"/>
      <c r="B245" s="43"/>
      <c r="C245" s="43"/>
      <c r="D245" s="43"/>
      <c r="E245" s="43"/>
      <c r="F245" s="43"/>
      <c r="G245" s="43"/>
    </row>
    <row r="246" spans="1:10">
      <c r="A246" s="43"/>
      <c r="B246" s="43"/>
      <c r="C246" s="43"/>
      <c r="D246" s="43"/>
      <c r="E246" s="43"/>
      <c r="F246" s="43"/>
      <c r="G246" s="43"/>
    </row>
    <row r="247" spans="1:10">
      <c r="A247" s="43"/>
      <c r="B247" s="43"/>
      <c r="C247" s="43"/>
      <c r="D247" s="43"/>
      <c r="E247" s="43"/>
      <c r="F247" s="43"/>
      <c r="G247" s="43"/>
    </row>
    <row r="248" spans="1:10">
      <c r="A248" s="43"/>
      <c r="B248" s="43"/>
      <c r="C248" s="43"/>
      <c r="D248" s="43"/>
      <c r="E248" s="43"/>
      <c r="F248" s="43"/>
      <c r="G248" s="43"/>
    </row>
    <row r="249" spans="1:10">
      <c r="A249" s="43"/>
      <c r="B249" s="43"/>
      <c r="C249" s="43"/>
      <c r="D249" s="43"/>
      <c r="E249" s="43"/>
      <c r="F249" s="43"/>
      <c r="G249" s="43"/>
    </row>
    <row r="250" spans="1:10">
      <c r="A250" s="43"/>
      <c r="B250" s="43"/>
      <c r="C250" s="43"/>
      <c r="D250" s="43"/>
      <c r="E250" s="43"/>
      <c r="F250" s="43"/>
      <c r="G250" s="43"/>
    </row>
    <row r="251" spans="1:10">
      <c r="A251" s="43"/>
      <c r="B251" s="43"/>
      <c r="C251" s="43"/>
      <c r="D251" s="43"/>
      <c r="E251" s="43"/>
      <c r="F251" s="43"/>
      <c r="G251" s="43"/>
    </row>
    <row r="252" spans="1:10">
      <c r="A252" s="43"/>
      <c r="B252" s="43"/>
      <c r="C252" s="43"/>
      <c r="D252" s="43"/>
      <c r="E252" s="43"/>
      <c r="F252" s="43"/>
      <c r="G252" s="43"/>
    </row>
    <row r="253" spans="1:10">
      <c r="A253" s="43"/>
      <c r="B253" s="43"/>
      <c r="C253" s="43"/>
      <c r="D253" s="43"/>
      <c r="E253" s="43"/>
      <c r="F253" s="43"/>
      <c r="G253" s="43"/>
    </row>
    <row r="254" spans="1:10">
      <c r="A254" s="43"/>
      <c r="B254" s="43"/>
      <c r="C254" s="43"/>
      <c r="D254" s="43"/>
      <c r="E254" s="43"/>
      <c r="F254" s="43"/>
      <c r="G254" s="43"/>
    </row>
    <row r="255" spans="1:10">
      <c r="A255" s="43"/>
      <c r="B255" s="43"/>
      <c r="C255" s="43"/>
      <c r="D255" s="43"/>
      <c r="E255" s="43"/>
      <c r="F255" s="43"/>
      <c r="G255" s="43"/>
    </row>
    <row r="256" spans="1:10">
      <c r="A256" s="43"/>
      <c r="B256" s="43"/>
      <c r="C256" s="43"/>
      <c r="D256" s="43"/>
      <c r="E256" s="43"/>
      <c r="F256" s="43"/>
      <c r="G256" s="43"/>
    </row>
    <row r="257" spans="1:7">
      <c r="A257" s="43"/>
      <c r="B257" s="43"/>
      <c r="C257" s="43"/>
      <c r="D257" s="43"/>
      <c r="E257" s="43"/>
      <c r="F257" s="43"/>
      <c r="G257" s="43"/>
    </row>
    <row r="258" spans="1:7">
      <c r="A258" s="43"/>
      <c r="B258" s="43"/>
      <c r="C258" s="43"/>
      <c r="D258" s="43"/>
      <c r="E258" s="43"/>
      <c r="F258" s="43"/>
      <c r="G258" s="43"/>
    </row>
    <row r="259" spans="1:7">
      <c r="A259" s="43"/>
      <c r="B259" s="43"/>
      <c r="C259" s="43"/>
      <c r="D259" s="43"/>
      <c r="E259" s="43"/>
      <c r="F259" s="43"/>
      <c r="G259" s="43"/>
    </row>
    <row r="260" spans="1:7">
      <c r="A260" s="43"/>
      <c r="B260" s="43"/>
      <c r="C260" s="43"/>
      <c r="D260" s="43"/>
      <c r="E260" s="43"/>
      <c r="F260" s="43"/>
      <c r="G260" s="43"/>
    </row>
    <row r="261" spans="1:7">
      <c r="A261" s="43"/>
      <c r="B261" s="43"/>
      <c r="C261" s="43"/>
      <c r="D261" s="43"/>
      <c r="E261" s="43"/>
      <c r="F261" s="43"/>
      <c r="G261" s="43"/>
    </row>
    <row r="262" spans="1:7">
      <c r="A262" s="43"/>
      <c r="B262" s="43"/>
      <c r="C262" s="43"/>
      <c r="D262" s="43"/>
      <c r="E262" s="43"/>
      <c r="F262" s="43"/>
      <c r="G262" s="43"/>
    </row>
    <row r="263" spans="1:7">
      <c r="A263" s="43"/>
      <c r="B263" s="43"/>
      <c r="C263" s="43"/>
      <c r="D263" s="43"/>
      <c r="E263" s="43"/>
      <c r="F263" s="43"/>
      <c r="G263" s="43"/>
    </row>
    <row r="264" spans="1:7">
      <c r="A264" s="43"/>
      <c r="B264" s="43"/>
      <c r="C264" s="43"/>
      <c r="D264" s="43"/>
      <c r="E264" s="43"/>
      <c r="F264" s="43"/>
      <c r="G264" s="43"/>
    </row>
    <row r="265" spans="1:7">
      <c r="A265" s="43"/>
      <c r="B265" s="43"/>
      <c r="C265" s="43"/>
      <c r="D265" s="43"/>
      <c r="E265" s="43"/>
      <c r="F265" s="43"/>
      <c r="G265" s="43"/>
    </row>
    <row r="266" spans="1:7">
      <c r="A266" s="43"/>
      <c r="B266" s="43"/>
      <c r="C266" s="43"/>
      <c r="D266" s="43"/>
      <c r="E266" s="43"/>
      <c r="F266" s="43"/>
      <c r="G266" s="43"/>
    </row>
    <row r="267" spans="1:7">
      <c r="A267" s="43"/>
      <c r="B267" s="43"/>
      <c r="C267" s="43"/>
      <c r="D267" s="43"/>
      <c r="E267" s="43"/>
      <c r="F267" s="43"/>
      <c r="G267" s="43"/>
    </row>
    <row r="268" spans="1:7">
      <c r="A268" s="43"/>
      <c r="B268" s="43"/>
      <c r="C268" s="43"/>
      <c r="D268" s="43"/>
      <c r="E268" s="43"/>
      <c r="F268" s="43"/>
      <c r="G268" s="43"/>
    </row>
    <row r="269" spans="1:7">
      <c r="A269" s="43"/>
      <c r="B269" s="43"/>
      <c r="C269" s="43"/>
      <c r="D269" s="43"/>
      <c r="E269" s="43"/>
      <c r="F269" s="43"/>
      <c r="G269" s="43"/>
    </row>
    <row r="270" spans="1:7">
      <c r="A270" s="43"/>
      <c r="B270" s="43"/>
      <c r="C270" s="43"/>
      <c r="D270" s="43"/>
      <c r="E270" s="43"/>
      <c r="F270" s="43"/>
      <c r="G270" s="43"/>
    </row>
    <row r="271" spans="1:7">
      <c r="A271" s="43"/>
      <c r="B271" s="43"/>
      <c r="C271" s="43"/>
      <c r="D271" s="43"/>
      <c r="E271" s="43"/>
      <c r="F271" s="43"/>
      <c r="G271" s="43"/>
    </row>
    <row r="272" spans="1:7">
      <c r="A272" s="43"/>
      <c r="B272" s="43"/>
      <c r="C272" s="43"/>
      <c r="D272" s="43"/>
      <c r="E272" s="43"/>
      <c r="F272" s="43"/>
      <c r="G272" s="43"/>
    </row>
    <row r="273" spans="1:7">
      <c r="A273" s="43"/>
      <c r="B273" s="43"/>
      <c r="C273" s="43"/>
      <c r="D273" s="43"/>
      <c r="E273" s="43"/>
      <c r="F273" s="43"/>
      <c r="G273" s="43"/>
    </row>
    <row r="274" spans="1:7">
      <c r="A274" s="43"/>
      <c r="B274" s="43"/>
      <c r="C274" s="43"/>
      <c r="D274" s="43"/>
      <c r="E274" s="43"/>
      <c r="F274" s="43"/>
      <c r="G274" s="43"/>
    </row>
    <row r="275" spans="1:7">
      <c r="A275" s="43"/>
      <c r="B275" s="43"/>
      <c r="C275" s="43"/>
      <c r="D275" s="43"/>
      <c r="E275" s="43"/>
      <c r="F275" s="43"/>
      <c r="G275" s="43"/>
    </row>
    <row r="276" spans="1:7">
      <c r="A276" s="43"/>
      <c r="B276" s="43"/>
      <c r="C276" s="43"/>
      <c r="D276" s="43"/>
      <c r="E276" s="43"/>
      <c r="F276" s="43"/>
      <c r="G276" s="43"/>
    </row>
    <row r="277" spans="1:7">
      <c r="A277" s="43"/>
      <c r="B277" s="43"/>
      <c r="C277" s="43"/>
      <c r="D277" s="43"/>
      <c r="E277" s="43"/>
      <c r="F277" s="43"/>
      <c r="G277" s="43"/>
    </row>
    <row r="278" spans="1:7">
      <c r="A278" s="43"/>
      <c r="B278" s="43"/>
      <c r="C278" s="43"/>
      <c r="D278" s="43"/>
      <c r="E278" s="43"/>
      <c r="F278" s="43"/>
      <c r="G278" s="43"/>
    </row>
    <row r="279" spans="1:7">
      <c r="A279" s="43"/>
      <c r="B279" s="43"/>
      <c r="C279" s="43"/>
      <c r="D279" s="43"/>
      <c r="E279" s="43"/>
      <c r="F279" s="43"/>
      <c r="G279" s="43"/>
    </row>
    <row r="280" spans="1:7">
      <c r="A280" s="43"/>
      <c r="B280" s="43"/>
      <c r="C280" s="43"/>
      <c r="D280" s="43"/>
      <c r="E280" s="43"/>
      <c r="F280" s="43"/>
      <c r="G280" s="43"/>
    </row>
    <row r="281" spans="1:7">
      <c r="A281" s="43"/>
      <c r="B281" s="43"/>
      <c r="C281" s="43"/>
      <c r="D281" s="43"/>
      <c r="E281" s="43"/>
      <c r="F281" s="43"/>
      <c r="G281" s="43"/>
    </row>
    <row r="282" spans="1:7">
      <c r="A282" s="43"/>
      <c r="B282" s="43"/>
      <c r="C282" s="43"/>
      <c r="D282" s="43"/>
      <c r="E282" s="43"/>
      <c r="F282" s="43"/>
      <c r="G282" s="43"/>
    </row>
    <row r="283" spans="1:7">
      <c r="A283" s="43"/>
      <c r="B283" s="43"/>
      <c r="C283" s="43"/>
      <c r="D283" s="43"/>
      <c r="E283" s="43"/>
      <c r="F283" s="43"/>
      <c r="G283" s="43"/>
    </row>
    <row r="284" spans="1:7">
      <c r="A284" s="43"/>
      <c r="B284" s="43"/>
      <c r="C284" s="43"/>
      <c r="D284" s="43"/>
      <c r="E284" s="43"/>
      <c r="F284" s="43"/>
      <c r="G284" s="43"/>
    </row>
    <row r="285" spans="1:7">
      <c r="A285" s="43"/>
      <c r="B285" s="43"/>
      <c r="C285" s="43"/>
      <c r="D285" s="43"/>
      <c r="E285" s="43"/>
      <c r="F285" s="43"/>
      <c r="G285" s="43"/>
    </row>
    <row r="286" spans="1:7">
      <c r="A286" s="43"/>
      <c r="B286" s="43"/>
      <c r="C286" s="43"/>
      <c r="D286" s="43"/>
      <c r="E286" s="43"/>
      <c r="F286" s="43"/>
      <c r="G286" s="43"/>
    </row>
    <row r="287" spans="1:7">
      <c r="A287" s="43"/>
      <c r="B287" s="43"/>
      <c r="C287" s="43"/>
      <c r="D287" s="43"/>
      <c r="E287" s="43"/>
      <c r="F287" s="43"/>
      <c r="G287" s="43"/>
    </row>
    <row r="288" spans="1:7">
      <c r="A288" s="43"/>
      <c r="B288" s="43"/>
      <c r="C288" s="43"/>
      <c r="D288" s="43"/>
      <c r="E288" s="43"/>
      <c r="F288" s="43"/>
      <c r="G288" s="43"/>
    </row>
    <row r="289" spans="1:7">
      <c r="A289" s="43"/>
      <c r="B289" s="43"/>
      <c r="C289" s="43"/>
      <c r="D289" s="43"/>
      <c r="E289" s="43"/>
      <c r="F289" s="43"/>
      <c r="G289" s="43"/>
    </row>
    <row r="290" spans="1:7">
      <c r="A290" s="43"/>
      <c r="B290" s="43"/>
      <c r="C290" s="43"/>
      <c r="D290" s="43"/>
      <c r="E290" s="43"/>
      <c r="F290" s="43"/>
      <c r="G290" s="43"/>
    </row>
    <row r="291" spans="1:7">
      <c r="A291" s="43"/>
      <c r="B291" s="43"/>
      <c r="C291" s="43"/>
      <c r="D291" s="43"/>
      <c r="E291" s="43"/>
      <c r="F291" s="43"/>
      <c r="G291" s="43"/>
    </row>
    <row r="292" spans="1:7">
      <c r="A292" s="43"/>
      <c r="B292" s="43"/>
      <c r="C292" s="43"/>
      <c r="D292" s="43"/>
      <c r="E292" s="43"/>
      <c r="F292" s="43"/>
      <c r="G292" s="43"/>
    </row>
    <row r="293" spans="1:7">
      <c r="A293" s="43"/>
      <c r="B293" s="43"/>
      <c r="C293" s="43"/>
      <c r="D293" s="43"/>
      <c r="E293" s="43"/>
      <c r="F293" s="43"/>
      <c r="G293" s="43"/>
    </row>
    <row r="294" spans="1:7">
      <c r="A294" s="43"/>
      <c r="B294" s="43"/>
      <c r="C294" s="43"/>
      <c r="D294" s="43"/>
      <c r="E294" s="43"/>
      <c r="F294" s="43"/>
      <c r="G294" s="43"/>
    </row>
    <row r="295" spans="1:7">
      <c r="A295" s="43"/>
      <c r="B295" s="43"/>
      <c r="C295" s="43"/>
      <c r="D295" s="43"/>
      <c r="E295" s="43"/>
      <c r="F295" s="43"/>
      <c r="G295" s="43"/>
    </row>
    <row r="296" spans="1:7">
      <c r="A296" s="43"/>
      <c r="B296" s="43"/>
      <c r="C296" s="43"/>
      <c r="D296" s="43"/>
      <c r="E296" s="43"/>
      <c r="F296" s="43"/>
      <c r="G296" s="43"/>
    </row>
    <row r="297" spans="1:7">
      <c r="A297" s="43"/>
      <c r="B297" s="43"/>
      <c r="C297" s="43"/>
      <c r="D297" s="43"/>
      <c r="E297" s="43"/>
      <c r="F297" s="43"/>
      <c r="G297" s="43"/>
    </row>
    <row r="298" spans="1:7">
      <c r="A298" s="43"/>
      <c r="B298" s="43"/>
      <c r="C298" s="43"/>
      <c r="D298" s="43"/>
      <c r="E298" s="43"/>
      <c r="F298" s="43"/>
      <c r="G298" s="43"/>
    </row>
    <row r="299" spans="1:7">
      <c r="A299" s="210" t="s">
        <v>110</v>
      </c>
      <c r="B299" s="211"/>
      <c r="C299" s="211"/>
      <c r="D299" s="211"/>
      <c r="E299" s="211"/>
      <c r="F299" s="211"/>
      <c r="G299" s="212"/>
    </row>
    <row r="300" spans="1:7">
      <c r="A300" s="34" t="s">
        <v>39</v>
      </c>
      <c r="B300" s="213" t="s">
        <v>92</v>
      </c>
      <c r="C300" s="214"/>
      <c r="D300" s="213" t="s">
        <v>93</v>
      </c>
      <c r="E300" s="214"/>
      <c r="F300" s="213" t="s">
        <v>94</v>
      </c>
      <c r="G300" s="214"/>
    </row>
    <row r="301" spans="1:7">
      <c r="A301" s="35">
        <v>1</v>
      </c>
      <c r="B301" s="36">
        <v>2</v>
      </c>
      <c r="C301" s="36">
        <v>3</v>
      </c>
      <c r="D301" s="36">
        <v>4</v>
      </c>
      <c r="E301" s="36">
        <v>5</v>
      </c>
      <c r="F301" s="64" t="s">
        <v>108</v>
      </c>
      <c r="G301" s="64" t="s">
        <v>109</v>
      </c>
    </row>
    <row r="302" spans="1:7">
      <c r="A302" s="37"/>
      <c r="B302" s="36" t="s">
        <v>90</v>
      </c>
      <c r="C302" s="36" t="s">
        <v>42</v>
      </c>
      <c r="D302" s="36" t="s">
        <v>90</v>
      </c>
      <c r="E302" s="36" t="s">
        <v>42</v>
      </c>
      <c r="F302" s="36" t="s">
        <v>90</v>
      </c>
      <c r="G302" s="36" t="s">
        <v>42</v>
      </c>
    </row>
    <row r="303" spans="1:7">
      <c r="A303" s="37"/>
      <c r="B303" s="34" t="s">
        <v>89</v>
      </c>
      <c r="C303" s="34" t="s">
        <v>66</v>
      </c>
      <c r="D303" s="34" t="s">
        <v>89</v>
      </c>
      <c r="E303" s="34" t="s">
        <v>66</v>
      </c>
      <c r="F303" s="34" t="s">
        <v>89</v>
      </c>
      <c r="G303" s="34" t="s">
        <v>66</v>
      </c>
    </row>
    <row r="304" spans="1:7">
      <c r="A304" s="38"/>
      <c r="B304" s="34">
        <v>2017</v>
      </c>
      <c r="C304" s="34">
        <v>2018</v>
      </c>
      <c r="D304" s="34">
        <v>2017</v>
      </c>
      <c r="E304" s="34">
        <v>2018</v>
      </c>
      <c r="F304" s="34">
        <v>2017</v>
      </c>
      <c r="G304" s="34">
        <v>2018</v>
      </c>
    </row>
    <row r="305" spans="1:7">
      <c r="A305" s="39" t="s">
        <v>113</v>
      </c>
      <c r="B305" s="61">
        <f ca="1">AVERAGE('4'!B371:B381)</f>
        <v>268288.01454545459</v>
      </c>
      <c r="C305" s="61">
        <f ca="1">AVERAGE('4'!C371:C381)</f>
        <v>330199.42363636364</v>
      </c>
      <c r="D305" s="61">
        <f ca="1">AVERAGE('4'!E371:E381)</f>
        <v>264809.10890909092</v>
      </c>
      <c r="E305" s="61">
        <f ca="1">AVERAGE('4'!F371:F381)</f>
        <v>298428.97554545454</v>
      </c>
      <c r="F305" s="61">
        <f ca="1">B305-D305</f>
        <v>3478.9056363636628</v>
      </c>
      <c r="G305" s="61">
        <f ca="1">C305-E305</f>
        <v>31770.448090909107</v>
      </c>
    </row>
    <row r="306" spans="1:7">
      <c r="A306" s="39" t="s">
        <v>54</v>
      </c>
      <c r="B306" s="61">
        <f ca="1">'4'!B382</f>
        <v>458943.50699999975</v>
      </c>
      <c r="C306" s="61">
        <f ca="1">'4'!C382</f>
        <v>300963.05899999989</v>
      </c>
      <c r="D306" s="61">
        <f ca="1">'4'!E382</f>
        <v>296686.98300000001</v>
      </c>
      <c r="E306" s="61">
        <f ca="1">'4'!F382</f>
        <v>306911.74899999984</v>
      </c>
      <c r="F306" s="61">
        <f ca="1">B306-D306</f>
        <v>162256.52399999974</v>
      </c>
      <c r="G306" s="61">
        <f ca="1">C306-E306</f>
        <v>-5948.6899999999441</v>
      </c>
    </row>
    <row r="307" spans="1:7">
      <c r="A307" s="43"/>
      <c r="B307" s="43"/>
      <c r="C307" s="43"/>
      <c r="D307" s="43"/>
      <c r="E307" s="43"/>
      <c r="F307" s="43"/>
      <c r="G307" s="43"/>
    </row>
    <row r="308" spans="1:7">
      <c r="A308" s="43"/>
      <c r="B308" s="43"/>
      <c r="C308" s="43"/>
      <c r="D308" s="43"/>
      <c r="E308" s="43"/>
      <c r="F308" s="43"/>
      <c r="G308" s="43"/>
    </row>
    <row r="309" spans="1:7">
      <c r="A309" s="43"/>
      <c r="B309" s="43"/>
      <c r="C309" s="43"/>
      <c r="D309" s="43"/>
      <c r="E309" s="43"/>
      <c r="F309" s="43"/>
      <c r="G309" s="43"/>
    </row>
    <row r="310" spans="1:7">
      <c r="A310" s="43"/>
      <c r="B310" s="43"/>
      <c r="C310" s="43"/>
      <c r="D310" s="43"/>
      <c r="E310" s="43"/>
      <c r="F310" s="43"/>
      <c r="G310" s="43"/>
    </row>
    <row r="311" spans="1:7">
      <c r="A311" s="43"/>
      <c r="B311" s="43"/>
      <c r="C311" s="43"/>
      <c r="D311" s="43"/>
      <c r="E311" s="43"/>
      <c r="F311" s="43"/>
      <c r="G311" s="43"/>
    </row>
    <row r="312" spans="1:7">
      <c r="A312" s="43"/>
      <c r="B312" s="43"/>
      <c r="C312" s="43"/>
      <c r="D312" s="43"/>
      <c r="E312" s="43"/>
      <c r="F312" s="43"/>
      <c r="G312" s="43"/>
    </row>
    <row r="313" spans="1:7">
      <c r="A313" s="43"/>
      <c r="B313" s="43"/>
      <c r="C313" s="43"/>
      <c r="D313" s="43"/>
      <c r="E313" s="43"/>
      <c r="F313" s="43"/>
      <c r="G313" s="43"/>
    </row>
    <row r="314" spans="1:7">
      <c r="A314" s="43"/>
      <c r="B314" s="43"/>
      <c r="C314" s="43"/>
      <c r="D314" s="43"/>
      <c r="E314" s="43"/>
      <c r="F314" s="43"/>
      <c r="G314" s="43"/>
    </row>
    <row r="315" spans="1:7">
      <c r="A315" s="43"/>
      <c r="B315" s="43"/>
      <c r="C315" s="43"/>
      <c r="D315" s="43"/>
      <c r="E315" s="43"/>
      <c r="F315" s="43"/>
      <c r="G315" s="43"/>
    </row>
    <row r="316" spans="1:7">
      <c r="A316" s="43"/>
      <c r="B316" s="43"/>
      <c r="C316" s="43"/>
      <c r="D316" s="43"/>
      <c r="E316" s="43"/>
      <c r="F316" s="43"/>
      <c r="G316" s="43"/>
    </row>
    <row r="317" spans="1:7">
      <c r="A317" s="43"/>
      <c r="B317" s="43"/>
      <c r="C317" s="43"/>
      <c r="D317" s="43"/>
      <c r="E317" s="43"/>
      <c r="F317" s="43"/>
      <c r="G317" s="43"/>
    </row>
    <row r="318" spans="1:7">
      <c r="A318" s="43"/>
      <c r="B318" s="43"/>
      <c r="C318" s="43"/>
      <c r="D318" s="43"/>
      <c r="E318" s="43"/>
      <c r="F318" s="43"/>
      <c r="G318" s="43"/>
    </row>
    <row r="319" spans="1:7">
      <c r="A319" s="43"/>
      <c r="B319" s="43"/>
      <c r="C319" s="43"/>
      <c r="D319" s="43"/>
      <c r="E319" s="43"/>
      <c r="F319" s="43"/>
      <c r="G319" s="43"/>
    </row>
    <row r="320" spans="1:7">
      <c r="A320" s="43"/>
      <c r="B320" s="43"/>
      <c r="C320" s="43"/>
      <c r="D320" s="43"/>
      <c r="E320" s="43"/>
      <c r="F320" s="43"/>
      <c r="G320" s="43"/>
    </row>
    <row r="321" spans="1:7">
      <c r="A321" s="43"/>
      <c r="B321" s="43"/>
      <c r="C321" s="43"/>
      <c r="D321" s="43"/>
      <c r="E321" s="43"/>
      <c r="F321" s="43"/>
      <c r="G321" s="43"/>
    </row>
    <row r="322" spans="1:7">
      <c r="A322" s="43"/>
      <c r="B322" s="43"/>
      <c r="C322" s="43"/>
      <c r="D322" s="43"/>
      <c r="E322" s="43"/>
      <c r="F322" s="43"/>
      <c r="G322" s="43"/>
    </row>
    <row r="323" spans="1:7">
      <c r="A323" s="43"/>
      <c r="B323" s="43"/>
      <c r="C323" s="43"/>
      <c r="D323" s="43"/>
      <c r="E323" s="43"/>
      <c r="F323" s="43"/>
      <c r="G323" s="43"/>
    </row>
    <row r="324" spans="1:7">
      <c r="A324" s="43"/>
      <c r="B324" s="43"/>
      <c r="C324" s="43"/>
      <c r="D324" s="43"/>
      <c r="E324" s="43"/>
      <c r="F324" s="43"/>
      <c r="G324" s="43"/>
    </row>
    <row r="325" spans="1:7">
      <c r="A325" s="43"/>
      <c r="B325" s="43"/>
      <c r="C325" s="43"/>
      <c r="D325" s="43"/>
      <c r="E325" s="43"/>
      <c r="F325" s="43"/>
      <c r="G325" s="43"/>
    </row>
    <row r="326" spans="1:7">
      <c r="A326" s="43"/>
      <c r="B326" s="43"/>
      <c r="C326" s="43"/>
      <c r="D326" s="43"/>
      <c r="E326" s="43"/>
      <c r="F326" s="43"/>
      <c r="G326" s="43"/>
    </row>
    <row r="327" spans="1:7">
      <c r="A327" s="43"/>
      <c r="B327" s="43"/>
      <c r="C327" s="43"/>
      <c r="D327" s="43"/>
      <c r="E327" s="43"/>
      <c r="F327" s="43"/>
      <c r="G327" s="43"/>
    </row>
    <row r="328" spans="1:7">
      <c r="A328" s="43"/>
      <c r="B328" s="43"/>
      <c r="C328" s="43"/>
      <c r="D328" s="43"/>
      <c r="E328" s="43"/>
      <c r="F328" s="43"/>
      <c r="G328" s="43"/>
    </row>
    <row r="329" spans="1:7">
      <c r="A329" s="43"/>
      <c r="B329" s="43"/>
      <c r="C329" s="43"/>
      <c r="D329" s="43"/>
      <c r="E329" s="43"/>
      <c r="F329" s="43"/>
      <c r="G329" s="43"/>
    </row>
    <row r="330" spans="1:7">
      <c r="A330" s="43"/>
      <c r="B330" s="43"/>
      <c r="C330" s="43"/>
      <c r="D330" s="43"/>
      <c r="E330" s="43"/>
      <c r="F330" s="43"/>
      <c r="G330" s="43"/>
    </row>
    <row r="331" spans="1:7">
      <c r="A331" s="43"/>
      <c r="B331" s="43"/>
      <c r="C331" s="43"/>
      <c r="D331" s="43"/>
      <c r="E331" s="43"/>
      <c r="F331" s="43"/>
      <c r="G331" s="43"/>
    </row>
    <row r="332" spans="1:7">
      <c r="A332" s="43"/>
      <c r="B332" s="43"/>
      <c r="C332" s="43"/>
      <c r="D332" s="43"/>
      <c r="E332" s="43"/>
      <c r="F332" s="43"/>
      <c r="G332" s="43"/>
    </row>
    <row r="333" spans="1:7">
      <c r="A333" s="43"/>
      <c r="B333" s="43"/>
      <c r="C333" s="43"/>
      <c r="D333" s="43"/>
      <c r="E333" s="43"/>
      <c r="F333" s="43"/>
      <c r="G333" s="43"/>
    </row>
    <row r="334" spans="1:7">
      <c r="A334" s="43"/>
      <c r="B334" s="43"/>
      <c r="C334" s="43"/>
      <c r="D334" s="43"/>
      <c r="E334" s="43"/>
      <c r="F334" s="43"/>
      <c r="G334" s="43"/>
    </row>
    <row r="335" spans="1:7">
      <c r="A335" s="43"/>
      <c r="B335" s="43"/>
      <c r="C335" s="43"/>
      <c r="D335" s="43"/>
      <c r="E335" s="43"/>
      <c r="F335" s="43"/>
      <c r="G335" s="43"/>
    </row>
    <row r="336" spans="1:7">
      <c r="A336" s="43"/>
      <c r="B336" s="43"/>
      <c r="C336" s="43"/>
      <c r="D336" s="43"/>
      <c r="E336" s="43"/>
      <c r="F336" s="43"/>
      <c r="G336" s="43"/>
    </row>
    <row r="337" spans="1:10">
      <c r="A337" s="43"/>
      <c r="B337" s="43"/>
      <c r="C337" s="43"/>
      <c r="D337" s="43"/>
      <c r="E337" s="43"/>
      <c r="F337" s="43"/>
      <c r="G337" s="43"/>
    </row>
    <row r="338" spans="1:10">
      <c r="A338" s="43"/>
      <c r="B338" s="43"/>
      <c r="C338" s="43"/>
      <c r="D338" s="43"/>
      <c r="E338" s="43"/>
      <c r="F338" s="43"/>
      <c r="G338" s="43"/>
    </row>
    <row r="339" spans="1:10">
      <c r="A339" s="43"/>
      <c r="B339" s="43"/>
      <c r="C339" s="43"/>
      <c r="D339" s="43"/>
      <c r="E339" s="43"/>
      <c r="F339" s="43"/>
      <c r="G339" s="43"/>
    </row>
    <row r="340" spans="1:10">
      <c r="A340" s="43"/>
      <c r="B340" s="43"/>
      <c r="C340" s="43"/>
      <c r="D340" s="43"/>
      <c r="E340" s="43"/>
      <c r="F340" s="43"/>
      <c r="G340" s="43"/>
    </row>
    <row r="341" spans="1:10">
      <c r="A341" s="43"/>
      <c r="B341" s="43"/>
      <c r="C341" s="43"/>
      <c r="D341" s="43"/>
      <c r="E341" s="43"/>
      <c r="F341" s="43"/>
      <c r="G341" s="43"/>
    </row>
    <row r="342" spans="1:10">
      <c r="A342" s="43"/>
      <c r="B342" s="43"/>
      <c r="C342" s="43"/>
      <c r="D342" s="43"/>
      <c r="E342" s="43"/>
      <c r="F342" s="43"/>
      <c r="G342" s="43"/>
    </row>
    <row r="343" spans="1:10">
      <c r="A343" s="43"/>
      <c r="B343" s="43"/>
      <c r="C343" s="43"/>
      <c r="D343" s="43"/>
      <c r="E343" s="43"/>
      <c r="F343" s="43"/>
      <c r="G343" s="43"/>
    </row>
    <row r="344" spans="1:10">
      <c r="A344" s="43"/>
      <c r="B344" s="43"/>
      <c r="C344" s="43"/>
      <c r="D344" s="43"/>
      <c r="E344" s="43"/>
      <c r="F344" s="43"/>
      <c r="G344" s="43"/>
    </row>
    <row r="345" spans="1:10">
      <c r="A345" s="43"/>
      <c r="B345" s="43"/>
      <c r="C345" s="43"/>
      <c r="D345" s="43"/>
      <c r="E345" s="43"/>
      <c r="F345" s="43"/>
      <c r="G345" s="43"/>
    </row>
    <row r="346" spans="1:10">
      <c r="A346" s="43"/>
      <c r="B346" s="43"/>
      <c r="C346" s="43"/>
      <c r="D346" s="43"/>
      <c r="E346" s="43"/>
      <c r="F346" s="43"/>
      <c r="G346" s="43"/>
    </row>
    <row r="347" spans="1:10">
      <c r="A347" s="43"/>
      <c r="B347" s="43"/>
      <c r="C347" s="43"/>
      <c r="D347" s="43"/>
      <c r="E347" s="43"/>
      <c r="F347" s="43"/>
      <c r="G347" s="43"/>
    </row>
    <row r="348" spans="1:10">
      <c r="A348" s="43"/>
      <c r="B348" s="43"/>
      <c r="C348" s="43"/>
      <c r="D348" s="43"/>
      <c r="E348" s="43"/>
      <c r="F348" s="43"/>
      <c r="G348" s="43"/>
    </row>
    <row r="349" spans="1:10">
      <c r="A349" s="43"/>
      <c r="B349" s="43"/>
      <c r="C349" s="43"/>
      <c r="D349" s="43"/>
      <c r="E349" s="43"/>
      <c r="F349" s="43"/>
      <c r="G349" s="43"/>
    </row>
    <row r="350" spans="1:10">
      <c r="A350" s="43"/>
      <c r="B350" s="43"/>
      <c r="C350" s="43"/>
      <c r="D350" s="43"/>
      <c r="E350" s="43"/>
      <c r="F350" s="43"/>
      <c r="G350" s="43"/>
    </row>
    <row r="351" spans="1:10">
      <c r="A351" s="74"/>
      <c r="B351" s="74"/>
      <c r="C351" s="74"/>
      <c r="D351" s="74"/>
      <c r="E351" s="74"/>
      <c r="F351" s="74"/>
      <c r="G351" s="74"/>
      <c r="H351" s="74"/>
      <c r="I351" s="41"/>
      <c r="J351" s="41"/>
    </row>
    <row r="352" spans="1:10">
      <c r="A352" s="43"/>
      <c r="B352" s="43"/>
      <c r="C352" s="43"/>
      <c r="D352" s="43"/>
      <c r="E352" s="43"/>
      <c r="F352" s="43"/>
      <c r="G352" s="43"/>
    </row>
    <row r="353" spans="1:10">
      <c r="A353" s="43"/>
      <c r="B353" s="43"/>
      <c r="C353" s="43"/>
      <c r="D353" s="43"/>
      <c r="E353" s="43"/>
      <c r="F353" s="43"/>
      <c r="G353" s="43"/>
    </row>
    <row r="354" spans="1:10">
      <c r="A354" s="43"/>
      <c r="B354" s="43"/>
      <c r="C354" s="43"/>
      <c r="D354" s="43"/>
      <c r="E354" s="43"/>
      <c r="F354" s="43"/>
      <c r="G354" s="43"/>
    </row>
    <row r="355" spans="1:10">
      <c r="A355" s="43"/>
      <c r="B355" s="43"/>
      <c r="C355" s="43"/>
      <c r="D355" s="43"/>
      <c r="E355" s="43"/>
      <c r="F355" s="43"/>
      <c r="G355" s="43"/>
    </row>
    <row r="356" spans="1:10">
      <c r="A356" s="43"/>
      <c r="B356" s="43"/>
      <c r="C356" s="43"/>
      <c r="D356" s="43"/>
      <c r="E356" s="43"/>
      <c r="F356" s="43"/>
      <c r="G356" s="43"/>
    </row>
    <row r="357" spans="1:10">
      <c r="A357" s="43"/>
      <c r="B357" s="43"/>
      <c r="C357" s="43"/>
      <c r="D357" s="43"/>
      <c r="E357" s="43"/>
      <c r="F357" s="43"/>
      <c r="G357" s="43"/>
    </row>
    <row r="358" spans="1:10">
      <c r="A358" s="43"/>
      <c r="B358" s="43"/>
      <c r="C358" s="43"/>
      <c r="D358" s="43"/>
      <c r="E358" s="43"/>
      <c r="F358" s="43"/>
      <c r="G358" s="43"/>
    </row>
    <row r="359" spans="1:10">
      <c r="A359" s="43"/>
      <c r="B359" s="43"/>
      <c r="C359" s="43"/>
      <c r="D359" s="43"/>
      <c r="E359" s="43"/>
      <c r="F359" s="43"/>
      <c r="G359" s="43"/>
    </row>
    <row r="360" spans="1:10">
      <c r="A360" s="43"/>
      <c r="B360" s="43"/>
      <c r="C360" s="43"/>
      <c r="D360" s="43"/>
      <c r="E360" s="43"/>
      <c r="F360" s="43"/>
      <c r="G360" s="43"/>
    </row>
    <row r="361" spans="1:10">
      <c r="A361" s="43"/>
      <c r="B361" s="43"/>
      <c r="C361" s="43"/>
      <c r="D361" s="43"/>
      <c r="E361" s="43"/>
      <c r="F361" s="43"/>
      <c r="G361" s="43"/>
    </row>
    <row r="362" spans="1:10">
      <c r="A362" s="210" t="s">
        <v>110</v>
      </c>
      <c r="B362" s="211"/>
      <c r="C362" s="211"/>
      <c r="D362" s="211"/>
      <c r="E362" s="211"/>
      <c r="F362" s="211"/>
      <c r="G362" s="212"/>
    </row>
    <row r="363" spans="1:10">
      <c r="A363" s="34" t="s">
        <v>39</v>
      </c>
      <c r="B363" s="213" t="s">
        <v>96</v>
      </c>
      <c r="C363" s="214"/>
      <c r="D363" s="213" t="s">
        <v>97</v>
      </c>
      <c r="E363" s="214"/>
      <c r="F363" s="213" t="s">
        <v>98</v>
      </c>
      <c r="G363" s="214"/>
    </row>
    <row r="364" spans="1:10">
      <c r="A364" s="35">
        <v>1</v>
      </c>
      <c r="B364" s="36">
        <v>2</v>
      </c>
      <c r="C364" s="36">
        <v>3</v>
      </c>
      <c r="D364" s="36">
        <v>4</v>
      </c>
      <c r="E364" s="36">
        <v>5</v>
      </c>
      <c r="F364" s="64" t="s">
        <v>108</v>
      </c>
      <c r="G364" s="64" t="s">
        <v>109</v>
      </c>
    </row>
    <row r="365" spans="1:10">
      <c r="A365" s="37"/>
      <c r="B365" s="36" t="s">
        <v>90</v>
      </c>
      <c r="C365" s="36" t="s">
        <v>42</v>
      </c>
      <c r="D365" s="36" t="s">
        <v>90</v>
      </c>
      <c r="E365" s="36" t="s">
        <v>42</v>
      </c>
      <c r="F365" s="36" t="s">
        <v>90</v>
      </c>
      <c r="G365" s="36" t="s">
        <v>42</v>
      </c>
    </row>
    <row r="366" spans="1:10">
      <c r="A366" s="37"/>
      <c r="B366" s="34" t="s">
        <v>89</v>
      </c>
      <c r="C366" s="34" t="s">
        <v>66</v>
      </c>
      <c r="D366" s="34" t="s">
        <v>89</v>
      </c>
      <c r="E366" s="34" t="s">
        <v>66</v>
      </c>
      <c r="F366" s="34" t="s">
        <v>89</v>
      </c>
      <c r="G366" s="34" t="s">
        <v>66</v>
      </c>
    </row>
    <row r="367" spans="1:10">
      <c r="A367" s="38"/>
      <c r="B367" s="34">
        <v>2017</v>
      </c>
      <c r="C367" s="34">
        <v>2018</v>
      </c>
      <c r="D367" s="34">
        <v>2017</v>
      </c>
      <c r="E367" s="34">
        <v>2018</v>
      </c>
      <c r="F367" s="34">
        <v>2017</v>
      </c>
      <c r="G367" s="34">
        <v>2018</v>
      </c>
      <c r="I367" s="33" t="s">
        <v>95</v>
      </c>
      <c r="J367" s="33" t="s">
        <v>106</v>
      </c>
    </row>
    <row r="368" spans="1:10">
      <c r="A368" s="39" t="s">
        <v>113</v>
      </c>
      <c r="B368" s="40">
        <f ca="1">B305/I368*100</f>
        <v>0.99244426729058888</v>
      </c>
      <c r="C368" s="40">
        <f ca="1">C305/J368*100</f>
        <v>1.1370714850216714</v>
      </c>
      <c r="D368" s="40">
        <f ca="1">D305/I368*100</f>
        <v>0.97957518716748448</v>
      </c>
      <c r="E368" s="40">
        <f ca="1">E305/J368*100</f>
        <v>1.0276670826980703</v>
      </c>
      <c r="F368" s="40">
        <f ca="1">F305/I368*100</f>
        <v>1.286908012310433E-2</v>
      </c>
      <c r="G368" s="40">
        <f ca="1">G305/J368*100</f>
        <v>0.10940440232360116</v>
      </c>
      <c r="I368" s="63">
        <v>27033056</v>
      </c>
      <c r="J368" s="63">
        <v>29039460.402093399</v>
      </c>
    </row>
    <row r="369" spans="1:10">
      <c r="A369" s="39" t="s">
        <v>54</v>
      </c>
      <c r="B369" s="40">
        <f ca="1">B306/I369*100</f>
        <v>1.6977122638298821</v>
      </c>
      <c r="C369" s="40">
        <f ca="1">C306/J369*100</f>
        <v>1.0363934275387019</v>
      </c>
      <c r="D369" s="40">
        <f ca="1">D306/I369*100</f>
        <v>1.0974970162455921</v>
      </c>
      <c r="E369" s="40">
        <f ca="1">E306/J369*100</f>
        <v>1.0568782778686727</v>
      </c>
      <c r="F369" s="40">
        <f ca="1">F306/I369*100</f>
        <v>0.6002152475842899</v>
      </c>
      <c r="G369" s="40">
        <f ca="1">G306/J369*100</f>
        <v>-2.0484850329970713E-2</v>
      </c>
      <c r="I369" s="63">
        <v>27033056</v>
      </c>
      <c r="J369" s="63">
        <v>29039460.402093399</v>
      </c>
    </row>
    <row r="370" spans="1:10">
      <c r="A370" s="43"/>
      <c r="B370" s="43"/>
      <c r="C370" s="43"/>
      <c r="D370" s="43"/>
      <c r="E370" s="43"/>
      <c r="F370" s="43"/>
      <c r="G370" s="43"/>
    </row>
    <row r="371" spans="1:10">
      <c r="A371" s="43"/>
      <c r="B371" s="43"/>
      <c r="C371" s="43"/>
      <c r="D371" s="43"/>
      <c r="E371" s="43"/>
      <c r="F371" s="43"/>
      <c r="G371" s="43"/>
    </row>
    <row r="372" spans="1:10">
      <c r="A372" s="43"/>
      <c r="B372" s="43"/>
      <c r="C372" s="43"/>
      <c r="D372" s="43"/>
      <c r="E372" s="43"/>
      <c r="F372" s="43"/>
      <c r="G372" s="43"/>
    </row>
    <row r="373" spans="1:10">
      <c r="A373" s="43"/>
      <c r="B373" s="43"/>
      <c r="C373" s="43"/>
      <c r="D373" s="43"/>
      <c r="E373" s="43"/>
      <c r="F373" s="43"/>
      <c r="G373" s="43"/>
    </row>
    <row r="374" spans="1:10">
      <c r="A374" s="43"/>
      <c r="B374" s="43"/>
      <c r="C374" s="43"/>
      <c r="D374" s="43"/>
      <c r="E374" s="43"/>
      <c r="F374" s="43"/>
      <c r="G374" s="43"/>
    </row>
    <row r="375" spans="1:10">
      <c r="A375" s="43"/>
      <c r="B375" s="43"/>
      <c r="C375" s="43"/>
      <c r="D375" s="43"/>
      <c r="E375" s="43"/>
      <c r="F375" s="43"/>
      <c r="G375" s="43"/>
    </row>
    <row r="376" spans="1:10">
      <c r="A376" s="43"/>
      <c r="B376" s="43"/>
      <c r="C376" s="43"/>
      <c r="D376" s="43"/>
      <c r="E376" s="43"/>
      <c r="F376" s="43"/>
      <c r="G376" s="43"/>
    </row>
    <row r="377" spans="1:10">
      <c r="A377" s="43"/>
      <c r="B377" s="43"/>
      <c r="C377" s="43"/>
      <c r="D377" s="43"/>
      <c r="E377" s="43"/>
      <c r="F377" s="43"/>
      <c r="G377" s="43"/>
    </row>
    <row r="378" spans="1:10">
      <c r="A378" s="43"/>
      <c r="B378" s="43"/>
      <c r="C378" s="43"/>
      <c r="D378" s="43"/>
      <c r="E378" s="43"/>
      <c r="F378" s="43"/>
      <c r="G378" s="43"/>
    </row>
    <row r="379" spans="1:10">
      <c r="A379" s="43"/>
      <c r="B379" s="43"/>
      <c r="C379" s="43"/>
      <c r="D379" s="43"/>
      <c r="E379" s="43"/>
      <c r="F379" s="43"/>
      <c r="G379" s="43"/>
    </row>
    <row r="380" spans="1:10">
      <c r="A380" s="43"/>
      <c r="B380" s="43"/>
      <c r="C380" s="43"/>
      <c r="D380" s="43"/>
      <c r="E380" s="43"/>
      <c r="F380" s="43"/>
      <c r="G380" s="43"/>
    </row>
    <row r="381" spans="1:10">
      <c r="A381" s="43"/>
      <c r="B381" s="43"/>
      <c r="C381" s="43"/>
      <c r="D381" s="43"/>
      <c r="E381" s="43"/>
      <c r="F381" s="43"/>
      <c r="G381" s="43"/>
    </row>
    <row r="382" spans="1:10">
      <c r="A382" s="43"/>
      <c r="B382" s="43"/>
      <c r="C382" s="43"/>
      <c r="D382" s="43"/>
      <c r="E382" s="43"/>
      <c r="F382" s="43"/>
      <c r="G382" s="43"/>
    </row>
    <row r="383" spans="1:10">
      <c r="A383" s="43"/>
      <c r="B383" s="43"/>
      <c r="C383" s="43"/>
      <c r="D383" s="43"/>
      <c r="E383" s="43"/>
      <c r="F383" s="43"/>
      <c r="G383" s="43"/>
    </row>
    <row r="384" spans="1:10">
      <c r="A384" s="43"/>
      <c r="B384" s="43"/>
      <c r="C384" s="43"/>
      <c r="D384" s="43"/>
      <c r="E384" s="43"/>
      <c r="F384" s="43"/>
      <c r="G384" s="43"/>
    </row>
    <row r="385" spans="1:7">
      <c r="A385" s="43"/>
      <c r="B385" s="43"/>
      <c r="C385" s="43"/>
      <c r="D385" s="43"/>
      <c r="E385" s="43"/>
      <c r="F385" s="43"/>
      <c r="G385" s="43"/>
    </row>
    <row r="386" spans="1:7">
      <c r="A386" s="43"/>
      <c r="B386" s="43"/>
      <c r="C386" s="43"/>
      <c r="D386" s="43"/>
      <c r="E386" s="43"/>
      <c r="F386" s="43"/>
      <c r="G386" s="43"/>
    </row>
    <row r="387" spans="1:7">
      <c r="A387" s="43"/>
      <c r="B387" s="43"/>
      <c r="C387" s="43"/>
      <c r="D387" s="43"/>
      <c r="E387" s="43"/>
      <c r="F387" s="43"/>
      <c r="G387" s="43"/>
    </row>
    <row r="388" spans="1:7">
      <c r="A388" s="43"/>
      <c r="B388" s="43"/>
      <c r="C388" s="43"/>
      <c r="D388" s="43"/>
      <c r="E388" s="43"/>
      <c r="F388" s="43"/>
      <c r="G388" s="43"/>
    </row>
    <row r="389" spans="1:7">
      <c r="A389" s="43"/>
      <c r="B389" s="43"/>
      <c r="C389" s="43"/>
      <c r="D389" s="43"/>
      <c r="E389" s="43"/>
      <c r="F389" s="43"/>
      <c r="G389" s="43"/>
    </row>
    <row r="390" spans="1:7">
      <c r="A390" s="43"/>
      <c r="B390" s="43"/>
      <c r="C390" s="43"/>
      <c r="D390" s="43"/>
      <c r="E390" s="43"/>
      <c r="F390" s="43"/>
      <c r="G390" s="43"/>
    </row>
    <row r="391" spans="1:7">
      <c r="A391" s="43"/>
      <c r="B391" s="43"/>
      <c r="C391" s="43"/>
      <c r="D391" s="43"/>
      <c r="E391" s="43"/>
      <c r="F391" s="43"/>
      <c r="G391" s="43"/>
    </row>
    <row r="392" spans="1:7">
      <c r="A392" s="43"/>
      <c r="B392" s="43"/>
      <c r="C392" s="43"/>
      <c r="D392" s="43"/>
      <c r="E392" s="43"/>
      <c r="F392" s="43"/>
      <c r="G392" s="43"/>
    </row>
    <row r="393" spans="1:7">
      <c r="A393" s="43"/>
      <c r="B393" s="43"/>
      <c r="C393" s="43"/>
      <c r="D393" s="43"/>
      <c r="E393" s="43"/>
      <c r="F393" s="43"/>
      <c r="G393" s="43"/>
    </row>
    <row r="394" spans="1:7">
      <c r="A394" s="43"/>
      <c r="B394" s="43"/>
      <c r="C394" s="43"/>
      <c r="D394" s="43"/>
      <c r="E394" s="43"/>
      <c r="F394" s="43"/>
      <c r="G394" s="43"/>
    </row>
    <row r="395" spans="1:7">
      <c r="A395" s="43"/>
      <c r="B395" s="43"/>
      <c r="C395" s="43"/>
      <c r="D395" s="43"/>
      <c r="E395" s="43"/>
      <c r="F395" s="43"/>
      <c r="G395" s="43"/>
    </row>
    <row r="396" spans="1:7">
      <c r="A396" s="43"/>
      <c r="B396" s="43"/>
      <c r="C396" s="43"/>
      <c r="D396" s="43"/>
      <c r="E396" s="43"/>
      <c r="F396" s="43"/>
      <c r="G396" s="43"/>
    </row>
    <row r="397" spans="1:7">
      <c r="A397" s="43"/>
      <c r="B397" s="43"/>
      <c r="C397" s="43"/>
      <c r="D397" s="43"/>
      <c r="E397" s="43"/>
      <c r="F397" s="43"/>
      <c r="G397" s="43"/>
    </row>
    <row r="398" spans="1:7">
      <c r="A398" s="43"/>
      <c r="B398" s="43"/>
      <c r="C398" s="43"/>
      <c r="D398" s="43"/>
      <c r="E398" s="43"/>
      <c r="F398" s="43"/>
      <c r="G398" s="43"/>
    </row>
    <row r="399" spans="1:7">
      <c r="A399" s="43"/>
      <c r="B399" s="43"/>
      <c r="C399" s="43"/>
      <c r="D399" s="43"/>
      <c r="E399" s="43"/>
      <c r="F399" s="43"/>
      <c r="G399" s="43"/>
    </row>
    <row r="400" spans="1:7">
      <c r="A400" s="43"/>
      <c r="B400" s="43"/>
      <c r="C400" s="43"/>
      <c r="D400" s="43"/>
      <c r="E400" s="43"/>
      <c r="F400" s="43"/>
      <c r="G400" s="43"/>
    </row>
    <row r="401" spans="1:7">
      <c r="A401" s="43"/>
      <c r="B401" s="43"/>
      <c r="C401" s="43"/>
      <c r="D401" s="43"/>
      <c r="E401" s="43"/>
      <c r="F401" s="43"/>
      <c r="G401" s="43"/>
    </row>
    <row r="402" spans="1:7">
      <c r="A402" s="43"/>
      <c r="B402" s="43"/>
      <c r="C402" s="43"/>
      <c r="D402" s="43"/>
      <c r="E402" s="43"/>
      <c r="F402" s="43"/>
      <c r="G402" s="43"/>
    </row>
    <row r="403" spans="1:7">
      <c r="A403" s="43"/>
      <c r="B403" s="43"/>
      <c r="C403" s="43"/>
      <c r="D403" s="43"/>
      <c r="E403" s="43"/>
      <c r="F403" s="43"/>
      <c r="G403" s="43"/>
    </row>
    <row r="404" spans="1:7">
      <c r="A404" s="43"/>
      <c r="B404" s="43"/>
      <c r="C404" s="43"/>
      <c r="D404" s="43"/>
      <c r="E404" s="43"/>
      <c r="F404" s="43"/>
      <c r="G404" s="43"/>
    </row>
    <row r="405" spans="1:7">
      <c r="A405" s="43"/>
      <c r="B405" s="43"/>
      <c r="C405" s="43"/>
      <c r="D405" s="43"/>
      <c r="E405" s="43"/>
      <c r="F405" s="43"/>
      <c r="G405" s="43"/>
    </row>
    <row r="406" spans="1:7">
      <c r="A406" s="43"/>
      <c r="B406" s="43"/>
      <c r="C406" s="43"/>
      <c r="D406" s="43"/>
      <c r="E406" s="43"/>
      <c r="F406" s="43"/>
      <c r="G406" s="43"/>
    </row>
    <row r="407" spans="1:7">
      <c r="A407" s="43"/>
      <c r="B407" s="43"/>
      <c r="C407" s="43"/>
      <c r="D407" s="43"/>
      <c r="E407" s="43"/>
      <c r="F407" s="43"/>
      <c r="G407" s="43"/>
    </row>
    <row r="408" spans="1:7">
      <c r="A408" s="43"/>
      <c r="B408" s="43"/>
      <c r="C408" s="43"/>
      <c r="D408" s="43"/>
      <c r="E408" s="43"/>
      <c r="F408" s="43"/>
      <c r="G408" s="43"/>
    </row>
    <row r="409" spans="1:7">
      <c r="A409" s="43"/>
      <c r="B409" s="43"/>
      <c r="C409" s="43"/>
      <c r="D409" s="43"/>
      <c r="E409" s="43"/>
      <c r="F409" s="43"/>
      <c r="G409" s="43"/>
    </row>
    <row r="410" spans="1:7">
      <c r="A410" s="43"/>
      <c r="B410" s="43"/>
      <c r="C410" s="43"/>
      <c r="D410" s="43"/>
      <c r="E410" s="43"/>
      <c r="F410" s="43"/>
      <c r="G410" s="43"/>
    </row>
    <row r="411" spans="1:7">
      <c r="A411" s="43"/>
      <c r="B411" s="43"/>
      <c r="C411" s="43"/>
      <c r="D411" s="43"/>
      <c r="E411" s="43"/>
      <c r="F411" s="43"/>
      <c r="G411" s="43"/>
    </row>
    <row r="412" spans="1:7">
      <c r="A412" s="43"/>
      <c r="B412" s="43"/>
      <c r="C412" s="43"/>
      <c r="D412" s="43"/>
      <c r="E412" s="43"/>
      <c r="F412" s="43"/>
      <c r="G412" s="43"/>
    </row>
    <row r="413" spans="1:7">
      <c r="A413" s="43"/>
      <c r="B413" s="43"/>
      <c r="C413" s="43"/>
      <c r="D413" s="43"/>
      <c r="E413" s="43"/>
      <c r="F413" s="43"/>
      <c r="G413" s="43"/>
    </row>
    <row r="414" spans="1:7">
      <c r="A414" s="43"/>
      <c r="B414" s="43"/>
      <c r="C414" s="43"/>
      <c r="D414" s="43"/>
      <c r="E414" s="43"/>
      <c r="F414" s="43"/>
      <c r="G414" s="43"/>
    </row>
    <row r="415" spans="1:7">
      <c r="A415" s="43"/>
      <c r="B415" s="43"/>
      <c r="C415" s="43"/>
      <c r="D415" s="43"/>
      <c r="E415" s="43"/>
      <c r="F415" s="43"/>
      <c r="G415" s="43"/>
    </row>
    <row r="416" spans="1:7">
      <c r="A416" s="43"/>
      <c r="B416" s="43"/>
      <c r="C416" s="43"/>
      <c r="D416" s="43"/>
      <c r="E416" s="43"/>
      <c r="F416" s="43"/>
      <c r="G416" s="43"/>
    </row>
    <row r="417" spans="1:7">
      <c r="A417" s="43"/>
      <c r="B417" s="43"/>
      <c r="C417" s="43"/>
      <c r="D417" s="43"/>
      <c r="E417" s="43"/>
      <c r="F417" s="43"/>
      <c r="G417" s="43"/>
    </row>
    <row r="418" spans="1:7">
      <c r="A418" s="43"/>
      <c r="B418" s="43"/>
      <c r="C418" s="43"/>
      <c r="D418" s="43"/>
      <c r="E418" s="43"/>
      <c r="F418" s="43"/>
      <c r="G418" s="43"/>
    </row>
    <row r="419" spans="1:7">
      <c r="A419" s="43"/>
      <c r="B419" s="43"/>
      <c r="C419" s="43"/>
      <c r="D419" s="43"/>
      <c r="E419" s="43"/>
      <c r="F419" s="43"/>
      <c r="G419" s="43"/>
    </row>
    <row r="420" spans="1:7">
      <c r="A420" s="43"/>
      <c r="B420" s="43"/>
      <c r="C420" s="43"/>
      <c r="D420" s="43"/>
      <c r="E420" s="43"/>
      <c r="F420" s="43"/>
      <c r="G420" s="43"/>
    </row>
    <row r="421" spans="1:7">
      <c r="A421" s="43"/>
      <c r="B421" s="43"/>
      <c r="C421" s="43"/>
      <c r="D421" s="43"/>
      <c r="E421" s="43"/>
      <c r="F421" s="43"/>
      <c r="G421" s="43"/>
    </row>
    <row r="422" spans="1:7">
      <c r="A422" s="43"/>
      <c r="B422" s="43"/>
      <c r="C422" s="43"/>
      <c r="D422" s="43"/>
      <c r="E422" s="43"/>
      <c r="F422" s="43"/>
      <c r="G422" s="43"/>
    </row>
    <row r="423" spans="1:7">
      <c r="A423" s="43"/>
      <c r="B423" s="43"/>
      <c r="C423" s="43"/>
      <c r="D423" s="43"/>
      <c r="E423" s="43"/>
      <c r="F423" s="43"/>
      <c r="G423" s="43"/>
    </row>
    <row r="424" spans="1:7">
      <c r="A424" s="43"/>
      <c r="B424" s="43"/>
      <c r="C424" s="43"/>
      <c r="D424" s="43"/>
      <c r="E424" s="43"/>
      <c r="F424" s="43"/>
      <c r="G424" s="43"/>
    </row>
    <row r="425" spans="1:7">
      <c r="A425" s="210" t="s">
        <v>111</v>
      </c>
      <c r="B425" s="211"/>
      <c r="C425" s="211"/>
      <c r="D425" s="211"/>
      <c r="E425" s="211"/>
      <c r="F425" s="211"/>
      <c r="G425" s="212"/>
    </row>
    <row r="426" spans="1:7">
      <c r="A426" s="34" t="s">
        <v>39</v>
      </c>
      <c r="B426" s="213" t="s">
        <v>92</v>
      </c>
      <c r="C426" s="214"/>
      <c r="D426" s="213" t="s">
        <v>93</v>
      </c>
      <c r="E426" s="214"/>
      <c r="F426" s="213" t="s">
        <v>94</v>
      </c>
      <c r="G426" s="214"/>
    </row>
    <row r="427" spans="1:7">
      <c r="A427" s="35">
        <v>1</v>
      </c>
      <c r="B427" s="36">
        <v>2</v>
      </c>
      <c r="C427" s="36">
        <v>3</v>
      </c>
      <c r="D427" s="36">
        <v>4</v>
      </c>
      <c r="E427" s="36">
        <v>5</v>
      </c>
      <c r="F427" s="64" t="s">
        <v>108</v>
      </c>
      <c r="G427" s="64" t="s">
        <v>109</v>
      </c>
    </row>
    <row r="428" spans="1:7">
      <c r="A428" s="37"/>
      <c r="B428" s="36" t="s">
        <v>90</v>
      </c>
      <c r="C428" s="36" t="s">
        <v>42</v>
      </c>
      <c r="D428" s="36" t="s">
        <v>90</v>
      </c>
      <c r="E428" s="36" t="s">
        <v>42</v>
      </c>
      <c r="F428" s="36" t="s">
        <v>90</v>
      </c>
      <c r="G428" s="36" t="s">
        <v>42</v>
      </c>
    </row>
    <row r="429" spans="1:7">
      <c r="A429" s="37"/>
      <c r="B429" s="34" t="s">
        <v>89</v>
      </c>
      <c r="C429" s="34" t="s">
        <v>66</v>
      </c>
      <c r="D429" s="34" t="s">
        <v>89</v>
      </c>
      <c r="E429" s="34" t="s">
        <v>66</v>
      </c>
      <c r="F429" s="34" t="s">
        <v>89</v>
      </c>
      <c r="G429" s="34" t="s">
        <v>66</v>
      </c>
    </row>
    <row r="430" spans="1:7">
      <c r="A430" s="38"/>
      <c r="B430" s="34">
        <v>2017</v>
      </c>
      <c r="C430" s="34">
        <v>2018</v>
      </c>
      <c r="D430" s="34">
        <v>2017</v>
      </c>
      <c r="E430" s="34">
        <v>2018</v>
      </c>
      <c r="F430" s="34">
        <v>2017</v>
      </c>
      <c r="G430" s="34">
        <v>2018</v>
      </c>
    </row>
    <row r="431" spans="1:7">
      <c r="A431" s="39" t="s">
        <v>113</v>
      </c>
      <c r="B431" s="61">
        <f ca="1">AVERAGE('4'!B663:B673)</f>
        <v>236015.63636363635</v>
      </c>
      <c r="C431" s="61">
        <f ca="1">AVERAGE('4'!C663:C673)</f>
        <v>270777.9558181818</v>
      </c>
      <c r="D431" s="61">
        <f ca="1">AVERAGE('4'!E663:E673)</f>
        <v>232075</v>
      </c>
      <c r="E431" s="61">
        <f ca="1">AVERAGE('4'!F663:F673)</f>
        <v>249339.21918181816</v>
      </c>
      <c r="F431" s="61">
        <f ca="1">B431-D431</f>
        <v>3940.6363636363531</v>
      </c>
      <c r="G431" s="61">
        <f ca="1">C431-E431</f>
        <v>21438.736636363639</v>
      </c>
    </row>
    <row r="432" spans="1:7">
      <c r="A432" s="39" t="s">
        <v>54</v>
      </c>
      <c r="B432" s="61">
        <f ca="1">'4'!B674</f>
        <v>279855.96299999999</v>
      </c>
      <c r="C432" s="61">
        <f ca="1">'4'!C674</f>
        <v>273764.64800000004</v>
      </c>
      <c r="D432" s="61">
        <f ca="1">'4'!E674</f>
        <v>414250.75100000016</v>
      </c>
      <c r="E432" s="61">
        <f ca="1">'4'!F674</f>
        <v>446706.59200000018</v>
      </c>
      <c r="F432" s="61">
        <f ca="1">B432-D432</f>
        <v>-134394.78800000018</v>
      </c>
      <c r="G432" s="61">
        <f ca="1">C432-E432</f>
        <v>-172941.94400000013</v>
      </c>
    </row>
    <row r="433" spans="1:7">
      <c r="A433" s="43"/>
      <c r="B433" s="43"/>
      <c r="C433" s="43"/>
      <c r="D433" s="43"/>
      <c r="E433" s="43"/>
      <c r="F433" s="43"/>
      <c r="G433" s="43"/>
    </row>
    <row r="434" spans="1:7">
      <c r="A434" s="43"/>
      <c r="B434" s="43"/>
      <c r="C434" s="43"/>
      <c r="D434" s="43"/>
      <c r="E434" s="43"/>
      <c r="F434" s="43"/>
      <c r="G434" s="43"/>
    </row>
    <row r="435" spans="1:7">
      <c r="A435" s="43"/>
      <c r="B435" s="43"/>
      <c r="C435" s="43"/>
      <c r="D435" s="43"/>
      <c r="E435" s="43"/>
      <c r="F435" s="43"/>
      <c r="G435" s="43"/>
    </row>
    <row r="436" spans="1:7">
      <c r="A436" s="43"/>
      <c r="B436" s="43"/>
      <c r="C436" s="43"/>
      <c r="D436" s="43"/>
      <c r="E436" s="43"/>
      <c r="F436" s="43"/>
      <c r="G436" s="43"/>
    </row>
    <row r="437" spans="1:7">
      <c r="A437" s="43"/>
      <c r="B437" s="43"/>
      <c r="C437" s="43"/>
      <c r="D437" s="43"/>
      <c r="E437" s="43"/>
      <c r="F437" s="43"/>
      <c r="G437" s="43"/>
    </row>
    <row r="438" spans="1:7">
      <c r="A438" s="43"/>
      <c r="B438" s="43"/>
      <c r="C438" s="43"/>
      <c r="D438" s="43"/>
      <c r="E438" s="43"/>
      <c r="F438" s="43"/>
      <c r="G438" s="43"/>
    </row>
    <row r="439" spans="1:7">
      <c r="A439" s="43"/>
      <c r="B439" s="43"/>
      <c r="C439" s="43"/>
      <c r="D439" s="43"/>
      <c r="E439" s="43"/>
      <c r="F439" s="43"/>
      <c r="G439" s="43"/>
    </row>
    <row r="440" spans="1:7">
      <c r="A440" s="43"/>
      <c r="B440" s="43"/>
      <c r="C440" s="43"/>
      <c r="D440" s="43"/>
      <c r="E440" s="43"/>
      <c r="F440" s="43"/>
      <c r="G440" s="43"/>
    </row>
    <row r="441" spans="1:7">
      <c r="A441" s="43"/>
      <c r="B441" s="43"/>
      <c r="C441" s="43"/>
      <c r="D441" s="43"/>
      <c r="E441" s="43"/>
      <c r="F441" s="43"/>
      <c r="G441" s="43"/>
    </row>
    <row r="442" spans="1:7">
      <c r="A442" s="43"/>
      <c r="B442" s="43"/>
      <c r="C442" s="43"/>
      <c r="D442" s="43"/>
      <c r="E442" s="43"/>
      <c r="F442" s="43"/>
      <c r="G442" s="43"/>
    </row>
    <row r="443" spans="1:7">
      <c r="A443" s="43"/>
      <c r="B443" s="43"/>
      <c r="C443" s="43"/>
      <c r="D443" s="43"/>
      <c r="E443" s="43"/>
      <c r="F443" s="43"/>
      <c r="G443" s="43"/>
    </row>
    <row r="444" spans="1:7">
      <c r="A444" s="43"/>
      <c r="B444" s="43"/>
      <c r="C444" s="43"/>
      <c r="D444" s="43"/>
      <c r="E444" s="43"/>
      <c r="F444" s="43"/>
      <c r="G444" s="43"/>
    </row>
    <row r="445" spans="1:7">
      <c r="A445" s="43"/>
      <c r="B445" s="43"/>
      <c r="C445" s="43"/>
      <c r="D445" s="43"/>
      <c r="E445" s="43"/>
      <c r="F445" s="43"/>
      <c r="G445" s="43"/>
    </row>
    <row r="446" spans="1:7">
      <c r="A446" s="43"/>
      <c r="B446" s="43"/>
      <c r="C446" s="43"/>
      <c r="D446" s="43"/>
      <c r="E446" s="43"/>
      <c r="F446" s="43"/>
      <c r="G446" s="43"/>
    </row>
    <row r="447" spans="1:7">
      <c r="A447" s="43"/>
      <c r="B447" s="43"/>
      <c r="C447" s="43"/>
      <c r="D447" s="43"/>
      <c r="E447" s="43"/>
      <c r="F447" s="43"/>
      <c r="G447" s="43"/>
    </row>
    <row r="448" spans="1:7">
      <c r="A448" s="43"/>
      <c r="B448" s="43"/>
      <c r="C448" s="43"/>
      <c r="D448" s="43"/>
      <c r="E448" s="43"/>
      <c r="F448" s="43"/>
      <c r="G448" s="43"/>
    </row>
    <row r="449" spans="1:7">
      <c r="A449" s="43"/>
      <c r="B449" s="43"/>
      <c r="C449" s="43"/>
      <c r="D449" s="43"/>
      <c r="E449" s="43"/>
      <c r="F449" s="43"/>
      <c r="G449" s="43"/>
    </row>
    <row r="450" spans="1:7">
      <c r="A450" s="43"/>
      <c r="B450" s="43"/>
      <c r="C450" s="43"/>
      <c r="D450" s="43"/>
      <c r="E450" s="43"/>
      <c r="F450" s="43"/>
      <c r="G450" s="43"/>
    </row>
    <row r="451" spans="1:7">
      <c r="A451" s="43"/>
      <c r="B451" s="43"/>
      <c r="C451" s="43"/>
      <c r="D451" s="43"/>
      <c r="E451" s="43"/>
      <c r="F451" s="43"/>
      <c r="G451" s="43"/>
    </row>
    <row r="452" spans="1:7">
      <c r="A452" s="43"/>
      <c r="B452" s="43"/>
      <c r="C452" s="43"/>
      <c r="D452" s="43"/>
      <c r="E452" s="43"/>
      <c r="F452" s="43"/>
      <c r="G452" s="43"/>
    </row>
    <row r="453" spans="1:7">
      <c r="A453" s="43"/>
      <c r="B453" s="43"/>
      <c r="C453" s="43"/>
      <c r="D453" s="43"/>
      <c r="E453" s="43"/>
      <c r="F453" s="43"/>
      <c r="G453" s="43"/>
    </row>
    <row r="454" spans="1:7">
      <c r="A454" s="43"/>
      <c r="B454" s="43"/>
      <c r="C454" s="43"/>
      <c r="D454" s="43"/>
      <c r="E454" s="43"/>
      <c r="F454" s="43"/>
      <c r="G454" s="43"/>
    </row>
    <row r="455" spans="1:7">
      <c r="A455" s="43"/>
      <c r="B455" s="43"/>
      <c r="C455" s="43"/>
      <c r="D455" s="43"/>
      <c r="E455" s="43"/>
      <c r="F455" s="43"/>
      <c r="G455" s="43"/>
    </row>
    <row r="456" spans="1:7">
      <c r="A456" s="43"/>
      <c r="B456" s="43"/>
      <c r="C456" s="43"/>
      <c r="D456" s="43"/>
      <c r="E456" s="43"/>
      <c r="F456" s="43"/>
      <c r="G456" s="43"/>
    </row>
    <row r="457" spans="1:7">
      <c r="A457" s="43"/>
      <c r="B457" s="43"/>
      <c r="C457" s="43"/>
      <c r="D457" s="43"/>
      <c r="E457" s="43"/>
      <c r="F457" s="43"/>
      <c r="G457" s="43"/>
    </row>
    <row r="458" spans="1:7">
      <c r="A458" s="43"/>
      <c r="B458" s="43"/>
      <c r="C458" s="43"/>
      <c r="D458" s="43"/>
      <c r="E458" s="43"/>
      <c r="F458" s="43"/>
      <c r="G458" s="43"/>
    </row>
    <row r="459" spans="1:7">
      <c r="A459" s="43"/>
      <c r="B459" s="43"/>
      <c r="C459" s="43"/>
      <c r="D459" s="43"/>
      <c r="E459" s="43"/>
      <c r="F459" s="43"/>
      <c r="G459" s="43"/>
    </row>
    <row r="460" spans="1:7">
      <c r="A460" s="43"/>
      <c r="B460" s="43"/>
      <c r="C460" s="43"/>
      <c r="D460" s="43"/>
      <c r="E460" s="43"/>
      <c r="F460" s="43"/>
      <c r="G460" s="43"/>
    </row>
    <row r="461" spans="1:7">
      <c r="A461" s="43"/>
      <c r="B461" s="43"/>
      <c r="C461" s="43"/>
      <c r="D461" s="43"/>
      <c r="E461" s="43"/>
      <c r="F461" s="43"/>
      <c r="G461" s="43"/>
    </row>
    <row r="462" spans="1:7">
      <c r="A462" s="43"/>
      <c r="B462" s="43"/>
      <c r="C462" s="43"/>
      <c r="D462" s="43"/>
      <c r="E462" s="43"/>
      <c r="F462" s="43"/>
      <c r="G462" s="43"/>
    </row>
    <row r="463" spans="1:7">
      <c r="A463" s="43"/>
      <c r="B463" s="43"/>
      <c r="C463" s="43"/>
      <c r="D463" s="43"/>
      <c r="E463" s="43"/>
      <c r="F463" s="43"/>
      <c r="G463" s="43"/>
    </row>
    <row r="464" spans="1:7">
      <c r="A464" s="43"/>
      <c r="B464" s="43"/>
      <c r="C464" s="43"/>
      <c r="D464" s="43"/>
      <c r="E464" s="43"/>
      <c r="F464" s="43"/>
      <c r="G464" s="43"/>
    </row>
    <row r="465" spans="1:10">
      <c r="A465" s="43"/>
      <c r="B465" s="43"/>
      <c r="C465" s="43"/>
      <c r="D465" s="43"/>
      <c r="E465" s="43"/>
      <c r="F465" s="43"/>
      <c r="G465" s="43"/>
    </row>
    <row r="466" spans="1:10">
      <c r="A466" s="43"/>
      <c r="B466" s="43"/>
      <c r="C466" s="43"/>
      <c r="D466" s="43"/>
      <c r="E466" s="43"/>
      <c r="F466" s="43"/>
      <c r="G466" s="43"/>
    </row>
    <row r="467" spans="1:10">
      <c r="A467" s="43"/>
      <c r="B467" s="43"/>
      <c r="C467" s="43"/>
      <c r="D467" s="43"/>
      <c r="E467" s="43"/>
      <c r="F467" s="43"/>
      <c r="G467" s="43"/>
    </row>
    <row r="468" spans="1:10">
      <c r="A468" s="43"/>
      <c r="B468" s="43"/>
      <c r="C468" s="43"/>
      <c r="D468" s="43"/>
      <c r="E468" s="43"/>
      <c r="F468" s="43"/>
      <c r="G468" s="43"/>
    </row>
    <row r="469" spans="1:10">
      <c r="A469" s="43"/>
      <c r="B469" s="43"/>
      <c r="C469" s="43"/>
      <c r="D469" s="43"/>
      <c r="E469" s="43"/>
      <c r="F469" s="43"/>
      <c r="G469" s="43"/>
    </row>
    <row r="470" spans="1:10">
      <c r="A470" s="43"/>
      <c r="B470" s="43"/>
      <c r="C470" s="43"/>
      <c r="D470" s="43"/>
      <c r="E470" s="43"/>
      <c r="F470" s="43"/>
      <c r="G470" s="43"/>
    </row>
    <row r="471" spans="1:10">
      <c r="A471" s="43"/>
      <c r="B471" s="43"/>
      <c r="C471" s="43"/>
      <c r="D471" s="43"/>
      <c r="E471" s="43"/>
      <c r="F471" s="43"/>
      <c r="G471" s="43"/>
    </row>
    <row r="472" spans="1:10">
      <c r="A472" s="43"/>
      <c r="B472" s="43"/>
      <c r="C472" s="43"/>
      <c r="D472" s="43"/>
      <c r="E472" s="43"/>
      <c r="F472" s="43"/>
      <c r="G472" s="43"/>
    </row>
    <row r="473" spans="1:10">
      <c r="A473" s="43"/>
      <c r="B473" s="43"/>
      <c r="C473" s="43"/>
      <c r="D473" s="43"/>
      <c r="E473" s="43"/>
      <c r="F473" s="43"/>
      <c r="G473" s="43"/>
    </row>
    <row r="474" spans="1:10">
      <c r="A474" s="43"/>
      <c r="B474" s="43"/>
      <c r="C474" s="43"/>
      <c r="D474" s="43"/>
      <c r="E474" s="43"/>
      <c r="F474" s="43"/>
      <c r="G474" s="43"/>
    </row>
    <row r="475" spans="1:10">
      <c r="A475" s="43"/>
      <c r="B475" s="43"/>
      <c r="C475" s="43"/>
      <c r="D475" s="43"/>
      <c r="E475" s="43"/>
      <c r="F475" s="43"/>
      <c r="G475" s="43"/>
    </row>
    <row r="476" spans="1:10">
      <c r="A476" s="43"/>
      <c r="B476" s="43"/>
      <c r="C476" s="43"/>
      <c r="D476" s="43"/>
      <c r="E476" s="43"/>
      <c r="F476" s="43"/>
      <c r="G476" s="43"/>
    </row>
    <row r="477" spans="1:10">
      <c r="A477" s="74"/>
      <c r="B477" s="74"/>
      <c r="C477" s="74"/>
      <c r="D477" s="74"/>
      <c r="E477" s="74"/>
      <c r="F477" s="74"/>
      <c r="G477" s="74"/>
      <c r="H477" s="74"/>
      <c r="I477" s="41"/>
      <c r="J477" s="41"/>
    </row>
    <row r="478" spans="1:10">
      <c r="A478" s="43"/>
      <c r="B478" s="43"/>
      <c r="C478" s="43"/>
      <c r="D478" s="43"/>
      <c r="E478" s="43"/>
      <c r="F478" s="43"/>
      <c r="G478" s="43"/>
    </row>
    <row r="479" spans="1:10">
      <c r="A479" s="43"/>
      <c r="B479" s="43"/>
      <c r="C479" s="43"/>
      <c r="D479" s="43"/>
      <c r="E479" s="43"/>
      <c r="F479" s="43"/>
      <c r="G479" s="43"/>
    </row>
    <row r="480" spans="1:10">
      <c r="A480" s="43"/>
      <c r="B480" s="43"/>
      <c r="C480" s="43"/>
      <c r="D480" s="43"/>
      <c r="E480" s="43"/>
      <c r="F480" s="43"/>
      <c r="G480" s="43"/>
    </row>
    <row r="481" spans="1:10">
      <c r="A481" s="43"/>
      <c r="B481" s="43"/>
      <c r="C481" s="43"/>
      <c r="D481" s="43"/>
      <c r="E481" s="43"/>
      <c r="F481" s="43"/>
      <c r="G481" s="43"/>
    </row>
    <row r="482" spans="1:10">
      <c r="A482" s="43"/>
      <c r="B482" s="43"/>
      <c r="C482" s="43"/>
      <c r="D482" s="43"/>
      <c r="E482" s="43"/>
      <c r="F482" s="43"/>
      <c r="G482" s="43"/>
    </row>
    <row r="483" spans="1:10">
      <c r="A483" s="43"/>
      <c r="B483" s="43"/>
      <c r="C483" s="43"/>
      <c r="D483" s="43"/>
      <c r="E483" s="43"/>
      <c r="F483" s="43"/>
      <c r="G483" s="43"/>
    </row>
    <row r="484" spans="1:10">
      <c r="A484" s="43"/>
      <c r="B484" s="43"/>
      <c r="C484" s="43"/>
      <c r="D484" s="43"/>
      <c r="E484" s="43"/>
      <c r="F484" s="43"/>
      <c r="G484" s="43"/>
    </row>
    <row r="485" spans="1:10">
      <c r="A485" s="43"/>
      <c r="B485" s="43"/>
      <c r="C485" s="43"/>
      <c r="D485" s="43"/>
      <c r="E485" s="43"/>
      <c r="F485" s="43"/>
      <c r="G485" s="43"/>
    </row>
    <row r="486" spans="1:10">
      <c r="A486" s="43"/>
      <c r="B486" s="43"/>
      <c r="C486" s="43"/>
      <c r="D486" s="43"/>
      <c r="E486" s="43"/>
      <c r="F486" s="43"/>
      <c r="G486" s="43"/>
    </row>
    <row r="487" spans="1:10">
      <c r="A487" s="43"/>
      <c r="B487" s="43"/>
      <c r="C487" s="43"/>
      <c r="D487" s="43"/>
      <c r="E487" s="43"/>
      <c r="F487" s="43"/>
      <c r="G487" s="43"/>
    </row>
    <row r="488" spans="1:10">
      <c r="A488" s="210" t="s">
        <v>111</v>
      </c>
      <c r="B488" s="211"/>
      <c r="C488" s="211"/>
      <c r="D488" s="211"/>
      <c r="E488" s="211"/>
      <c r="F488" s="211"/>
      <c r="G488" s="212"/>
    </row>
    <row r="489" spans="1:10">
      <c r="A489" s="34" t="s">
        <v>39</v>
      </c>
      <c r="B489" s="213" t="s">
        <v>96</v>
      </c>
      <c r="C489" s="214"/>
      <c r="D489" s="213" t="s">
        <v>97</v>
      </c>
      <c r="E489" s="214"/>
      <c r="F489" s="213" t="s">
        <v>98</v>
      </c>
      <c r="G489" s="214"/>
    </row>
    <row r="490" spans="1:10">
      <c r="A490" s="35">
        <v>1</v>
      </c>
      <c r="B490" s="36">
        <v>2</v>
      </c>
      <c r="C490" s="36">
        <v>3</v>
      </c>
      <c r="D490" s="36">
        <v>4</v>
      </c>
      <c r="E490" s="36">
        <v>5</v>
      </c>
      <c r="F490" s="64" t="s">
        <v>108</v>
      </c>
      <c r="G490" s="64" t="s">
        <v>109</v>
      </c>
    </row>
    <row r="491" spans="1:10">
      <c r="A491" s="37"/>
      <c r="B491" s="36" t="s">
        <v>90</v>
      </c>
      <c r="C491" s="36" t="s">
        <v>42</v>
      </c>
      <c r="D491" s="36" t="s">
        <v>90</v>
      </c>
      <c r="E491" s="36" t="s">
        <v>42</v>
      </c>
      <c r="F491" s="36" t="s">
        <v>90</v>
      </c>
      <c r="G491" s="36" t="s">
        <v>42</v>
      </c>
    </row>
    <row r="492" spans="1:10">
      <c r="A492" s="37"/>
      <c r="B492" s="34" t="s">
        <v>89</v>
      </c>
      <c r="C492" s="34" t="s">
        <v>66</v>
      </c>
      <c r="D492" s="34" t="s">
        <v>89</v>
      </c>
      <c r="E492" s="34" t="s">
        <v>66</v>
      </c>
      <c r="F492" s="34" t="s">
        <v>89</v>
      </c>
      <c r="G492" s="34" t="s">
        <v>66</v>
      </c>
    </row>
    <row r="493" spans="1:10">
      <c r="A493" s="38"/>
      <c r="B493" s="34">
        <v>2017</v>
      </c>
      <c r="C493" s="34">
        <v>2018</v>
      </c>
      <c r="D493" s="34">
        <v>2017</v>
      </c>
      <c r="E493" s="34">
        <v>2018</v>
      </c>
      <c r="F493" s="34">
        <v>2017</v>
      </c>
      <c r="G493" s="34">
        <v>2018</v>
      </c>
      <c r="I493" s="33" t="s">
        <v>95</v>
      </c>
      <c r="J493" s="33" t="s">
        <v>106</v>
      </c>
    </row>
    <row r="494" spans="1:10">
      <c r="A494" s="39" t="s">
        <v>113</v>
      </c>
      <c r="B494" s="40">
        <f ca="1">B431/I494*100</f>
        <v>0.87306309861392051</v>
      </c>
      <c r="C494" s="40">
        <f ca="1">C431/J494*100</f>
        <v>0.93244830333921069</v>
      </c>
      <c r="D494" s="40">
        <f ca="1">D431/I494*100</f>
        <v>0.85848599581194229</v>
      </c>
      <c r="E494" s="40">
        <f ca="1">E431/J494*100</f>
        <v>0.85862208088358194</v>
      </c>
      <c r="F494" s="40">
        <f ca="1">F431/I494*100</f>
        <v>1.4577102801978265E-2</v>
      </c>
      <c r="G494" s="40">
        <f ca="1">G431/J494*100</f>
        <v>7.3826222455628546E-2</v>
      </c>
      <c r="I494" s="63">
        <v>27033056</v>
      </c>
      <c r="J494" s="63">
        <v>29039460.402093399</v>
      </c>
    </row>
    <row r="495" spans="1:10">
      <c r="A495" s="39" t="s">
        <v>54</v>
      </c>
      <c r="B495" s="40">
        <f ca="1">B432/I495*100</f>
        <v>1.0352361309058065</v>
      </c>
      <c r="C495" s="40">
        <f ca="1">C432/J495*100</f>
        <v>0.9427332471379698</v>
      </c>
      <c r="D495" s="40">
        <f ca="1">D432/I495*100</f>
        <v>1.5323859463021872</v>
      </c>
      <c r="E495" s="40">
        <f ca="1">E432/J495*100</f>
        <v>1.5382744231976087</v>
      </c>
      <c r="F495" s="40">
        <f ca="1">F432/I495*100</f>
        <v>-0.49714981539638059</v>
      </c>
      <c r="G495" s="40">
        <f ca="1">G432/J495*100</f>
        <v>-0.59554117605963874</v>
      </c>
      <c r="I495" s="63">
        <v>27033056</v>
      </c>
      <c r="J495" s="63">
        <v>29039460.402093399</v>
      </c>
    </row>
    <row r="496" spans="1:10">
      <c r="A496" s="43"/>
      <c r="B496" s="43"/>
      <c r="C496" s="43"/>
      <c r="D496" s="43"/>
      <c r="E496" s="43"/>
      <c r="F496" s="43"/>
      <c r="G496" s="43"/>
    </row>
    <row r="497" spans="1:7">
      <c r="A497" s="43"/>
      <c r="B497" s="43"/>
      <c r="C497" s="43"/>
      <c r="D497" s="43"/>
      <c r="E497" s="43"/>
      <c r="F497" s="43"/>
      <c r="G497" s="43"/>
    </row>
    <row r="498" spans="1:7">
      <c r="A498" s="43"/>
      <c r="B498" s="43"/>
      <c r="C498" s="43"/>
      <c r="D498" s="43"/>
      <c r="E498" s="43"/>
      <c r="F498" s="43"/>
      <c r="G498" s="43"/>
    </row>
    <row r="499" spans="1:7">
      <c r="A499" s="43"/>
      <c r="B499" s="43"/>
      <c r="C499" s="43"/>
      <c r="D499" s="43"/>
      <c r="E499" s="43"/>
      <c r="F499" s="43"/>
      <c r="G499" s="43"/>
    </row>
    <row r="500" spans="1:7">
      <c r="A500" s="43"/>
      <c r="B500" s="43"/>
      <c r="C500" s="43"/>
      <c r="D500" s="43"/>
      <c r="E500" s="43"/>
      <c r="F500" s="43"/>
      <c r="G500" s="43"/>
    </row>
    <row r="501" spans="1:7">
      <c r="A501" s="43"/>
      <c r="B501" s="43"/>
      <c r="C501" s="43"/>
      <c r="D501" s="43"/>
      <c r="E501" s="43"/>
      <c r="F501" s="43"/>
      <c r="G501" s="43"/>
    </row>
    <row r="502" spans="1:7">
      <c r="A502" s="43"/>
      <c r="B502" s="43"/>
      <c r="C502" s="43"/>
      <c r="D502" s="43"/>
      <c r="E502" s="43"/>
      <c r="F502" s="43"/>
      <c r="G502" s="43"/>
    </row>
    <row r="503" spans="1:7">
      <c r="A503" s="43"/>
      <c r="B503" s="43"/>
      <c r="C503" s="43"/>
      <c r="D503" s="43"/>
      <c r="E503" s="43"/>
      <c r="F503" s="43"/>
      <c r="G503" s="43"/>
    </row>
    <row r="504" spans="1:7">
      <c r="A504" s="43"/>
      <c r="B504" s="43"/>
      <c r="C504" s="43"/>
      <c r="D504" s="43"/>
      <c r="E504" s="43"/>
      <c r="F504" s="43"/>
      <c r="G504" s="43"/>
    </row>
    <row r="505" spans="1:7">
      <c r="A505" s="43"/>
      <c r="B505" s="43"/>
      <c r="C505" s="43"/>
      <c r="D505" s="43"/>
      <c r="E505" s="43"/>
      <c r="F505" s="43"/>
      <c r="G505" s="43"/>
    </row>
    <row r="506" spans="1:7">
      <c r="A506" s="43"/>
      <c r="B506" s="43"/>
      <c r="C506" s="43"/>
      <c r="D506" s="43"/>
      <c r="E506" s="43"/>
      <c r="F506" s="43"/>
      <c r="G506" s="43"/>
    </row>
    <row r="507" spans="1:7">
      <c r="A507" s="43"/>
      <c r="B507" s="43"/>
      <c r="C507" s="43"/>
      <c r="D507" s="43"/>
      <c r="E507" s="43"/>
      <c r="F507" s="43"/>
      <c r="G507" s="43"/>
    </row>
    <row r="508" spans="1:7">
      <c r="A508" s="43"/>
      <c r="B508" s="43"/>
      <c r="C508" s="43"/>
      <c r="D508" s="43"/>
      <c r="E508" s="43"/>
      <c r="F508" s="43"/>
      <c r="G508" s="43"/>
    </row>
    <row r="509" spans="1:7">
      <c r="A509" s="43"/>
      <c r="B509" s="43"/>
      <c r="C509" s="43"/>
      <c r="D509" s="43"/>
      <c r="E509" s="43"/>
      <c r="F509" s="43"/>
      <c r="G509" s="43"/>
    </row>
    <row r="510" spans="1:7">
      <c r="A510" s="43"/>
      <c r="B510" s="43"/>
      <c r="C510" s="43"/>
      <c r="D510" s="43"/>
      <c r="E510" s="43"/>
      <c r="F510" s="43"/>
      <c r="G510" s="43"/>
    </row>
    <row r="511" spans="1:7">
      <c r="A511" s="43"/>
      <c r="B511" s="43"/>
      <c r="C511" s="43"/>
      <c r="D511" s="43"/>
      <c r="E511" s="43"/>
      <c r="F511" s="43"/>
      <c r="G511" s="43"/>
    </row>
    <row r="512" spans="1:7">
      <c r="A512" s="43"/>
      <c r="B512" s="43"/>
      <c r="C512" s="43"/>
      <c r="D512" s="43"/>
      <c r="E512" s="43"/>
      <c r="F512" s="43"/>
      <c r="G512" s="43"/>
    </row>
    <row r="513" spans="1:7">
      <c r="A513" s="43"/>
      <c r="B513" s="43"/>
      <c r="C513" s="43"/>
      <c r="D513" s="43"/>
      <c r="E513" s="43"/>
      <c r="F513" s="43"/>
      <c r="G513" s="43"/>
    </row>
    <row r="514" spans="1:7">
      <c r="A514" s="43"/>
      <c r="B514" s="43"/>
      <c r="C514" s="43"/>
      <c r="D514" s="43"/>
      <c r="E514" s="43"/>
      <c r="F514" s="43"/>
      <c r="G514" s="43"/>
    </row>
    <row r="515" spans="1:7">
      <c r="A515" s="43"/>
      <c r="B515" s="43"/>
      <c r="C515" s="43"/>
      <c r="D515" s="43"/>
      <c r="E515" s="43"/>
      <c r="F515" s="43"/>
      <c r="G515" s="43"/>
    </row>
    <row r="516" spans="1:7">
      <c r="A516" s="43"/>
      <c r="B516" s="43"/>
      <c r="C516" s="43"/>
      <c r="D516" s="43"/>
      <c r="E516" s="43"/>
      <c r="F516" s="43"/>
      <c r="G516" s="43"/>
    </row>
    <row r="517" spans="1:7">
      <c r="A517" s="43"/>
      <c r="B517" s="43"/>
      <c r="C517" s="43"/>
      <c r="D517" s="43"/>
      <c r="E517" s="43"/>
      <c r="F517" s="43"/>
      <c r="G517" s="43"/>
    </row>
    <row r="518" spans="1:7">
      <c r="A518" s="43"/>
      <c r="B518" s="43"/>
      <c r="C518" s="43"/>
      <c r="D518" s="43"/>
      <c r="E518" s="43"/>
      <c r="F518" s="43"/>
      <c r="G518" s="43"/>
    </row>
    <row r="519" spans="1:7">
      <c r="A519" s="43"/>
      <c r="B519" s="43"/>
      <c r="C519" s="43"/>
      <c r="D519" s="43"/>
      <c r="E519" s="43"/>
      <c r="F519" s="43"/>
      <c r="G519" s="43"/>
    </row>
    <row r="520" spans="1:7">
      <c r="A520" s="43"/>
      <c r="B520" s="43"/>
      <c r="C520" s="43"/>
      <c r="D520" s="43"/>
      <c r="E520" s="43"/>
      <c r="F520" s="43"/>
      <c r="G520" s="43"/>
    </row>
    <row r="521" spans="1:7">
      <c r="A521" s="43"/>
      <c r="B521" s="43"/>
      <c r="C521" s="43"/>
      <c r="D521" s="43"/>
      <c r="E521" s="43"/>
      <c r="F521" s="43"/>
      <c r="G521" s="43"/>
    </row>
    <row r="522" spans="1:7">
      <c r="A522" s="43"/>
      <c r="B522" s="43"/>
      <c r="C522" s="43"/>
      <c r="D522" s="43"/>
      <c r="E522" s="43"/>
      <c r="F522" s="43"/>
      <c r="G522" s="43"/>
    </row>
    <row r="523" spans="1:7">
      <c r="A523" s="43"/>
      <c r="B523" s="43"/>
      <c r="C523" s="43"/>
      <c r="D523" s="43"/>
      <c r="E523" s="43"/>
      <c r="F523" s="43"/>
      <c r="G523" s="43"/>
    </row>
    <row r="524" spans="1:7">
      <c r="A524" s="43"/>
      <c r="B524" s="43"/>
      <c r="C524" s="43"/>
      <c r="D524" s="43"/>
      <c r="E524" s="43"/>
      <c r="F524" s="43"/>
      <c r="G524" s="43"/>
    </row>
    <row r="525" spans="1:7">
      <c r="A525" s="43"/>
      <c r="B525" s="43"/>
      <c r="C525" s="43"/>
      <c r="D525" s="43"/>
      <c r="E525" s="43"/>
      <c r="F525" s="43"/>
      <c r="G525" s="43"/>
    </row>
    <row r="526" spans="1:7">
      <c r="A526" s="43"/>
      <c r="B526" s="43"/>
      <c r="C526" s="43"/>
      <c r="D526" s="43"/>
      <c r="E526" s="43"/>
      <c r="F526" s="43"/>
      <c r="G526" s="43"/>
    </row>
    <row r="527" spans="1:7">
      <c r="A527" s="43"/>
      <c r="B527" s="43"/>
      <c r="C527" s="43"/>
      <c r="D527" s="43"/>
      <c r="E527" s="43"/>
      <c r="F527" s="43"/>
      <c r="G527" s="43"/>
    </row>
    <row r="528" spans="1:7">
      <c r="A528" s="43"/>
      <c r="B528" s="43"/>
      <c r="C528" s="43"/>
      <c r="D528" s="43"/>
      <c r="E528" s="43"/>
      <c r="F528" s="43"/>
      <c r="G528" s="43"/>
    </row>
    <row r="529" spans="1:7">
      <c r="A529" s="43"/>
      <c r="B529" s="43"/>
      <c r="C529" s="43"/>
      <c r="D529" s="43"/>
      <c r="E529" s="43"/>
      <c r="F529" s="43"/>
      <c r="G529" s="43"/>
    </row>
    <row r="530" spans="1:7">
      <c r="A530" s="43"/>
      <c r="B530" s="43"/>
      <c r="C530" s="43"/>
      <c r="D530" s="43"/>
      <c r="E530" s="43"/>
      <c r="F530" s="43"/>
      <c r="G530" s="43"/>
    </row>
    <row r="531" spans="1:7">
      <c r="A531" s="43"/>
      <c r="B531" s="43"/>
      <c r="C531" s="43"/>
      <c r="D531" s="43"/>
      <c r="E531" s="43"/>
      <c r="F531" s="43"/>
      <c r="G531" s="43"/>
    </row>
    <row r="532" spans="1:7">
      <c r="A532" s="43"/>
      <c r="B532" s="43"/>
      <c r="C532" s="43"/>
      <c r="D532" s="43"/>
      <c r="E532" s="43"/>
      <c r="F532" s="43"/>
      <c r="G532" s="43"/>
    </row>
    <row r="533" spans="1:7">
      <c r="A533" s="43"/>
      <c r="B533" s="43"/>
      <c r="C533" s="43"/>
      <c r="D533" s="43"/>
      <c r="E533" s="43"/>
      <c r="F533" s="43"/>
      <c r="G533" s="43"/>
    </row>
    <row r="534" spans="1:7">
      <c r="A534" s="43"/>
      <c r="B534" s="43"/>
      <c r="C534" s="43"/>
      <c r="D534" s="43"/>
      <c r="E534" s="43"/>
      <c r="F534" s="43"/>
      <c r="G534" s="43"/>
    </row>
    <row r="535" spans="1:7">
      <c r="A535" s="43"/>
      <c r="B535" s="43"/>
      <c r="C535" s="43"/>
      <c r="D535" s="43"/>
      <c r="E535" s="43"/>
      <c r="F535" s="43"/>
      <c r="G535" s="43"/>
    </row>
    <row r="536" spans="1:7">
      <c r="A536" s="43"/>
      <c r="B536" s="43"/>
      <c r="C536" s="43"/>
      <c r="D536" s="43"/>
      <c r="E536" s="43"/>
      <c r="F536" s="43"/>
      <c r="G536" s="43"/>
    </row>
    <row r="537" spans="1:7">
      <c r="A537" s="43"/>
      <c r="B537" s="43"/>
      <c r="C537" s="43"/>
      <c r="D537" s="43"/>
      <c r="E537" s="43"/>
      <c r="F537" s="43"/>
      <c r="G537" s="43"/>
    </row>
    <row r="538" spans="1:7">
      <c r="A538" s="43"/>
      <c r="B538" s="43"/>
      <c r="C538" s="43"/>
      <c r="D538" s="43"/>
      <c r="E538" s="43"/>
      <c r="F538" s="43"/>
      <c r="G538" s="43"/>
    </row>
    <row r="539" spans="1:7">
      <c r="A539" s="43"/>
      <c r="B539" s="43"/>
      <c r="C539" s="43"/>
      <c r="D539" s="43"/>
      <c r="E539" s="43"/>
      <c r="F539" s="43"/>
      <c r="G539" s="43"/>
    </row>
    <row r="540" spans="1:7">
      <c r="A540" s="43"/>
      <c r="B540" s="43"/>
      <c r="C540" s="43"/>
      <c r="D540" s="43"/>
      <c r="E540" s="43"/>
      <c r="F540" s="43"/>
      <c r="G540" s="43"/>
    </row>
    <row r="541" spans="1:7">
      <c r="A541" s="43"/>
      <c r="B541" s="43"/>
      <c r="C541" s="43"/>
      <c r="D541" s="43"/>
      <c r="E541" s="43"/>
      <c r="F541" s="43"/>
      <c r="G541" s="43"/>
    </row>
    <row r="542" spans="1:7">
      <c r="A542" s="43"/>
      <c r="B542" s="43"/>
      <c r="C542" s="43"/>
      <c r="D542" s="43"/>
      <c r="E542" s="43"/>
      <c r="F542" s="43"/>
      <c r="G542" s="43"/>
    </row>
    <row r="543" spans="1:7">
      <c r="A543" s="43"/>
      <c r="B543" s="43"/>
      <c r="C543" s="43"/>
      <c r="D543" s="43"/>
      <c r="E543" s="43"/>
      <c r="F543" s="43"/>
      <c r="G543" s="43"/>
    </row>
    <row r="544" spans="1:7">
      <c r="A544" s="43"/>
      <c r="B544" s="43"/>
      <c r="C544" s="43"/>
      <c r="D544" s="43"/>
      <c r="E544" s="43"/>
      <c r="F544" s="43"/>
      <c r="G544" s="43"/>
    </row>
    <row r="545" spans="1:7">
      <c r="A545" s="43"/>
      <c r="B545" s="43"/>
      <c r="C545" s="43"/>
      <c r="D545" s="43"/>
      <c r="E545" s="43"/>
      <c r="F545" s="43"/>
      <c r="G545" s="43"/>
    </row>
    <row r="546" spans="1:7">
      <c r="A546" s="43"/>
      <c r="B546" s="43"/>
      <c r="C546" s="43"/>
      <c r="D546" s="43"/>
      <c r="E546" s="43"/>
      <c r="F546" s="43"/>
      <c r="G546" s="43"/>
    </row>
    <row r="547" spans="1:7">
      <c r="A547" s="43"/>
      <c r="B547" s="43"/>
      <c r="C547" s="43"/>
      <c r="D547" s="43"/>
      <c r="E547" s="43"/>
      <c r="F547" s="43"/>
      <c r="G547" s="43"/>
    </row>
    <row r="548" spans="1:7">
      <c r="A548" s="43"/>
      <c r="B548" s="43"/>
      <c r="C548" s="43"/>
      <c r="D548" s="43"/>
      <c r="E548" s="43"/>
      <c r="F548" s="43"/>
      <c r="G548" s="43"/>
    </row>
    <row r="549" spans="1:7">
      <c r="A549" s="43"/>
      <c r="B549" s="43"/>
      <c r="C549" s="43"/>
      <c r="D549" s="43"/>
      <c r="E549" s="43"/>
      <c r="F549" s="43"/>
      <c r="G549" s="43"/>
    </row>
    <row r="550" spans="1:7">
      <c r="A550" s="43"/>
      <c r="B550" s="43"/>
      <c r="C550" s="43"/>
      <c r="D550" s="43"/>
      <c r="E550" s="43"/>
      <c r="F550" s="43"/>
      <c r="G550" s="43"/>
    </row>
    <row r="551" spans="1:7">
      <c r="A551" s="43"/>
      <c r="B551" s="43"/>
      <c r="C551" s="43"/>
      <c r="D551" s="43"/>
      <c r="E551" s="43"/>
      <c r="F551" s="43"/>
      <c r="G551" s="43"/>
    </row>
    <row r="552" spans="1:7">
      <c r="A552" s="43"/>
      <c r="B552" s="43"/>
      <c r="C552" s="43"/>
      <c r="D552" s="43"/>
      <c r="E552" s="43"/>
      <c r="F552" s="43"/>
      <c r="G552" s="43"/>
    </row>
  </sheetData>
  <mergeCells count="35">
    <mergeCell ref="B65:C65"/>
    <mergeCell ref="D65:E65"/>
    <mergeCell ref="F65:G65"/>
    <mergeCell ref="A1:G1"/>
    <mergeCell ref="B2:C2"/>
    <mergeCell ref="D2:E2"/>
    <mergeCell ref="F2:G2"/>
    <mergeCell ref="A64:G64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2" ma:contentTypeDescription="Izveidot jaunu dokumentu." ma:contentTypeScope="" ma:versionID="6884e3f5bc076c6f1483d42fedb34284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aa5f3d1eb13ebfb57ad79ad237531647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42945F-3C86-4C81-ADD4-161EDAA6069F}"/>
</file>

<file path=docMetadata/LabelInfo.xml><?xml version="1.0" encoding="utf-8"?>
<clbl:labelList xmlns:clbl="http://schemas.microsoft.com/office/2020/mipLabelMetadata">
  <clbl:label id="{fd50a0e4-c289-4266-b7ff-7d9cf5066e91}" enabled="0" method="" siteId="{fd50a0e4-c289-4266-b7ff-7d9cf5066e9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8</vt:i4>
      </vt:variant>
      <vt:variant>
        <vt:lpstr>Diapazoni ar nosaukumiem</vt:lpstr>
      </vt:variant>
      <vt:variant>
        <vt:i4>2</vt:i4>
      </vt:variant>
    </vt:vector>
  </HeadingPairs>
  <TitlesOfParts>
    <vt:vector size="10" baseType="lpstr">
      <vt:lpstr>Saturs_Content</vt:lpstr>
      <vt:lpstr>1</vt:lpstr>
      <vt:lpstr>2</vt:lpstr>
      <vt:lpstr>3</vt:lpstr>
      <vt:lpstr>4</vt:lpstr>
      <vt:lpstr>Grafiki</vt:lpstr>
      <vt:lpstr>5</vt:lpstr>
      <vt:lpstr>6</vt:lpstr>
      <vt:lpstr>'1'!Drukāt_virsrakstus</vt:lpstr>
      <vt:lpstr>'3'!Drukāt_virsrakstus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Viktorija Zaremba</cp:lastModifiedBy>
  <cp:revision/>
  <cp:lastPrinted>2019-06-20T12:35:59Z</cp:lastPrinted>
  <dcterms:created xsi:type="dcterms:W3CDTF">2015-09-04T08:40:57Z</dcterms:created>
  <dcterms:modified xsi:type="dcterms:W3CDTF">2023-04-20T12:06:13Z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</Properties>
</file>