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asmens4\fdp_dokumenti\2_Fiskala_politika\Dati_Valsts_kase\2021_10\"/>
    </mc:Choice>
  </mc:AlternateContent>
  <xr:revisionPtr revIDLastSave="0" documentId="13_ncr:1_{42B9F00D-08E3-43E6-B456-5928E5382EED}" xr6:coauthVersionLast="47" xr6:coauthVersionMax="47" xr10:uidLastSave="{00000000-0000-0000-0000-000000000000}"/>
  <bookViews>
    <workbookView xWindow="-120" yWindow="-120" windowWidth="29040" windowHeight="15840" tabRatio="611" activeTab="1" xr2:uid="{00000000-000D-0000-FFFF-FFFF00000000}"/>
  </bookViews>
  <sheets>
    <sheet name="Saturs_Content" sheetId="14" r:id="rId1"/>
    <sheet name="1" sheetId="2" r:id="rId2"/>
    <sheet name="2" sheetId="3" r:id="rId3"/>
    <sheet name="3" sheetId="1" r:id="rId4"/>
    <sheet name="4" sheetId="10" r:id="rId5"/>
    <sheet name="4.1" sheetId="16" r:id="rId6"/>
    <sheet name="5" sheetId="9" state="hidden" r:id="rId7"/>
    <sheet name="6" sheetId="15" state="hidden" r:id="rId8"/>
  </sheets>
  <definedNames>
    <definedName name="_xlnm.Print_Titles" localSheetId="1">'1'!$A:$A</definedName>
    <definedName name="_xlnm.Print_Titles" localSheetId="3">'3'!$A:$A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1" i="10" l="1"/>
  <c r="A592" i="10"/>
  <c r="A593" i="10"/>
  <c r="A594" i="10"/>
  <c r="A595" i="10"/>
  <c r="A596" i="10"/>
  <c r="A597" i="10"/>
  <c r="A598" i="10"/>
  <c r="A599" i="10"/>
  <c r="A600" i="10"/>
  <c r="A601" i="10"/>
  <c r="A590" i="10"/>
  <c r="A518" i="10"/>
  <c r="A519" i="10"/>
  <c r="A520" i="10"/>
  <c r="A521" i="10"/>
  <c r="A522" i="10"/>
  <c r="A523" i="10"/>
  <c r="A524" i="10"/>
  <c r="A525" i="10"/>
  <c r="A526" i="10"/>
  <c r="A527" i="10"/>
  <c r="A528" i="10"/>
  <c r="A517" i="10"/>
  <c r="A445" i="10"/>
  <c r="A446" i="10"/>
  <c r="A447" i="10"/>
  <c r="A448" i="10"/>
  <c r="A449" i="10"/>
  <c r="A450" i="10"/>
  <c r="A451" i="10"/>
  <c r="A452" i="10"/>
  <c r="A453" i="10"/>
  <c r="A454" i="10"/>
  <c r="A455" i="10"/>
  <c r="A444" i="10"/>
  <c r="A372" i="10"/>
  <c r="A373" i="10"/>
  <c r="A374" i="10"/>
  <c r="A375" i="10"/>
  <c r="A376" i="10"/>
  <c r="A377" i="10"/>
  <c r="A378" i="10"/>
  <c r="A379" i="10"/>
  <c r="A380" i="10"/>
  <c r="A381" i="10"/>
  <c r="A382" i="10"/>
  <c r="A371" i="10"/>
  <c r="A299" i="10"/>
  <c r="A300" i="10"/>
  <c r="A301" i="10"/>
  <c r="A302" i="10"/>
  <c r="A303" i="10"/>
  <c r="A304" i="10"/>
  <c r="A305" i="10"/>
  <c r="A306" i="10"/>
  <c r="A307" i="10"/>
  <c r="A308" i="10"/>
  <c r="A309" i="10"/>
  <c r="A298" i="10"/>
  <c r="A226" i="10"/>
  <c r="A227" i="10"/>
  <c r="A228" i="10"/>
  <c r="A229" i="10"/>
  <c r="A230" i="10"/>
  <c r="A231" i="10"/>
  <c r="A232" i="10"/>
  <c r="A233" i="10"/>
  <c r="A234" i="10"/>
  <c r="A235" i="10"/>
  <c r="A236" i="10"/>
  <c r="A225" i="10"/>
  <c r="A153" i="10"/>
  <c r="A154" i="10"/>
  <c r="A155" i="10"/>
  <c r="A156" i="10"/>
  <c r="A157" i="10"/>
  <c r="A158" i="10"/>
  <c r="A159" i="10"/>
  <c r="A160" i="10"/>
  <c r="A161" i="10"/>
  <c r="A162" i="10"/>
  <c r="A163" i="10"/>
  <c r="A152" i="10"/>
  <c r="A80" i="10"/>
  <c r="A81" i="10"/>
  <c r="A82" i="10"/>
  <c r="A83" i="10"/>
  <c r="A84" i="10"/>
  <c r="A85" i="10"/>
  <c r="A86" i="10"/>
  <c r="A87" i="10"/>
  <c r="A88" i="10"/>
  <c r="A89" i="10"/>
  <c r="A90" i="10"/>
  <c r="A79" i="10"/>
  <c r="O45" i="16"/>
  <c r="O46" i="16"/>
  <c r="O47" i="16"/>
  <c r="O48" i="16"/>
  <c r="O49" i="16"/>
  <c r="O50" i="16"/>
  <c r="O51" i="16"/>
  <c r="O52" i="16"/>
  <c r="O53" i="16"/>
  <c r="O54" i="16"/>
  <c r="O55" i="16"/>
  <c r="O56" i="16"/>
  <c r="R56" i="16"/>
  <c r="Q56" i="16"/>
  <c r="R55" i="16"/>
  <c r="Q55" i="16"/>
  <c r="R54" i="16"/>
  <c r="Q54" i="16"/>
  <c r="R53" i="16"/>
  <c r="Q53" i="16"/>
  <c r="R52" i="16"/>
  <c r="Q52" i="16"/>
  <c r="R51" i="16"/>
  <c r="Q51" i="16"/>
  <c r="R50" i="16"/>
  <c r="Q50" i="16"/>
  <c r="R49" i="16"/>
  <c r="Q49" i="16"/>
  <c r="R48" i="16"/>
  <c r="Q48" i="16"/>
  <c r="R47" i="16"/>
  <c r="Q47" i="16"/>
  <c r="R46" i="16"/>
  <c r="Q46" i="16"/>
  <c r="R45" i="16"/>
  <c r="Q45" i="16"/>
  <c r="J18" i="16"/>
  <c r="Z53" i="16" l="1"/>
  <c r="Z45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O61" i="16"/>
  <c r="P61" i="16"/>
  <c r="Q61" i="16"/>
  <c r="Q73" i="16"/>
  <c r="P73" i="16"/>
  <c r="Z56" i="16" s="1"/>
  <c r="O73" i="16"/>
  <c r="Q72" i="16"/>
  <c r="P72" i="16"/>
  <c r="O72" i="16"/>
  <c r="Q71" i="16"/>
  <c r="P71" i="16"/>
  <c r="Z54" i="16" s="1"/>
  <c r="O71" i="16"/>
  <c r="Q70" i="16"/>
  <c r="P70" i="16"/>
  <c r="O70" i="16"/>
  <c r="Q69" i="16"/>
  <c r="P69" i="16"/>
  <c r="Z52" i="16" s="1"/>
  <c r="O69" i="16"/>
  <c r="Q68" i="16"/>
  <c r="P68" i="16"/>
  <c r="O68" i="16"/>
  <c r="Q67" i="16"/>
  <c r="P67" i="16"/>
  <c r="Z50" i="16" s="1"/>
  <c r="O67" i="16"/>
  <c r="Q66" i="16"/>
  <c r="P66" i="16"/>
  <c r="Z49" i="16" s="1"/>
  <c r="O66" i="16"/>
  <c r="Q65" i="16"/>
  <c r="P65" i="16"/>
  <c r="Z48" i="16" s="1"/>
  <c r="O65" i="16"/>
  <c r="Q64" i="16"/>
  <c r="P64" i="16"/>
  <c r="O64" i="16"/>
  <c r="Q63" i="16"/>
  <c r="P63" i="16"/>
  <c r="Z46" i="16" s="1"/>
  <c r="O63" i="16"/>
  <c r="Q62" i="16"/>
  <c r="P62" i="16"/>
  <c r="O62" i="16"/>
  <c r="N80" i="10"/>
  <c r="O80" i="10"/>
  <c r="P80" i="10"/>
  <c r="Q80" i="10"/>
  <c r="R80" i="10"/>
  <c r="N81" i="10"/>
  <c r="O81" i="10"/>
  <c r="P81" i="10"/>
  <c r="Q81" i="10"/>
  <c r="R81" i="10"/>
  <c r="N82" i="10"/>
  <c r="O82" i="10"/>
  <c r="P82" i="10"/>
  <c r="Q82" i="10"/>
  <c r="R82" i="10"/>
  <c r="N83" i="10"/>
  <c r="O83" i="10"/>
  <c r="P83" i="10"/>
  <c r="Q83" i="10"/>
  <c r="R83" i="10"/>
  <c r="N84" i="10"/>
  <c r="O84" i="10"/>
  <c r="P84" i="10"/>
  <c r="Q84" i="10"/>
  <c r="R84" i="10"/>
  <c r="N85" i="10"/>
  <c r="O85" i="10"/>
  <c r="P85" i="10"/>
  <c r="Q85" i="10"/>
  <c r="R85" i="10"/>
  <c r="N86" i="10"/>
  <c r="O86" i="10"/>
  <c r="P86" i="10"/>
  <c r="Q86" i="10"/>
  <c r="R86" i="10"/>
  <c r="N87" i="10"/>
  <c r="O87" i="10"/>
  <c r="P87" i="10"/>
  <c r="Q87" i="10"/>
  <c r="R87" i="10"/>
  <c r="N88" i="10"/>
  <c r="O88" i="10"/>
  <c r="P88" i="10"/>
  <c r="Q88" i="10"/>
  <c r="R88" i="10"/>
  <c r="N89" i="10"/>
  <c r="O89" i="10"/>
  <c r="P89" i="10"/>
  <c r="Q89" i="10"/>
  <c r="R89" i="10"/>
  <c r="N90" i="10"/>
  <c r="O90" i="10"/>
  <c r="P90" i="10"/>
  <c r="Q90" i="10"/>
  <c r="R90" i="10"/>
  <c r="R79" i="10"/>
  <c r="Q79" i="10"/>
  <c r="P79" i="10"/>
  <c r="O79" i="10"/>
  <c r="N79" i="10"/>
  <c r="R78" i="10"/>
  <c r="Q78" i="10"/>
  <c r="P78" i="10"/>
  <c r="O78" i="10"/>
  <c r="N78" i="10"/>
  <c r="R309" i="10"/>
  <c r="Q309" i="10"/>
  <c r="P309" i="10"/>
  <c r="O309" i="10"/>
  <c r="N309" i="10"/>
  <c r="R308" i="10"/>
  <c r="Q308" i="10"/>
  <c r="P308" i="10"/>
  <c r="O308" i="10"/>
  <c r="N308" i="10"/>
  <c r="R307" i="10"/>
  <c r="Q307" i="10"/>
  <c r="P307" i="10"/>
  <c r="O307" i="10"/>
  <c r="N307" i="10"/>
  <c r="R306" i="10"/>
  <c r="Q306" i="10"/>
  <c r="P306" i="10"/>
  <c r="O306" i="10"/>
  <c r="N306" i="10"/>
  <c r="R305" i="10"/>
  <c r="Q305" i="10"/>
  <c r="P305" i="10"/>
  <c r="O305" i="10"/>
  <c r="N305" i="10"/>
  <c r="R304" i="10"/>
  <c r="Q304" i="10"/>
  <c r="P304" i="10"/>
  <c r="O304" i="10"/>
  <c r="N304" i="10"/>
  <c r="R303" i="10"/>
  <c r="Q303" i="10"/>
  <c r="P303" i="10"/>
  <c r="O303" i="10"/>
  <c r="N303" i="10"/>
  <c r="R302" i="10"/>
  <c r="Q302" i="10"/>
  <c r="P302" i="10"/>
  <c r="O302" i="10"/>
  <c r="N302" i="10"/>
  <c r="R301" i="10"/>
  <c r="Q301" i="10"/>
  <c r="P301" i="10"/>
  <c r="O301" i="10"/>
  <c r="N301" i="10"/>
  <c r="R300" i="10"/>
  <c r="Q300" i="10"/>
  <c r="P300" i="10"/>
  <c r="O300" i="10"/>
  <c r="N300" i="10"/>
  <c r="R299" i="10"/>
  <c r="Q299" i="10"/>
  <c r="P299" i="10"/>
  <c r="O299" i="10"/>
  <c r="N299" i="10"/>
  <c r="R298" i="10"/>
  <c r="Q298" i="10"/>
  <c r="P298" i="10"/>
  <c r="O298" i="10"/>
  <c r="N298" i="10"/>
  <c r="R297" i="10"/>
  <c r="Q297" i="10"/>
  <c r="P297" i="10"/>
  <c r="O297" i="10"/>
  <c r="N297" i="10"/>
  <c r="R455" i="10"/>
  <c r="Q455" i="10"/>
  <c r="P455" i="10"/>
  <c r="O455" i="10"/>
  <c r="N455" i="10"/>
  <c r="R454" i="10"/>
  <c r="Q454" i="10"/>
  <c r="P454" i="10"/>
  <c r="O454" i="10"/>
  <c r="N454" i="10"/>
  <c r="R453" i="10"/>
  <c r="Q453" i="10"/>
  <c r="P453" i="10"/>
  <c r="O453" i="10"/>
  <c r="N453" i="10"/>
  <c r="R452" i="10"/>
  <c r="Q452" i="10"/>
  <c r="P452" i="10"/>
  <c r="O452" i="10"/>
  <c r="N452" i="10"/>
  <c r="R451" i="10"/>
  <c r="Q451" i="10"/>
  <c r="P451" i="10"/>
  <c r="O451" i="10"/>
  <c r="N451" i="10"/>
  <c r="R450" i="10"/>
  <c r="Q450" i="10"/>
  <c r="P450" i="10"/>
  <c r="O450" i="10"/>
  <c r="N450" i="10"/>
  <c r="R449" i="10"/>
  <c r="Q449" i="10"/>
  <c r="P449" i="10"/>
  <c r="O449" i="10"/>
  <c r="N449" i="10"/>
  <c r="R448" i="10"/>
  <c r="Q448" i="10"/>
  <c r="P448" i="10"/>
  <c r="O448" i="10"/>
  <c r="N448" i="10"/>
  <c r="R447" i="10"/>
  <c r="Q447" i="10"/>
  <c r="P447" i="10"/>
  <c r="O447" i="10"/>
  <c r="N447" i="10"/>
  <c r="R446" i="10"/>
  <c r="Q446" i="10"/>
  <c r="P446" i="10"/>
  <c r="O446" i="10"/>
  <c r="N446" i="10"/>
  <c r="R445" i="10"/>
  <c r="Q445" i="10"/>
  <c r="P445" i="10"/>
  <c r="O445" i="10"/>
  <c r="N445" i="10"/>
  <c r="R444" i="10"/>
  <c r="Q444" i="10"/>
  <c r="P444" i="10"/>
  <c r="O444" i="10"/>
  <c r="N444" i="10"/>
  <c r="R443" i="10"/>
  <c r="Q443" i="10"/>
  <c r="P443" i="10"/>
  <c r="O443" i="10"/>
  <c r="N443" i="10"/>
  <c r="M591" i="10"/>
  <c r="M592" i="10"/>
  <c r="M593" i="10"/>
  <c r="M594" i="10"/>
  <c r="M595" i="10"/>
  <c r="M596" i="10"/>
  <c r="M597" i="10"/>
  <c r="M598" i="10"/>
  <c r="M599" i="10"/>
  <c r="M600" i="10"/>
  <c r="M601" i="10"/>
  <c r="M590" i="10"/>
  <c r="R601" i="10"/>
  <c r="Q601" i="10"/>
  <c r="P601" i="10"/>
  <c r="O601" i="10"/>
  <c r="N601" i="10"/>
  <c r="R600" i="10"/>
  <c r="Q600" i="10"/>
  <c r="P600" i="10"/>
  <c r="O600" i="10"/>
  <c r="N600" i="10"/>
  <c r="R599" i="10"/>
  <c r="Q599" i="10"/>
  <c r="P599" i="10"/>
  <c r="O599" i="10"/>
  <c r="N599" i="10"/>
  <c r="R598" i="10"/>
  <c r="Q598" i="10"/>
  <c r="P598" i="10"/>
  <c r="O598" i="10"/>
  <c r="N598" i="10"/>
  <c r="R597" i="10"/>
  <c r="Q597" i="10"/>
  <c r="P597" i="10"/>
  <c r="O597" i="10"/>
  <c r="N597" i="10"/>
  <c r="R596" i="10"/>
  <c r="Q596" i="10"/>
  <c r="P596" i="10"/>
  <c r="O596" i="10"/>
  <c r="N596" i="10"/>
  <c r="R595" i="10"/>
  <c r="Q595" i="10"/>
  <c r="P595" i="10"/>
  <c r="O595" i="10"/>
  <c r="N595" i="10"/>
  <c r="R594" i="10"/>
  <c r="Q594" i="10"/>
  <c r="P594" i="10"/>
  <c r="O594" i="10"/>
  <c r="N594" i="10"/>
  <c r="R593" i="10"/>
  <c r="Q593" i="10"/>
  <c r="P593" i="10"/>
  <c r="O593" i="10"/>
  <c r="N593" i="10"/>
  <c r="R592" i="10"/>
  <c r="Q592" i="10"/>
  <c r="P592" i="10"/>
  <c r="O592" i="10"/>
  <c r="N592" i="10"/>
  <c r="R591" i="10"/>
  <c r="Q591" i="10"/>
  <c r="P591" i="10"/>
  <c r="O591" i="10"/>
  <c r="N591" i="10"/>
  <c r="R590" i="10"/>
  <c r="Q590" i="10"/>
  <c r="P590" i="10"/>
  <c r="O590" i="10"/>
  <c r="N590" i="10"/>
  <c r="R589" i="10"/>
  <c r="Q589" i="10"/>
  <c r="P589" i="10"/>
  <c r="O589" i="10"/>
  <c r="N589" i="10"/>
  <c r="E458" i="3"/>
  <c r="E450" i="3"/>
  <c r="D370" i="3"/>
  <c r="E371" i="3"/>
  <c r="D374" i="3"/>
  <c r="E375" i="3"/>
  <c r="D378" i="3"/>
  <c r="D287" i="3"/>
  <c r="D289" i="3"/>
  <c r="D291" i="3"/>
  <c r="D293" i="3"/>
  <c r="D295" i="3"/>
  <c r="D297" i="3"/>
  <c r="D208" i="3"/>
  <c r="E209" i="3"/>
  <c r="D212" i="3"/>
  <c r="E213" i="3"/>
  <c r="D216" i="3"/>
  <c r="E217" i="3"/>
  <c r="K218" i="3"/>
  <c r="J218" i="3"/>
  <c r="E218" i="3" s="1"/>
  <c r="I218" i="3"/>
  <c r="H218" i="3"/>
  <c r="D218" i="3" s="1"/>
  <c r="K217" i="3"/>
  <c r="J217" i="3"/>
  <c r="I217" i="3"/>
  <c r="H217" i="3"/>
  <c r="D217" i="3" s="1"/>
  <c r="K216" i="3"/>
  <c r="J216" i="3"/>
  <c r="E216" i="3" s="1"/>
  <c r="I216" i="3"/>
  <c r="H216" i="3"/>
  <c r="K215" i="3"/>
  <c r="J215" i="3"/>
  <c r="E215" i="3" s="1"/>
  <c r="I215" i="3"/>
  <c r="H215" i="3"/>
  <c r="D215" i="3" s="1"/>
  <c r="K214" i="3"/>
  <c r="J214" i="3"/>
  <c r="E214" i="3" s="1"/>
  <c r="I214" i="3"/>
  <c r="H214" i="3"/>
  <c r="D214" i="3" s="1"/>
  <c r="K213" i="3"/>
  <c r="J213" i="3"/>
  <c r="I213" i="3"/>
  <c r="H213" i="3"/>
  <c r="D213" i="3" s="1"/>
  <c r="K212" i="3"/>
  <c r="J212" i="3"/>
  <c r="E212" i="3" s="1"/>
  <c r="I212" i="3"/>
  <c r="H212" i="3"/>
  <c r="K211" i="3"/>
  <c r="J211" i="3"/>
  <c r="E211" i="3" s="1"/>
  <c r="I211" i="3"/>
  <c r="H211" i="3"/>
  <c r="D211" i="3" s="1"/>
  <c r="K210" i="3"/>
  <c r="J210" i="3"/>
  <c r="E210" i="3" s="1"/>
  <c r="I210" i="3"/>
  <c r="H210" i="3"/>
  <c r="D210" i="3" s="1"/>
  <c r="K209" i="3"/>
  <c r="J209" i="3"/>
  <c r="I209" i="3"/>
  <c r="H209" i="3"/>
  <c r="D209" i="3" s="1"/>
  <c r="K208" i="3"/>
  <c r="J208" i="3"/>
  <c r="E208" i="3" s="1"/>
  <c r="I208" i="3"/>
  <c r="H208" i="3"/>
  <c r="K207" i="3"/>
  <c r="J207" i="3"/>
  <c r="E207" i="3" s="1"/>
  <c r="I207" i="3"/>
  <c r="H207" i="3"/>
  <c r="D207" i="3" s="1"/>
  <c r="K206" i="3"/>
  <c r="J206" i="3"/>
  <c r="I206" i="3"/>
  <c r="H206" i="3"/>
  <c r="K297" i="3"/>
  <c r="J297" i="3"/>
  <c r="E297" i="3" s="1"/>
  <c r="I297" i="3"/>
  <c r="H297" i="3"/>
  <c r="K296" i="3"/>
  <c r="J296" i="3"/>
  <c r="E296" i="3" s="1"/>
  <c r="I296" i="3"/>
  <c r="H296" i="3"/>
  <c r="D296" i="3" s="1"/>
  <c r="K295" i="3"/>
  <c r="J295" i="3"/>
  <c r="E295" i="3" s="1"/>
  <c r="I295" i="3"/>
  <c r="H295" i="3"/>
  <c r="K294" i="3"/>
  <c r="J294" i="3"/>
  <c r="E294" i="3" s="1"/>
  <c r="I294" i="3"/>
  <c r="H294" i="3"/>
  <c r="D294" i="3" s="1"/>
  <c r="K293" i="3"/>
  <c r="J293" i="3"/>
  <c r="E293" i="3" s="1"/>
  <c r="I293" i="3"/>
  <c r="H293" i="3"/>
  <c r="K292" i="3"/>
  <c r="J292" i="3"/>
  <c r="E292" i="3" s="1"/>
  <c r="I292" i="3"/>
  <c r="H292" i="3"/>
  <c r="D292" i="3" s="1"/>
  <c r="K291" i="3"/>
  <c r="J291" i="3"/>
  <c r="E291" i="3" s="1"/>
  <c r="I291" i="3"/>
  <c r="H291" i="3"/>
  <c r="K290" i="3"/>
  <c r="J290" i="3"/>
  <c r="E290" i="3" s="1"/>
  <c r="I290" i="3"/>
  <c r="H290" i="3"/>
  <c r="D290" i="3" s="1"/>
  <c r="K289" i="3"/>
  <c r="J289" i="3"/>
  <c r="E289" i="3" s="1"/>
  <c r="I289" i="3"/>
  <c r="H289" i="3"/>
  <c r="K288" i="3"/>
  <c r="J288" i="3"/>
  <c r="E288" i="3" s="1"/>
  <c r="I288" i="3"/>
  <c r="H288" i="3"/>
  <c r="D288" i="3" s="1"/>
  <c r="K287" i="3"/>
  <c r="J287" i="3"/>
  <c r="E287" i="3" s="1"/>
  <c r="I287" i="3"/>
  <c r="H287" i="3"/>
  <c r="K286" i="3"/>
  <c r="J286" i="3"/>
  <c r="E286" i="3" s="1"/>
  <c r="I286" i="3"/>
  <c r="H286" i="3"/>
  <c r="D286" i="3" s="1"/>
  <c r="K285" i="3"/>
  <c r="J285" i="3"/>
  <c r="I285" i="3"/>
  <c r="H285" i="3"/>
  <c r="K378" i="3"/>
  <c r="J378" i="3"/>
  <c r="E378" i="3" s="1"/>
  <c r="I378" i="3"/>
  <c r="H378" i="3"/>
  <c r="K377" i="3"/>
  <c r="J377" i="3"/>
  <c r="E377" i="3" s="1"/>
  <c r="I377" i="3"/>
  <c r="H377" i="3"/>
  <c r="D377" i="3" s="1"/>
  <c r="K376" i="3"/>
  <c r="J376" i="3"/>
  <c r="E376" i="3" s="1"/>
  <c r="I376" i="3"/>
  <c r="H376" i="3"/>
  <c r="D376" i="3" s="1"/>
  <c r="K375" i="3"/>
  <c r="J375" i="3"/>
  <c r="I375" i="3"/>
  <c r="H375" i="3"/>
  <c r="D375" i="3" s="1"/>
  <c r="K374" i="3"/>
  <c r="J374" i="3"/>
  <c r="E374" i="3" s="1"/>
  <c r="I374" i="3"/>
  <c r="H374" i="3"/>
  <c r="K373" i="3"/>
  <c r="J373" i="3"/>
  <c r="E373" i="3" s="1"/>
  <c r="I373" i="3"/>
  <c r="H373" i="3"/>
  <c r="D373" i="3" s="1"/>
  <c r="K372" i="3"/>
  <c r="J372" i="3"/>
  <c r="E372" i="3" s="1"/>
  <c r="I372" i="3"/>
  <c r="H372" i="3"/>
  <c r="D372" i="3" s="1"/>
  <c r="K371" i="3"/>
  <c r="J371" i="3"/>
  <c r="I371" i="3"/>
  <c r="H371" i="3"/>
  <c r="D371" i="3" s="1"/>
  <c r="K370" i="3"/>
  <c r="J370" i="3"/>
  <c r="E370" i="3" s="1"/>
  <c r="I370" i="3"/>
  <c r="H370" i="3"/>
  <c r="K369" i="3"/>
  <c r="J369" i="3"/>
  <c r="E369" i="3" s="1"/>
  <c r="I369" i="3"/>
  <c r="H369" i="3"/>
  <c r="D369" i="3" s="1"/>
  <c r="K368" i="3"/>
  <c r="J368" i="3"/>
  <c r="E368" i="3" s="1"/>
  <c r="I368" i="3"/>
  <c r="H368" i="3"/>
  <c r="D368" i="3" s="1"/>
  <c r="K367" i="3"/>
  <c r="J367" i="3"/>
  <c r="E367" i="3" s="1"/>
  <c r="I367" i="3"/>
  <c r="H367" i="3"/>
  <c r="D367" i="3" s="1"/>
  <c r="K366" i="3"/>
  <c r="J366" i="3"/>
  <c r="I366" i="3"/>
  <c r="H366" i="3"/>
  <c r="K460" i="3"/>
  <c r="J460" i="3"/>
  <c r="E460" i="3" s="1"/>
  <c r="I460" i="3"/>
  <c r="H460" i="3"/>
  <c r="D460" i="3" s="1"/>
  <c r="K459" i="3"/>
  <c r="J459" i="3"/>
  <c r="E459" i="3" s="1"/>
  <c r="I459" i="3"/>
  <c r="H459" i="3"/>
  <c r="D459" i="3" s="1"/>
  <c r="K458" i="3"/>
  <c r="J458" i="3"/>
  <c r="I458" i="3"/>
  <c r="H458" i="3"/>
  <c r="D458" i="3" s="1"/>
  <c r="K457" i="3"/>
  <c r="J457" i="3"/>
  <c r="E457" i="3" s="1"/>
  <c r="I457" i="3"/>
  <c r="H457" i="3"/>
  <c r="D457" i="3" s="1"/>
  <c r="K456" i="3"/>
  <c r="J456" i="3"/>
  <c r="E456" i="3" s="1"/>
  <c r="I456" i="3"/>
  <c r="H456" i="3"/>
  <c r="D456" i="3" s="1"/>
  <c r="K455" i="3"/>
  <c r="J455" i="3"/>
  <c r="E455" i="3" s="1"/>
  <c r="I455" i="3"/>
  <c r="H455" i="3"/>
  <c r="D455" i="3" s="1"/>
  <c r="K454" i="3"/>
  <c r="J454" i="3"/>
  <c r="E454" i="3" s="1"/>
  <c r="I454" i="3"/>
  <c r="H454" i="3"/>
  <c r="D454" i="3" s="1"/>
  <c r="K453" i="3"/>
  <c r="J453" i="3"/>
  <c r="E453" i="3" s="1"/>
  <c r="I453" i="3"/>
  <c r="H453" i="3"/>
  <c r="D453" i="3" s="1"/>
  <c r="K452" i="3"/>
  <c r="J452" i="3"/>
  <c r="E452" i="3" s="1"/>
  <c r="I452" i="3"/>
  <c r="H452" i="3"/>
  <c r="D452" i="3" s="1"/>
  <c r="K451" i="3"/>
  <c r="J451" i="3"/>
  <c r="E451" i="3" s="1"/>
  <c r="I451" i="3"/>
  <c r="H451" i="3"/>
  <c r="D451" i="3" s="1"/>
  <c r="K450" i="3"/>
  <c r="J450" i="3"/>
  <c r="I450" i="3"/>
  <c r="H450" i="3"/>
  <c r="D450" i="3" s="1"/>
  <c r="K449" i="3"/>
  <c r="J449" i="3"/>
  <c r="E449" i="3" s="1"/>
  <c r="I449" i="3"/>
  <c r="H449" i="3"/>
  <c r="D449" i="3" s="1"/>
  <c r="K448" i="3"/>
  <c r="J448" i="3"/>
  <c r="I448" i="3"/>
  <c r="H448" i="3"/>
  <c r="Z55" i="16" l="1"/>
  <c r="Z51" i="16"/>
  <c r="Z47" i="16"/>
  <c r="I55" i="16" l="1"/>
  <c r="I74" i="16" s="1"/>
  <c r="H55" i="16"/>
  <c r="H74" i="16" s="1"/>
  <c r="F55" i="16"/>
  <c r="F74" i="16" s="1"/>
  <c r="E55" i="16"/>
  <c r="E74" i="16" s="1"/>
  <c r="C55" i="16"/>
  <c r="C74" i="16" s="1"/>
  <c r="B55" i="16"/>
  <c r="B74" i="16" s="1"/>
  <c r="I54" i="16"/>
  <c r="I73" i="16" s="1"/>
  <c r="H54" i="16"/>
  <c r="H73" i="16" s="1"/>
  <c r="F54" i="16"/>
  <c r="F73" i="16" s="1"/>
  <c r="E54" i="16"/>
  <c r="E73" i="16" s="1"/>
  <c r="C54" i="16"/>
  <c r="C73" i="16" s="1"/>
  <c r="B54" i="16"/>
  <c r="B73" i="16" s="1"/>
  <c r="I53" i="16"/>
  <c r="I72" i="16" s="1"/>
  <c r="H53" i="16"/>
  <c r="H72" i="16" s="1"/>
  <c r="F53" i="16"/>
  <c r="F72" i="16" s="1"/>
  <c r="E53" i="16"/>
  <c r="E72" i="16" s="1"/>
  <c r="C53" i="16"/>
  <c r="C72" i="16" s="1"/>
  <c r="B53" i="16"/>
  <c r="B72" i="16" s="1"/>
  <c r="I52" i="16"/>
  <c r="I71" i="16" s="1"/>
  <c r="H52" i="16"/>
  <c r="H71" i="16" s="1"/>
  <c r="F52" i="16"/>
  <c r="F71" i="16" s="1"/>
  <c r="E52" i="16"/>
  <c r="E71" i="16" s="1"/>
  <c r="C52" i="16"/>
  <c r="C71" i="16" s="1"/>
  <c r="B52" i="16"/>
  <c r="B71" i="16" s="1"/>
  <c r="I51" i="16"/>
  <c r="I70" i="16" s="1"/>
  <c r="H51" i="16"/>
  <c r="H70" i="16" s="1"/>
  <c r="F51" i="16"/>
  <c r="F70" i="16" s="1"/>
  <c r="E51" i="16"/>
  <c r="E70" i="16" s="1"/>
  <c r="C51" i="16"/>
  <c r="C70" i="16" s="1"/>
  <c r="B51" i="16"/>
  <c r="B70" i="16" s="1"/>
  <c r="I50" i="16"/>
  <c r="I69" i="16" s="1"/>
  <c r="H50" i="16"/>
  <c r="H69" i="16" s="1"/>
  <c r="F50" i="16"/>
  <c r="F69" i="16" s="1"/>
  <c r="E50" i="16"/>
  <c r="E69" i="16" s="1"/>
  <c r="C50" i="16"/>
  <c r="C69" i="16" s="1"/>
  <c r="B50" i="16"/>
  <c r="B69" i="16" s="1"/>
  <c r="I49" i="16"/>
  <c r="I68" i="16" s="1"/>
  <c r="H49" i="16"/>
  <c r="H68" i="16" s="1"/>
  <c r="F49" i="16"/>
  <c r="F68" i="16" s="1"/>
  <c r="E49" i="16"/>
  <c r="E68" i="16" s="1"/>
  <c r="C49" i="16"/>
  <c r="C68" i="16" s="1"/>
  <c r="B49" i="16"/>
  <c r="B68" i="16" s="1"/>
  <c r="I48" i="16"/>
  <c r="I67" i="16" s="1"/>
  <c r="H48" i="16"/>
  <c r="H67" i="16" s="1"/>
  <c r="F48" i="16"/>
  <c r="F67" i="16" s="1"/>
  <c r="E48" i="16"/>
  <c r="E67" i="16" s="1"/>
  <c r="C48" i="16"/>
  <c r="C67" i="16" s="1"/>
  <c r="B48" i="16"/>
  <c r="B67" i="16" s="1"/>
  <c r="I47" i="16"/>
  <c r="I66" i="16" s="1"/>
  <c r="H47" i="16"/>
  <c r="H66" i="16" s="1"/>
  <c r="F47" i="16"/>
  <c r="F66" i="16" s="1"/>
  <c r="E47" i="16"/>
  <c r="E66" i="16" s="1"/>
  <c r="C47" i="16"/>
  <c r="C66" i="16" s="1"/>
  <c r="B47" i="16"/>
  <c r="B66" i="16" s="1"/>
  <c r="I46" i="16"/>
  <c r="I65" i="16" s="1"/>
  <c r="H46" i="16"/>
  <c r="H65" i="16" s="1"/>
  <c r="F46" i="16"/>
  <c r="F65" i="16" s="1"/>
  <c r="E46" i="16"/>
  <c r="E65" i="16" s="1"/>
  <c r="C46" i="16"/>
  <c r="C65" i="16" s="1"/>
  <c r="B46" i="16"/>
  <c r="B65" i="16" s="1"/>
  <c r="I45" i="16"/>
  <c r="I64" i="16" s="1"/>
  <c r="H45" i="16"/>
  <c r="H64" i="16" s="1"/>
  <c r="F45" i="16"/>
  <c r="F64" i="16" s="1"/>
  <c r="E45" i="16"/>
  <c r="E64" i="16" s="1"/>
  <c r="C45" i="16"/>
  <c r="C64" i="16" s="1"/>
  <c r="B45" i="16"/>
  <c r="B64" i="16" s="1"/>
  <c r="I44" i="16"/>
  <c r="I63" i="16" s="1"/>
  <c r="H44" i="16"/>
  <c r="H63" i="16" s="1"/>
  <c r="F44" i="16"/>
  <c r="F63" i="16" s="1"/>
  <c r="E44" i="16"/>
  <c r="E63" i="16" s="1"/>
  <c r="C44" i="16"/>
  <c r="C63" i="16" s="1"/>
  <c r="B44" i="16"/>
  <c r="B63" i="16" s="1"/>
  <c r="C411" i="3"/>
  <c r="C328" i="3"/>
  <c r="C327" i="3"/>
  <c r="C418" i="3"/>
  <c r="C155" i="10"/>
  <c r="C334" i="3"/>
  <c r="C329" i="3"/>
  <c r="C153" i="10"/>
  <c r="C417" i="3"/>
  <c r="C412" i="3"/>
  <c r="C419" i="3"/>
  <c r="C335" i="3"/>
  <c r="C416" i="3"/>
  <c r="C413" i="3"/>
  <c r="C332" i="3"/>
  <c r="C154" i="10"/>
  <c r="C336" i="3"/>
  <c r="C337" i="3"/>
  <c r="C333" i="3"/>
  <c r="C152" i="10"/>
  <c r="C410" i="3"/>
  <c r="C415" i="3"/>
  <c r="C331" i="3"/>
  <c r="C330" i="3"/>
  <c r="C414" i="3"/>
  <c r="C408" i="3"/>
  <c r="C409" i="3"/>
  <c r="P34" i="16" l="1"/>
  <c r="P31" i="16"/>
  <c r="P28" i="16"/>
  <c r="P29" i="16"/>
  <c r="P35" i="16"/>
  <c r="P36" i="16"/>
  <c r="P32" i="16"/>
  <c r="P33" i="16"/>
  <c r="P30" i="16"/>
  <c r="P27" i="16"/>
  <c r="P37" i="16"/>
  <c r="G154" i="10"/>
  <c r="G155" i="10"/>
  <c r="G153" i="10"/>
  <c r="G152" i="10"/>
  <c r="C451" i="3"/>
  <c r="C459" i="3"/>
  <c r="C450" i="3"/>
  <c r="C453" i="3"/>
  <c r="C456" i="3"/>
  <c r="C454" i="3"/>
  <c r="C457" i="3"/>
  <c r="C460" i="3"/>
  <c r="C455" i="3"/>
  <c r="C458" i="3"/>
  <c r="C452" i="3"/>
  <c r="C449" i="3"/>
  <c r="C371" i="3"/>
  <c r="C377" i="3"/>
  <c r="C373" i="3"/>
  <c r="C370" i="3"/>
  <c r="C378" i="3"/>
  <c r="C372" i="3"/>
  <c r="C368" i="3"/>
  <c r="C374" i="3"/>
  <c r="C375" i="3"/>
  <c r="C376" i="3"/>
  <c r="C369" i="3"/>
  <c r="AN9" i="2"/>
  <c r="AN5" i="2"/>
  <c r="C248" i="3"/>
  <c r="C172" i="3"/>
  <c r="C247" i="3"/>
  <c r="C176" i="3"/>
  <c r="C175" i="3"/>
  <c r="C256" i="3"/>
  <c r="C249" i="3"/>
  <c r="C255" i="3"/>
  <c r="C178" i="3"/>
  <c r="C173" i="3"/>
  <c r="C246" i="3"/>
  <c r="C250" i="3"/>
  <c r="C168" i="3"/>
  <c r="C171" i="3"/>
  <c r="C177" i="3"/>
  <c r="C174" i="3"/>
  <c r="C179" i="3"/>
  <c r="C253" i="3"/>
  <c r="C257" i="3"/>
  <c r="C170" i="3"/>
  <c r="C254" i="3"/>
  <c r="C252" i="3"/>
  <c r="C251" i="3"/>
  <c r="C169" i="3"/>
  <c r="C326" i="3"/>
  <c r="P26" i="16" l="1"/>
  <c r="P9" i="16"/>
  <c r="P48" i="16" s="1"/>
  <c r="P10" i="16"/>
  <c r="P49" i="16" s="1"/>
  <c r="AA49" i="16" s="1"/>
  <c r="P17" i="16"/>
  <c r="P56" i="16" s="1"/>
  <c r="AA56" i="16" s="1"/>
  <c r="P7" i="16"/>
  <c r="P46" i="16" s="1"/>
  <c r="P11" i="16"/>
  <c r="P50" i="16" s="1"/>
  <c r="AA50" i="16" s="1"/>
  <c r="P16" i="16"/>
  <c r="P55" i="16" s="1"/>
  <c r="AA55" i="16" s="1"/>
  <c r="P12" i="16"/>
  <c r="P51" i="16" s="1"/>
  <c r="AA51" i="16" s="1"/>
  <c r="P15" i="16"/>
  <c r="P54" i="16" s="1"/>
  <c r="AA54" i="16" s="1"/>
  <c r="P13" i="16"/>
  <c r="P52" i="16" s="1"/>
  <c r="AA52" i="16" s="1"/>
  <c r="P14" i="16"/>
  <c r="P53" i="16" s="1"/>
  <c r="AA53" i="16" s="1"/>
  <c r="P8" i="16"/>
  <c r="P47" i="16" s="1"/>
  <c r="P6" i="16"/>
  <c r="C367" i="3"/>
  <c r="C291" i="3"/>
  <c r="C290" i="3"/>
  <c r="C288" i="3"/>
  <c r="C295" i="3"/>
  <c r="C294" i="3"/>
  <c r="C289" i="3"/>
  <c r="C287" i="3"/>
  <c r="C292" i="3"/>
  <c r="C293" i="3"/>
  <c r="C297" i="3"/>
  <c r="C296" i="3"/>
  <c r="C286" i="3"/>
  <c r="C213" i="3"/>
  <c r="C216" i="3"/>
  <c r="C211" i="3"/>
  <c r="C217" i="3"/>
  <c r="C208" i="3"/>
  <c r="C214" i="3"/>
  <c r="C212" i="3"/>
  <c r="C210" i="3"/>
  <c r="C218" i="3"/>
  <c r="C209" i="3"/>
  <c r="C215" i="3"/>
  <c r="C207" i="3"/>
  <c r="D16" i="10"/>
  <c r="E228" i="10"/>
  <c r="E159" i="10"/>
  <c r="G231" i="10"/>
  <c r="F236" i="10"/>
  <c r="D519" i="10"/>
  <c r="D11" i="10"/>
  <c r="G518" i="10"/>
  <c r="F371" i="10"/>
  <c r="G524" i="10"/>
  <c r="G236" i="10"/>
  <c r="D375" i="10"/>
  <c r="D12" i="10"/>
  <c r="C6" i="10"/>
  <c r="G233" i="10"/>
  <c r="D8" i="10"/>
  <c r="E160" i="10"/>
  <c r="D10" i="10"/>
  <c r="E517" i="10"/>
  <c r="D520" i="10"/>
  <c r="D6" i="10"/>
  <c r="D234" i="10"/>
  <c r="D377" i="10"/>
  <c r="B255" i="3"/>
  <c r="E374" i="10"/>
  <c r="B227" i="10"/>
  <c r="C382" i="10"/>
  <c r="G17" i="10"/>
  <c r="B156" i="10"/>
  <c r="G381" i="10"/>
  <c r="F6" i="10"/>
  <c r="D15" i="10"/>
  <c r="D374" i="10"/>
  <c r="F234" i="10"/>
  <c r="B226" i="10"/>
  <c r="D528" i="10"/>
  <c r="D17" i="10"/>
  <c r="B335" i="3"/>
  <c r="G14" i="10"/>
  <c r="D14" i="10"/>
  <c r="E520" i="10"/>
  <c r="G382" i="10"/>
  <c r="B257" i="3"/>
  <c r="G376" i="10"/>
  <c r="G528" i="10"/>
  <c r="D9" i="10"/>
  <c r="B153" i="10"/>
  <c r="D161" i="10"/>
  <c r="B256" i="3"/>
  <c r="C235" i="10"/>
  <c r="C528" i="10"/>
  <c r="D381" i="10"/>
  <c r="G525" i="10"/>
  <c r="D382" i="10"/>
  <c r="D526" i="10"/>
  <c r="G10" i="10"/>
  <c r="D525" i="10"/>
  <c r="B155" i="10"/>
  <c r="B518" i="10"/>
  <c r="D13" i="10"/>
  <c r="B419" i="3"/>
  <c r="B374" i="10"/>
  <c r="C381" i="10"/>
  <c r="D371" i="10"/>
  <c r="F517" i="10"/>
  <c r="B517" i="10"/>
  <c r="B225" i="10"/>
  <c r="D372" i="10"/>
  <c r="G229" i="10"/>
  <c r="D163" i="10"/>
  <c r="G371" i="10"/>
  <c r="F528" i="10"/>
  <c r="F16" i="10"/>
  <c r="D376" i="10"/>
  <c r="E156" i="10"/>
  <c r="G225" i="10"/>
  <c r="D152" i="10"/>
  <c r="B159" i="10"/>
  <c r="G372" i="10"/>
  <c r="E519" i="10"/>
  <c r="C225" i="10"/>
  <c r="F526" i="10"/>
  <c r="E152" i="10"/>
  <c r="B520" i="10"/>
  <c r="G227" i="10"/>
  <c r="B228" i="10"/>
  <c r="G235" i="10"/>
  <c r="E155" i="10"/>
  <c r="G15" i="10"/>
  <c r="B161" i="10"/>
  <c r="G375" i="10"/>
  <c r="G228" i="10"/>
  <c r="B418" i="3"/>
  <c r="B417" i="3"/>
  <c r="G11" i="10"/>
  <c r="B162" i="10"/>
  <c r="B160" i="10"/>
  <c r="G9" i="10"/>
  <c r="E372" i="10"/>
  <c r="B372" i="10"/>
  <c r="G12" i="10"/>
  <c r="F382" i="10"/>
  <c r="D236" i="10"/>
  <c r="F17" i="10"/>
  <c r="D225" i="10"/>
  <c r="D378" i="10"/>
  <c r="B336" i="3"/>
  <c r="G230" i="10"/>
  <c r="G8" i="10"/>
  <c r="E373" i="10"/>
  <c r="F380" i="10"/>
  <c r="C15" i="10"/>
  <c r="G226" i="10"/>
  <c r="G377" i="10"/>
  <c r="E162" i="10"/>
  <c r="B371" i="10"/>
  <c r="C371" i="10"/>
  <c r="D373" i="10"/>
  <c r="E157" i="10"/>
  <c r="B154" i="10"/>
  <c r="E153" i="10"/>
  <c r="D521" i="10"/>
  <c r="F225" i="10"/>
  <c r="C234" i="10"/>
  <c r="E518" i="10"/>
  <c r="B158" i="10"/>
  <c r="C526" i="10"/>
  <c r="D523" i="10"/>
  <c r="D517" i="10"/>
  <c r="B157" i="10"/>
  <c r="D522" i="10"/>
  <c r="B373" i="10"/>
  <c r="G517" i="10"/>
  <c r="F15" i="10"/>
  <c r="B163" i="10"/>
  <c r="C17" i="10"/>
  <c r="G380" i="10"/>
  <c r="E227" i="10"/>
  <c r="D527" i="10"/>
  <c r="E226" i="10"/>
  <c r="B152" i="10"/>
  <c r="G13" i="10"/>
  <c r="G520" i="10"/>
  <c r="G519" i="10"/>
  <c r="G521" i="10"/>
  <c r="F527" i="10"/>
  <c r="E371" i="10"/>
  <c r="G522" i="10"/>
  <c r="G526" i="10"/>
  <c r="F235" i="10"/>
  <c r="C517" i="10"/>
  <c r="C236" i="10"/>
  <c r="D162" i="10"/>
  <c r="D379" i="10"/>
  <c r="G373" i="10"/>
  <c r="D380" i="10"/>
  <c r="G378" i="10"/>
  <c r="C16" i="10"/>
  <c r="D235" i="10"/>
  <c r="B519" i="10"/>
  <c r="F381" i="10"/>
  <c r="C527" i="10"/>
  <c r="E158" i="10"/>
  <c r="G16" i="10"/>
  <c r="D7" i="10"/>
  <c r="G379" i="10"/>
  <c r="G234" i="10"/>
  <c r="E225" i="10"/>
  <c r="G232" i="10"/>
  <c r="E163" i="10"/>
  <c r="G527" i="10"/>
  <c r="G7" i="10"/>
  <c r="D524" i="10"/>
  <c r="G523" i="10"/>
  <c r="G6" i="10"/>
  <c r="G374" i="10"/>
  <c r="E154" i="10"/>
  <c r="E161" i="10"/>
  <c r="B337" i="3"/>
  <c r="C380" i="10"/>
  <c r="D518" i="10"/>
  <c r="G31" i="16" l="1"/>
  <c r="G37" i="16"/>
  <c r="G33" i="16"/>
  <c r="G28" i="16"/>
  <c r="G29" i="16"/>
  <c r="G36" i="16"/>
  <c r="G32" i="16"/>
  <c r="G27" i="16"/>
  <c r="G34" i="16"/>
  <c r="G35" i="16"/>
  <c r="G30" i="16"/>
  <c r="G26" i="16"/>
  <c r="D35" i="16"/>
  <c r="D34" i="16"/>
  <c r="D29" i="16"/>
  <c r="D28" i="16"/>
  <c r="D32" i="16"/>
  <c r="D37" i="16"/>
  <c r="D33" i="16"/>
  <c r="D36" i="16"/>
  <c r="D31" i="16"/>
  <c r="D30" i="16"/>
  <c r="D27" i="16"/>
  <c r="D26" i="16"/>
  <c r="P45" i="16"/>
  <c r="AA48" i="16"/>
  <c r="AA47" i="16"/>
  <c r="AA46" i="16"/>
  <c r="AA45" i="16"/>
  <c r="I160" i="10"/>
  <c r="I153" i="10"/>
  <c r="I163" i="10"/>
  <c r="I158" i="10"/>
  <c r="I161" i="10"/>
  <c r="I157" i="10"/>
  <c r="I156" i="10"/>
  <c r="I159" i="10"/>
  <c r="I154" i="10"/>
  <c r="I162" i="10"/>
  <c r="I155" i="10"/>
  <c r="I152" i="10"/>
  <c r="H162" i="10"/>
  <c r="H161" i="10"/>
  <c r="H163" i="10"/>
  <c r="H152" i="10"/>
  <c r="G17" i="16"/>
  <c r="G7" i="16"/>
  <c r="G16" i="16"/>
  <c r="G15" i="16"/>
  <c r="G14" i="16"/>
  <c r="G12" i="16"/>
  <c r="G50" i="16" s="1"/>
  <c r="G69" i="16" s="1"/>
  <c r="G13" i="16"/>
  <c r="G10" i="16"/>
  <c r="G9" i="16"/>
  <c r="G47" i="16" s="1"/>
  <c r="G66" i="16" s="1"/>
  <c r="G11" i="16"/>
  <c r="G49" i="16" s="1"/>
  <c r="G68" i="16" s="1"/>
  <c r="G8" i="16"/>
  <c r="G6" i="16"/>
  <c r="D16" i="16"/>
  <c r="D15" i="16"/>
  <c r="D17" i="16"/>
  <c r="D6" i="16"/>
  <c r="D450" i="10"/>
  <c r="D601" i="10"/>
  <c r="C601" i="10"/>
  <c r="G599" i="10"/>
  <c r="G593" i="10"/>
  <c r="D600" i="10"/>
  <c r="G597" i="10"/>
  <c r="D598" i="10"/>
  <c r="G592" i="10"/>
  <c r="D595" i="10"/>
  <c r="D594" i="10"/>
  <c r="E593" i="10"/>
  <c r="D599" i="10"/>
  <c r="D597" i="10"/>
  <c r="D592" i="10"/>
  <c r="E591" i="10"/>
  <c r="B593" i="10"/>
  <c r="G596" i="10"/>
  <c r="G595" i="10"/>
  <c r="D593" i="10"/>
  <c r="D596" i="10"/>
  <c r="C599" i="10"/>
  <c r="E592" i="10"/>
  <c r="F600" i="10"/>
  <c r="F599" i="10"/>
  <c r="G600" i="10"/>
  <c r="D591" i="10"/>
  <c r="C600" i="10"/>
  <c r="G598" i="10"/>
  <c r="G594" i="10"/>
  <c r="G601" i="10"/>
  <c r="F601" i="10"/>
  <c r="B592" i="10"/>
  <c r="G591" i="10"/>
  <c r="B591" i="10"/>
  <c r="G590" i="10"/>
  <c r="F590" i="10"/>
  <c r="E590" i="10"/>
  <c r="D590" i="10"/>
  <c r="C590" i="10"/>
  <c r="B590" i="10"/>
  <c r="D451" i="10"/>
  <c r="G447" i="10"/>
  <c r="D447" i="10"/>
  <c r="F453" i="10"/>
  <c r="D454" i="10"/>
  <c r="B446" i="10"/>
  <c r="F455" i="10"/>
  <c r="G452" i="10"/>
  <c r="G445" i="10"/>
  <c r="C455" i="10"/>
  <c r="D445" i="10"/>
  <c r="G448" i="10"/>
  <c r="B447" i="10"/>
  <c r="D453" i="10"/>
  <c r="E445" i="10"/>
  <c r="G454" i="10"/>
  <c r="G451" i="10"/>
  <c r="F454" i="10"/>
  <c r="G446" i="10"/>
  <c r="B445" i="10"/>
  <c r="G449" i="10"/>
  <c r="D446" i="10"/>
  <c r="E446" i="10"/>
  <c r="C454" i="10"/>
  <c r="G453" i="10"/>
  <c r="D449" i="10"/>
  <c r="D452" i="10"/>
  <c r="E447" i="10"/>
  <c r="G455" i="10"/>
  <c r="D455" i="10"/>
  <c r="D448" i="10"/>
  <c r="G450" i="10"/>
  <c r="C453" i="10"/>
  <c r="G444" i="10"/>
  <c r="F444" i="10"/>
  <c r="E444" i="10"/>
  <c r="D444" i="10"/>
  <c r="C444" i="10"/>
  <c r="B444" i="10"/>
  <c r="F307" i="10"/>
  <c r="C307" i="10"/>
  <c r="G302" i="10"/>
  <c r="E300" i="10"/>
  <c r="G304" i="10"/>
  <c r="G303" i="10"/>
  <c r="G306" i="10"/>
  <c r="G301" i="10"/>
  <c r="G307" i="10"/>
  <c r="G309" i="10"/>
  <c r="D307" i="10"/>
  <c r="C309" i="10"/>
  <c r="G308" i="10"/>
  <c r="F309" i="10"/>
  <c r="G300" i="10"/>
  <c r="E301" i="10"/>
  <c r="G299" i="10"/>
  <c r="G305" i="10"/>
  <c r="D308" i="10"/>
  <c r="D309" i="10"/>
  <c r="E299" i="10"/>
  <c r="F308" i="10"/>
  <c r="B299" i="10"/>
  <c r="B300" i="10"/>
  <c r="B301" i="10"/>
  <c r="C308" i="10"/>
  <c r="G298" i="10"/>
  <c r="F298" i="10"/>
  <c r="E298" i="10"/>
  <c r="C298" i="10"/>
  <c r="D298" i="10"/>
  <c r="B298" i="10"/>
  <c r="F88" i="10"/>
  <c r="C89" i="10"/>
  <c r="G90" i="10"/>
  <c r="D89" i="10"/>
  <c r="D85" i="10"/>
  <c r="G87" i="10"/>
  <c r="G86" i="10"/>
  <c r="D86" i="10"/>
  <c r="D80" i="10"/>
  <c r="F89" i="10"/>
  <c r="F90" i="10"/>
  <c r="C88" i="10"/>
  <c r="G81" i="10"/>
  <c r="D90" i="10"/>
  <c r="G89" i="10"/>
  <c r="G80" i="10"/>
  <c r="G82" i="10"/>
  <c r="G85" i="10"/>
  <c r="C90" i="10"/>
  <c r="D82" i="10"/>
  <c r="D84" i="10"/>
  <c r="D87" i="10"/>
  <c r="D81" i="10"/>
  <c r="G88" i="10"/>
  <c r="D83" i="10"/>
  <c r="G84" i="10"/>
  <c r="G83" i="10"/>
  <c r="D88" i="10"/>
  <c r="G79" i="10"/>
  <c r="F79" i="10"/>
  <c r="D79" i="10"/>
  <c r="C79" i="10"/>
  <c r="B459" i="3"/>
  <c r="B460" i="3"/>
  <c r="B458" i="3"/>
  <c r="B376" i="3"/>
  <c r="B377" i="3"/>
  <c r="B378" i="3"/>
  <c r="B297" i="3"/>
  <c r="B296" i="3"/>
  <c r="B295" i="3"/>
  <c r="D529" i="10"/>
  <c r="I527" i="10"/>
  <c r="J526" i="10"/>
  <c r="J522" i="10"/>
  <c r="H520" i="10"/>
  <c r="J518" i="10"/>
  <c r="J527" i="10"/>
  <c r="J519" i="10"/>
  <c r="I526" i="10"/>
  <c r="J525" i="10"/>
  <c r="J521" i="10"/>
  <c r="H519" i="10"/>
  <c r="I528" i="10"/>
  <c r="J523" i="10"/>
  <c r="J528" i="10"/>
  <c r="J524" i="10"/>
  <c r="J520" i="10"/>
  <c r="H518" i="10"/>
  <c r="J517" i="10"/>
  <c r="I517" i="10"/>
  <c r="H517" i="10"/>
  <c r="I381" i="10"/>
  <c r="H374" i="10"/>
  <c r="J372" i="10"/>
  <c r="I380" i="10"/>
  <c r="J379" i="10"/>
  <c r="J375" i="10"/>
  <c r="H373" i="10"/>
  <c r="I382" i="10"/>
  <c r="J381" i="10"/>
  <c r="J377" i="10"/>
  <c r="J373" i="10"/>
  <c r="J380" i="10"/>
  <c r="J376" i="10"/>
  <c r="J382" i="10"/>
  <c r="J378" i="10"/>
  <c r="J374" i="10"/>
  <c r="H372" i="10"/>
  <c r="J371" i="10"/>
  <c r="I371" i="10"/>
  <c r="H371" i="10"/>
  <c r="I236" i="10"/>
  <c r="J234" i="10"/>
  <c r="J15" i="16" s="1"/>
  <c r="J53" i="16" s="1"/>
  <c r="J72" i="16" s="1"/>
  <c r="I234" i="10"/>
  <c r="H227" i="10"/>
  <c r="J235" i="10"/>
  <c r="J16" i="16" s="1"/>
  <c r="J54" i="16" s="1"/>
  <c r="J73" i="16" s="1"/>
  <c r="I235" i="10"/>
  <c r="H228" i="10"/>
  <c r="J236" i="10"/>
  <c r="J17" i="16" s="1"/>
  <c r="J55" i="16" s="1"/>
  <c r="J74" i="16" s="1"/>
  <c r="H226" i="10"/>
  <c r="I225" i="10"/>
  <c r="H225" i="10"/>
  <c r="E164" i="10"/>
  <c r="B164" i="10"/>
  <c r="D18" i="10"/>
  <c r="G18" i="10"/>
  <c r="I17" i="10"/>
  <c r="I90" i="10" s="1"/>
  <c r="J16" i="10"/>
  <c r="J89" i="10" s="1"/>
  <c r="J12" i="10"/>
  <c r="J85" i="10" s="1"/>
  <c r="J8" i="10"/>
  <c r="J81" i="10" s="1"/>
  <c r="I16" i="10"/>
  <c r="I89" i="10" s="1"/>
  <c r="J15" i="10"/>
  <c r="J88" i="10" s="1"/>
  <c r="J11" i="10"/>
  <c r="J84" i="10" s="1"/>
  <c r="J7" i="10"/>
  <c r="J80" i="10" s="1"/>
  <c r="I15" i="10"/>
  <c r="I88" i="10" s="1"/>
  <c r="J14" i="10"/>
  <c r="J87" i="10" s="1"/>
  <c r="J10" i="10"/>
  <c r="J83" i="10" s="1"/>
  <c r="J17" i="10"/>
  <c r="J90" i="10" s="1"/>
  <c r="J13" i="10"/>
  <c r="J86" i="10" s="1"/>
  <c r="J9" i="10"/>
  <c r="J82" i="10" s="1"/>
  <c r="I6" i="10"/>
  <c r="I79" i="10" s="1"/>
  <c r="F449" i="3"/>
  <c r="F415" i="3"/>
  <c r="F411" i="3"/>
  <c r="F416" i="3"/>
  <c r="F412" i="3"/>
  <c r="F417" i="3"/>
  <c r="F409" i="3"/>
  <c r="F419" i="3"/>
  <c r="F413" i="3"/>
  <c r="F418" i="3"/>
  <c r="F414" i="3"/>
  <c r="F410" i="3"/>
  <c r="F374" i="3"/>
  <c r="F370" i="3"/>
  <c r="F375" i="3"/>
  <c r="F371" i="3"/>
  <c r="F378" i="3"/>
  <c r="F376" i="3"/>
  <c r="F372" i="3"/>
  <c r="F368" i="3"/>
  <c r="F377" i="3"/>
  <c r="F373" i="3"/>
  <c r="F369" i="3"/>
  <c r="F333" i="3"/>
  <c r="S33" i="16" s="1"/>
  <c r="F329" i="3"/>
  <c r="S29" i="16" s="1"/>
  <c r="F334" i="3"/>
  <c r="S34" i="16" s="1"/>
  <c r="F330" i="3"/>
  <c r="S30" i="16" s="1"/>
  <c r="F337" i="3"/>
  <c r="S37" i="16" s="1"/>
  <c r="F335" i="3"/>
  <c r="S35" i="16" s="1"/>
  <c r="F331" i="3"/>
  <c r="S31" i="16" s="1"/>
  <c r="F327" i="3"/>
  <c r="S27" i="16" s="1"/>
  <c r="F336" i="3"/>
  <c r="S36" i="16" s="1"/>
  <c r="F332" i="3"/>
  <c r="S32" i="16" s="1"/>
  <c r="F328" i="3"/>
  <c r="S28" i="16" s="1"/>
  <c r="F297" i="3"/>
  <c r="F289" i="3"/>
  <c r="F294" i="3"/>
  <c r="F290" i="3"/>
  <c r="F293" i="3"/>
  <c r="F287" i="3"/>
  <c r="F295" i="3"/>
  <c r="F291" i="3"/>
  <c r="F296" i="3"/>
  <c r="F292" i="3"/>
  <c r="F288" i="3"/>
  <c r="F257" i="3"/>
  <c r="S17" i="16" s="1"/>
  <c r="F249" i="3"/>
  <c r="S9" i="16" s="1"/>
  <c r="F254" i="3"/>
  <c r="S14" i="16" s="1"/>
  <c r="F250" i="3"/>
  <c r="S10" i="16" s="1"/>
  <c r="F253" i="3"/>
  <c r="S13" i="16" s="1"/>
  <c r="F247" i="3"/>
  <c r="S7" i="16" s="1"/>
  <c r="F255" i="3"/>
  <c r="S15" i="16" s="1"/>
  <c r="F251" i="3"/>
  <c r="S11" i="16" s="1"/>
  <c r="F256" i="3"/>
  <c r="S16" i="16" s="1"/>
  <c r="F252" i="3"/>
  <c r="S12" i="16" s="1"/>
  <c r="F248" i="3"/>
  <c r="S8" i="16" s="1"/>
  <c r="F246" i="3"/>
  <c r="B179" i="3"/>
  <c r="B177" i="3"/>
  <c r="B178" i="3"/>
  <c r="G52" i="16" l="1"/>
  <c r="G71" i="16" s="1"/>
  <c r="J26" i="16"/>
  <c r="J28" i="16"/>
  <c r="G51" i="16"/>
  <c r="G70" i="16" s="1"/>
  <c r="G48" i="16"/>
  <c r="G67" i="16" s="1"/>
  <c r="G45" i="16"/>
  <c r="G64" i="16" s="1"/>
  <c r="G53" i="16"/>
  <c r="G72" i="16" s="1"/>
  <c r="D53" i="16"/>
  <c r="D72" i="16" s="1"/>
  <c r="G55" i="16"/>
  <c r="G74" i="16" s="1"/>
  <c r="J27" i="16"/>
  <c r="J29" i="16"/>
  <c r="G44" i="16"/>
  <c r="G63" i="16" s="1"/>
  <c r="G46" i="16"/>
  <c r="G65" i="16" s="1"/>
  <c r="G54" i="16"/>
  <c r="G73" i="16" s="1"/>
  <c r="D54" i="16"/>
  <c r="D73" i="16" s="1"/>
  <c r="D55" i="16"/>
  <c r="D74" i="16" s="1"/>
  <c r="S55" i="16"/>
  <c r="S56" i="16"/>
  <c r="S52" i="16"/>
  <c r="S46" i="16"/>
  <c r="S49" i="16"/>
  <c r="S47" i="16"/>
  <c r="S50" i="16"/>
  <c r="S53" i="16"/>
  <c r="S51" i="16"/>
  <c r="S54" i="16"/>
  <c r="S48" i="16"/>
  <c r="S6" i="16"/>
  <c r="D44" i="16"/>
  <c r="D63" i="16" s="1"/>
  <c r="J451" i="10"/>
  <c r="B218" i="3"/>
  <c r="B217" i="3"/>
  <c r="B216" i="3"/>
  <c r="J453" i="10"/>
  <c r="F207" i="3"/>
  <c r="J596" i="10"/>
  <c r="H299" i="10"/>
  <c r="H591" i="10"/>
  <c r="J593" i="10"/>
  <c r="J601" i="10"/>
  <c r="J594" i="10"/>
  <c r="J309" i="10"/>
  <c r="J597" i="10"/>
  <c r="I599" i="10"/>
  <c r="J592" i="10"/>
  <c r="J600" i="10"/>
  <c r="I601" i="10"/>
  <c r="H593" i="10"/>
  <c r="J591" i="10"/>
  <c r="J599" i="10"/>
  <c r="H592" i="10"/>
  <c r="I600" i="10"/>
  <c r="J598" i="10"/>
  <c r="J595" i="10"/>
  <c r="J590" i="10"/>
  <c r="I590" i="10"/>
  <c r="H590" i="10"/>
  <c r="J447" i="10"/>
  <c r="G456" i="10"/>
  <c r="D456" i="10"/>
  <c r="J455" i="10"/>
  <c r="J449" i="10"/>
  <c r="H445" i="10"/>
  <c r="J448" i="10"/>
  <c r="J445" i="10"/>
  <c r="J454" i="10"/>
  <c r="H446" i="10"/>
  <c r="H447" i="10"/>
  <c r="J444" i="10"/>
  <c r="J450" i="10"/>
  <c r="I455" i="10"/>
  <c r="J452" i="10"/>
  <c r="I454" i="10"/>
  <c r="J446" i="10"/>
  <c r="I453" i="10"/>
  <c r="I444" i="10"/>
  <c r="H444" i="10"/>
  <c r="J307" i="10"/>
  <c r="I307" i="10"/>
  <c r="I308" i="10"/>
  <c r="J308" i="10"/>
  <c r="H300" i="10"/>
  <c r="H301" i="10"/>
  <c r="I309" i="10"/>
  <c r="J298" i="10"/>
  <c r="H298" i="10"/>
  <c r="I298" i="10"/>
  <c r="F164" i="10"/>
  <c r="I164" i="10"/>
  <c r="F216" i="3"/>
  <c r="F212" i="3"/>
  <c r="F215" i="3"/>
  <c r="F211" i="3"/>
  <c r="F218" i="3"/>
  <c r="F214" i="3"/>
  <c r="F210" i="3"/>
  <c r="F217" i="3"/>
  <c r="F213" i="3"/>
  <c r="F209" i="3"/>
  <c r="F208" i="3"/>
  <c r="AL9" i="2" l="1"/>
  <c r="AL8" i="2"/>
  <c r="AL5" i="2" s="1"/>
  <c r="AK9" i="2"/>
  <c r="AK8" i="2"/>
  <c r="AK5" i="2" s="1"/>
  <c r="AI8" i="2"/>
  <c r="AJ8" i="2" l="1"/>
  <c r="AJ5" i="2" s="1"/>
  <c r="J225" i="10" l="1"/>
  <c r="J6" i="16" s="1"/>
  <c r="J44" i="16" s="1"/>
  <c r="J63" i="16" s="1"/>
  <c r="J6" i="10"/>
  <c r="J79" i="10" s="1"/>
  <c r="F460" i="3"/>
  <c r="F459" i="3"/>
  <c r="F458" i="3"/>
  <c r="F178" i="3"/>
  <c r="F179" i="3"/>
  <c r="F177" i="3"/>
  <c r="CD7" i="1"/>
  <c r="CD8" i="1"/>
  <c r="CD9" i="1"/>
  <c r="CD10" i="1"/>
  <c r="CD11" i="1"/>
  <c r="CD13" i="1"/>
  <c r="CD14" i="1"/>
  <c r="CD15" i="1"/>
  <c r="CD16" i="1"/>
  <c r="CD17" i="1"/>
  <c r="CD18" i="1"/>
  <c r="CD19" i="1"/>
  <c r="CD21" i="1"/>
  <c r="CD22" i="1"/>
  <c r="CD24" i="1"/>
  <c r="CD25" i="1"/>
  <c r="CD27" i="1"/>
  <c r="CD28" i="1"/>
  <c r="CD30" i="1"/>
  <c r="CD31" i="1"/>
  <c r="CD33" i="1"/>
  <c r="CD34" i="1"/>
  <c r="AJ38" i="2"/>
  <c r="AJ35" i="2"/>
  <c r="AJ32" i="2"/>
  <c r="AJ29" i="2"/>
  <c r="AJ26" i="2"/>
  <c r="AJ18" i="2"/>
  <c r="AJ12" i="2"/>
  <c r="B334" i="3"/>
  <c r="C379" i="10"/>
  <c r="D233" i="10"/>
  <c r="F379" i="10"/>
  <c r="C525" i="10"/>
  <c r="D160" i="10"/>
  <c r="F525" i="10"/>
  <c r="B416" i="3"/>
  <c r="C233" i="10"/>
  <c r="B254" i="3"/>
  <c r="F233" i="10"/>
  <c r="J233" i="10" l="1"/>
  <c r="J14" i="16" s="1"/>
  <c r="J52" i="16" s="1"/>
  <c r="J71" i="16" s="1"/>
  <c r="D14" i="16"/>
  <c r="D52" i="16" s="1"/>
  <c r="D71" i="16" s="1"/>
  <c r="D306" i="10"/>
  <c r="J306" i="10" s="1"/>
  <c r="H160" i="10"/>
  <c r="C598" i="10"/>
  <c r="F598" i="10"/>
  <c r="F452" i="10"/>
  <c r="C452" i="10"/>
  <c r="F306" i="10"/>
  <c r="C306" i="10"/>
  <c r="B457" i="3"/>
  <c r="B375" i="3"/>
  <c r="B294" i="3"/>
  <c r="I525" i="10"/>
  <c r="I233" i="10"/>
  <c r="I379" i="10"/>
  <c r="J18" i="10"/>
  <c r="F457" i="3"/>
  <c r="CD6" i="1"/>
  <c r="AJ11" i="2"/>
  <c r="B176" i="3"/>
  <c r="C14" i="10"/>
  <c r="C87" i="10" l="1"/>
  <c r="B215" i="3"/>
  <c r="I306" i="10"/>
  <c r="I598" i="10"/>
  <c r="I452" i="10"/>
  <c r="F176" i="3"/>
  <c r="CC7" i="1" l="1"/>
  <c r="CC8" i="1"/>
  <c r="CC9" i="1"/>
  <c r="CC10" i="1"/>
  <c r="CC11" i="1"/>
  <c r="CC13" i="1"/>
  <c r="CC14" i="1"/>
  <c r="CC15" i="1"/>
  <c r="CC16" i="1"/>
  <c r="CC17" i="1"/>
  <c r="CC18" i="1"/>
  <c r="CC19" i="1"/>
  <c r="CC21" i="1"/>
  <c r="CC22" i="1"/>
  <c r="CC24" i="1"/>
  <c r="CC25" i="1"/>
  <c r="CC27" i="1"/>
  <c r="CC28" i="1"/>
  <c r="CC30" i="1"/>
  <c r="CC31" i="1"/>
  <c r="CC33" i="1"/>
  <c r="CC34" i="1"/>
  <c r="AI18" i="2"/>
  <c r="CD12" i="1" s="1"/>
  <c r="AI12" i="2"/>
  <c r="AI26" i="2"/>
  <c r="CD20" i="1" s="1"/>
  <c r="AI29" i="2"/>
  <c r="AI32" i="2"/>
  <c r="AI35" i="2"/>
  <c r="CD29" i="1" s="1"/>
  <c r="AI38" i="2"/>
  <c r="F232" i="10"/>
  <c r="C378" i="10"/>
  <c r="D159" i="10"/>
  <c r="B415" i="3"/>
  <c r="D232" i="10"/>
  <c r="C232" i="10"/>
  <c r="F524" i="10"/>
  <c r="F14" i="10"/>
  <c r="F378" i="10"/>
  <c r="C524" i="10"/>
  <c r="B333" i="3"/>
  <c r="B253" i="3"/>
  <c r="D13" i="16" l="1"/>
  <c r="D51" i="16" s="1"/>
  <c r="D70" i="16" s="1"/>
  <c r="J232" i="10"/>
  <c r="J13" i="16" s="1"/>
  <c r="J51" i="16" s="1"/>
  <c r="J70" i="16" s="1"/>
  <c r="D305" i="10"/>
  <c r="J305" i="10" s="1"/>
  <c r="H159" i="10"/>
  <c r="F597" i="10"/>
  <c r="C597" i="10"/>
  <c r="C451" i="10"/>
  <c r="F451" i="10"/>
  <c r="F305" i="10"/>
  <c r="C305" i="10"/>
  <c r="F87" i="10"/>
  <c r="B456" i="3"/>
  <c r="B374" i="3"/>
  <c r="B293" i="3"/>
  <c r="I14" i="10"/>
  <c r="I87" i="10" s="1"/>
  <c r="I232" i="10"/>
  <c r="I378" i="10"/>
  <c r="I524" i="10"/>
  <c r="F456" i="3"/>
  <c r="CD23" i="1"/>
  <c r="CD32" i="1"/>
  <c r="CD26" i="1"/>
  <c r="CD5" i="1"/>
  <c r="CC6" i="1"/>
  <c r="AI11" i="2"/>
  <c r="AD8" i="2"/>
  <c r="B175" i="3"/>
  <c r="C13" i="10"/>
  <c r="C86" i="10" l="1"/>
  <c r="B214" i="3"/>
  <c r="I451" i="10"/>
  <c r="I597" i="10"/>
  <c r="I305" i="10"/>
  <c r="F175" i="3"/>
  <c r="AI5" i="2"/>
  <c r="CB7" i="1"/>
  <c r="CB8" i="1"/>
  <c r="CB9" i="1"/>
  <c r="CB10" i="1"/>
  <c r="CB11" i="1"/>
  <c r="CB13" i="1"/>
  <c r="CB14" i="1"/>
  <c r="CB15" i="1"/>
  <c r="CB16" i="1"/>
  <c r="CB17" i="1"/>
  <c r="CB18" i="1"/>
  <c r="CB19" i="1"/>
  <c r="CB21" i="1"/>
  <c r="CB22" i="1"/>
  <c r="CB24" i="1"/>
  <c r="CB25" i="1"/>
  <c r="CB27" i="1"/>
  <c r="CB28" i="1"/>
  <c r="CB30" i="1"/>
  <c r="CB31" i="1"/>
  <c r="CB33" i="1"/>
  <c r="CB34" i="1"/>
  <c r="AH38" i="2"/>
  <c r="AH35" i="2"/>
  <c r="CC29" i="1" s="1"/>
  <c r="AH32" i="2"/>
  <c r="AH29" i="2"/>
  <c r="AH26" i="2"/>
  <c r="CC20" i="1" s="1"/>
  <c r="AH18" i="2"/>
  <c r="AH12" i="2"/>
  <c r="C231" i="10"/>
  <c r="F377" i="10"/>
  <c r="D158" i="10"/>
  <c r="F523" i="10"/>
  <c r="B414" i="3"/>
  <c r="F231" i="10"/>
  <c r="B332" i="3"/>
  <c r="C377" i="10"/>
  <c r="B252" i="3"/>
  <c r="D231" i="10"/>
  <c r="C523" i="10"/>
  <c r="H158" i="10" l="1"/>
  <c r="D12" i="16"/>
  <c r="D50" i="16" s="1"/>
  <c r="D69" i="16" s="1"/>
  <c r="D304" i="10"/>
  <c r="J304" i="10" s="1"/>
  <c r="J231" i="10"/>
  <c r="J12" i="16" s="1"/>
  <c r="J50" i="16" s="1"/>
  <c r="J69" i="16" s="1"/>
  <c r="F596" i="10"/>
  <c r="C596" i="10"/>
  <c r="C450" i="10"/>
  <c r="F450" i="10"/>
  <c r="C304" i="10"/>
  <c r="F304" i="10"/>
  <c r="B455" i="3"/>
  <c r="B373" i="3"/>
  <c r="B292" i="3"/>
  <c r="I377" i="10"/>
  <c r="I231" i="10"/>
  <c r="I523" i="10"/>
  <c r="F455" i="3"/>
  <c r="AH11" i="2"/>
  <c r="CC12" i="1"/>
  <c r="CC26" i="1"/>
  <c r="CC32" i="1"/>
  <c r="CC23" i="1"/>
  <c r="CB6" i="1"/>
  <c r="F13" i="10"/>
  <c r="B174" i="3"/>
  <c r="C12" i="10"/>
  <c r="F86" i="10" l="1"/>
  <c r="C85" i="10"/>
  <c r="B213" i="3"/>
  <c r="I13" i="10"/>
  <c r="I86" i="10" s="1"/>
  <c r="I450" i="10"/>
  <c r="I304" i="10"/>
  <c r="I596" i="10"/>
  <c r="F174" i="3"/>
  <c r="AH8" i="2"/>
  <c r="AH5" i="2" s="1"/>
  <c r="CC5" i="1"/>
  <c r="CA21" i="1"/>
  <c r="CA22" i="1"/>
  <c r="CA24" i="1"/>
  <c r="CA25" i="1"/>
  <c r="CA27" i="1"/>
  <c r="CA28" i="1"/>
  <c r="CA30" i="1"/>
  <c r="CA31" i="1"/>
  <c r="CA33" i="1"/>
  <c r="CA34" i="1"/>
  <c r="CA13" i="1"/>
  <c r="CA14" i="1"/>
  <c r="CA15" i="1"/>
  <c r="CA16" i="1"/>
  <c r="CA17" i="1"/>
  <c r="CA18" i="1"/>
  <c r="CA19" i="1"/>
  <c r="CA11" i="1"/>
  <c r="CA10" i="1"/>
  <c r="CA9" i="1"/>
  <c r="CA8" i="1"/>
  <c r="BZ7" i="1"/>
  <c r="CA7" i="1"/>
  <c r="F522" i="10"/>
  <c r="D156" i="10"/>
  <c r="C230" i="10"/>
  <c r="D230" i="10"/>
  <c r="C522" i="10"/>
  <c r="F376" i="10"/>
  <c r="D157" i="10"/>
  <c r="C376" i="10"/>
  <c r="F230" i="10"/>
  <c r="H156" i="10" l="1"/>
  <c r="H157" i="10"/>
  <c r="D11" i="16"/>
  <c r="D49" i="16" s="1"/>
  <c r="D68" i="16" s="1"/>
  <c r="C595" i="10"/>
  <c r="F595" i="10"/>
  <c r="C449" i="10"/>
  <c r="F449" i="10"/>
  <c r="C303" i="10"/>
  <c r="F303" i="10"/>
  <c r="D303" i="10"/>
  <c r="J303" i="10" s="1"/>
  <c r="J230" i="10"/>
  <c r="J11" i="16" s="1"/>
  <c r="J49" i="16" s="1"/>
  <c r="J68" i="16" s="1"/>
  <c r="I376" i="10"/>
  <c r="I522" i="10"/>
  <c r="I230" i="10"/>
  <c r="CA6" i="1"/>
  <c r="AG38" i="2"/>
  <c r="AG35" i="2"/>
  <c r="AG32" i="2"/>
  <c r="AG29" i="2"/>
  <c r="AG26" i="2"/>
  <c r="AG18" i="2"/>
  <c r="AG12" i="2"/>
  <c r="C11" i="10"/>
  <c r="B251" i="3"/>
  <c r="B331" i="3"/>
  <c r="B413" i="3"/>
  <c r="C84" i="10" l="1"/>
  <c r="B454" i="3"/>
  <c r="B372" i="3"/>
  <c r="B291" i="3"/>
  <c r="I303" i="10"/>
  <c r="I449" i="10"/>
  <c r="I595" i="10"/>
  <c r="F454" i="3"/>
  <c r="CB20" i="1"/>
  <c r="CB32" i="1"/>
  <c r="CB23" i="1"/>
  <c r="CB26" i="1"/>
  <c r="AG11" i="2"/>
  <c r="CB12" i="1"/>
  <c r="CB29" i="1"/>
  <c r="BZ8" i="1"/>
  <c r="BZ9" i="1"/>
  <c r="BZ10" i="1"/>
  <c r="BZ11" i="1"/>
  <c r="BZ13" i="1"/>
  <c r="BZ14" i="1"/>
  <c r="BZ15" i="1"/>
  <c r="BZ16" i="1"/>
  <c r="BZ17" i="1"/>
  <c r="BZ18" i="1"/>
  <c r="BZ19" i="1"/>
  <c r="BZ21" i="1"/>
  <c r="BZ22" i="1"/>
  <c r="BZ24" i="1"/>
  <c r="BZ25" i="1"/>
  <c r="BZ27" i="1"/>
  <c r="BZ28" i="1"/>
  <c r="BZ30" i="1"/>
  <c r="BZ31" i="1"/>
  <c r="BZ33" i="1"/>
  <c r="BZ34" i="1"/>
  <c r="AF38" i="2"/>
  <c r="AF35" i="2"/>
  <c r="CA29" i="1" s="1"/>
  <c r="AF32" i="2"/>
  <c r="AF29" i="2"/>
  <c r="AF26" i="2"/>
  <c r="CA20" i="1" s="1"/>
  <c r="AF18" i="2"/>
  <c r="CA12" i="1" s="1"/>
  <c r="AF12" i="2"/>
  <c r="F521" i="10"/>
  <c r="C521" i="10"/>
  <c r="B250" i="3"/>
  <c r="C375" i="10"/>
  <c r="B330" i="3"/>
  <c r="C229" i="10"/>
  <c r="F11" i="10"/>
  <c r="B173" i="3"/>
  <c r="D229" i="10"/>
  <c r="F229" i="10"/>
  <c r="B412" i="3"/>
  <c r="F12" i="10"/>
  <c r="F375" i="10"/>
  <c r="D10" i="16" l="1"/>
  <c r="D48" i="16" s="1"/>
  <c r="D67" i="16" s="1"/>
  <c r="F594" i="10"/>
  <c r="C594" i="10"/>
  <c r="C448" i="10"/>
  <c r="F448" i="10"/>
  <c r="D302" i="10"/>
  <c r="J302" i="10" s="1"/>
  <c r="C302" i="10"/>
  <c r="F302" i="10"/>
  <c r="F85" i="10"/>
  <c r="F84" i="10"/>
  <c r="B453" i="3"/>
  <c r="B371" i="3"/>
  <c r="B290" i="3"/>
  <c r="B212" i="3"/>
  <c r="J229" i="10"/>
  <c r="J10" i="16" s="1"/>
  <c r="J48" i="16" s="1"/>
  <c r="J67" i="16" s="1"/>
  <c r="I12" i="10"/>
  <c r="I85" i="10" s="1"/>
  <c r="I229" i="10"/>
  <c r="I521" i="10"/>
  <c r="I375" i="10"/>
  <c r="I11" i="10"/>
  <c r="I84" i="10" s="1"/>
  <c r="F453" i="3"/>
  <c r="F173" i="3"/>
  <c r="CA26" i="1"/>
  <c r="AF11" i="2"/>
  <c r="AG9" i="2"/>
  <c r="AG8" i="2" s="1"/>
  <c r="AG5" i="2" s="1"/>
  <c r="CA32" i="1"/>
  <c r="CA23" i="1"/>
  <c r="CA5" i="1"/>
  <c r="CB5" i="1"/>
  <c r="BZ6" i="1"/>
  <c r="C10" i="10"/>
  <c r="B172" i="3"/>
  <c r="C83" i="10" l="1"/>
  <c r="B211" i="3"/>
  <c r="I448" i="10"/>
  <c r="I302" i="10"/>
  <c r="I594" i="10"/>
  <c r="F172" i="3"/>
  <c r="AF9" i="2"/>
  <c r="AF8" i="2" s="1"/>
  <c r="AF5" i="2" s="1"/>
  <c r="BY7" i="1"/>
  <c r="BY8" i="1"/>
  <c r="BY9" i="1"/>
  <c r="BY10" i="1"/>
  <c r="BY11" i="1"/>
  <c r="BY13" i="1"/>
  <c r="BY14" i="1"/>
  <c r="BY15" i="1"/>
  <c r="BY16" i="1"/>
  <c r="BY17" i="1"/>
  <c r="BY18" i="1"/>
  <c r="BY19" i="1"/>
  <c r="BY21" i="1"/>
  <c r="BY22" i="1"/>
  <c r="BY24" i="1"/>
  <c r="BY25" i="1"/>
  <c r="BY27" i="1"/>
  <c r="BY28" i="1"/>
  <c r="BY30" i="1"/>
  <c r="BY31" i="1"/>
  <c r="BY33" i="1"/>
  <c r="BY34" i="1"/>
  <c r="D155" i="10"/>
  <c r="C228" i="10"/>
  <c r="C520" i="10"/>
  <c r="D228" i="10"/>
  <c r="C374" i="10"/>
  <c r="F228" i="10"/>
  <c r="F520" i="10"/>
  <c r="F374" i="10"/>
  <c r="H155" i="10" l="1"/>
  <c r="D9" i="16"/>
  <c r="C593" i="10"/>
  <c r="F593" i="10"/>
  <c r="C447" i="10"/>
  <c r="F447" i="10"/>
  <c r="F301" i="10"/>
  <c r="D301" i="10"/>
  <c r="J301" i="10" s="1"/>
  <c r="C301" i="10"/>
  <c r="J228" i="10"/>
  <c r="J9" i="16" s="1"/>
  <c r="I520" i="10"/>
  <c r="I228" i="10"/>
  <c r="I374" i="10"/>
  <c r="BY6" i="1"/>
  <c r="AE38" i="2"/>
  <c r="AE35" i="2"/>
  <c r="AE32" i="2"/>
  <c r="AE29" i="2"/>
  <c r="AE26" i="2"/>
  <c r="AE18" i="2"/>
  <c r="BZ12" i="1" s="1"/>
  <c r="AE12" i="2"/>
  <c r="F10" i="10"/>
  <c r="B249" i="3"/>
  <c r="B328" i="3"/>
  <c r="B329" i="3"/>
  <c r="B411" i="3"/>
  <c r="B248" i="3"/>
  <c r="C9" i="10"/>
  <c r="B410" i="3"/>
  <c r="J47" i="16" l="1"/>
  <c r="J66" i="16" s="1"/>
  <c r="D47" i="16"/>
  <c r="D66" i="16" s="1"/>
  <c r="F83" i="10"/>
  <c r="C82" i="10"/>
  <c r="B451" i="3"/>
  <c r="B452" i="3"/>
  <c r="B369" i="3"/>
  <c r="B370" i="3"/>
  <c r="B289" i="3"/>
  <c r="B288" i="3"/>
  <c r="I447" i="10"/>
  <c r="I10" i="10"/>
  <c r="I83" i="10" s="1"/>
  <c r="I301" i="10"/>
  <c r="I593" i="10"/>
  <c r="F452" i="3"/>
  <c r="BZ23" i="1"/>
  <c r="BZ26" i="1"/>
  <c r="BZ5" i="1"/>
  <c r="BZ32" i="1"/>
  <c r="BY20" i="1"/>
  <c r="BZ20" i="1"/>
  <c r="BY29" i="1"/>
  <c r="BZ29" i="1"/>
  <c r="BY26" i="1"/>
  <c r="AE11" i="2"/>
  <c r="BY12" i="1"/>
  <c r="BY32" i="1"/>
  <c r="BY23" i="1"/>
  <c r="BX7" i="1"/>
  <c r="BX8" i="1"/>
  <c r="BX9" i="1"/>
  <c r="BX10" i="1"/>
  <c r="BX11" i="1"/>
  <c r="BX13" i="1"/>
  <c r="BX14" i="1"/>
  <c r="BX15" i="1"/>
  <c r="BX16" i="1"/>
  <c r="BX17" i="1"/>
  <c r="BX18" i="1"/>
  <c r="BX19" i="1"/>
  <c r="BX21" i="1"/>
  <c r="BX22" i="1"/>
  <c r="BX24" i="1"/>
  <c r="BX25" i="1"/>
  <c r="BX27" i="1"/>
  <c r="BX28" i="1"/>
  <c r="BX30" i="1"/>
  <c r="BX31" i="1"/>
  <c r="BX33" i="1"/>
  <c r="BX34" i="1"/>
  <c r="F373" i="10"/>
  <c r="C373" i="10"/>
  <c r="B171" i="3"/>
  <c r="F9" i="10"/>
  <c r="F519" i="10"/>
  <c r="D227" i="10"/>
  <c r="C227" i="10"/>
  <c r="C519" i="10"/>
  <c r="D154" i="10"/>
  <c r="F227" i="10"/>
  <c r="B170" i="3"/>
  <c r="H154" i="10" l="1"/>
  <c r="D8" i="16"/>
  <c r="F592" i="10"/>
  <c r="C592" i="10"/>
  <c r="C446" i="10"/>
  <c r="F446" i="10"/>
  <c r="F300" i="10"/>
  <c r="C300" i="10"/>
  <c r="D300" i="10"/>
  <c r="J300" i="10" s="1"/>
  <c r="F82" i="10"/>
  <c r="B209" i="3"/>
  <c r="B210" i="3"/>
  <c r="J227" i="10"/>
  <c r="J8" i="16" s="1"/>
  <c r="I227" i="10"/>
  <c r="I373" i="10"/>
  <c r="I9" i="10"/>
  <c r="I82" i="10" s="1"/>
  <c r="I519" i="10"/>
  <c r="F170" i="3"/>
  <c r="F171" i="3"/>
  <c r="F451" i="3"/>
  <c r="BY5" i="1"/>
  <c r="AE9" i="2"/>
  <c r="BX6" i="1"/>
  <c r="BW13" i="1"/>
  <c r="BW14" i="1"/>
  <c r="BW15" i="1"/>
  <c r="BW16" i="1"/>
  <c r="BW17" i="1"/>
  <c r="BW18" i="1"/>
  <c r="BW19" i="1"/>
  <c r="BW21" i="1"/>
  <c r="BW22" i="1"/>
  <c r="BW24" i="1"/>
  <c r="BW25" i="1"/>
  <c r="BW27" i="1"/>
  <c r="BW28" i="1"/>
  <c r="BW30" i="1"/>
  <c r="BW31" i="1"/>
  <c r="BW33" i="1"/>
  <c r="BW34" i="1"/>
  <c r="BW8" i="1"/>
  <c r="BW9" i="1"/>
  <c r="BW10" i="1"/>
  <c r="BW11" i="1"/>
  <c r="BW7" i="1"/>
  <c r="AC38" i="2"/>
  <c r="AC35" i="2"/>
  <c r="BX29" i="1" s="1"/>
  <c r="AB35" i="2"/>
  <c r="AC32" i="2"/>
  <c r="AC29" i="2"/>
  <c r="AC26" i="2"/>
  <c r="BX20" i="1" s="1"/>
  <c r="AC18" i="2"/>
  <c r="BX12" i="1" s="1"/>
  <c r="AC12" i="2"/>
  <c r="F518" i="10"/>
  <c r="C518" i="10"/>
  <c r="C8" i="10"/>
  <c r="C372" i="10"/>
  <c r="C226" i="10"/>
  <c r="B409" i="3"/>
  <c r="F8" i="10"/>
  <c r="B327" i="3"/>
  <c r="F226" i="10"/>
  <c r="F372" i="10"/>
  <c r="D153" i="10"/>
  <c r="D226" i="10"/>
  <c r="B247" i="3"/>
  <c r="AC11" i="2" l="1"/>
  <c r="H153" i="10"/>
  <c r="H164" i="10" s="1"/>
  <c r="D7" i="16"/>
  <c r="J46" i="16"/>
  <c r="J65" i="16" s="1"/>
  <c r="D46" i="16"/>
  <c r="D65" i="16" s="1"/>
  <c r="C591" i="10"/>
  <c r="F591" i="10"/>
  <c r="F602" i="10" s="1"/>
  <c r="F445" i="10"/>
  <c r="F456" i="10" s="1"/>
  <c r="C445" i="10"/>
  <c r="D299" i="10"/>
  <c r="J299" i="10" s="1"/>
  <c r="C299" i="10"/>
  <c r="F299" i="10"/>
  <c r="F310" i="10" s="1"/>
  <c r="C81" i="10"/>
  <c r="F81" i="10"/>
  <c r="B450" i="3"/>
  <c r="B368" i="3"/>
  <c r="B287" i="3"/>
  <c r="J226" i="10"/>
  <c r="J7" i="16" s="1"/>
  <c r="C529" i="10"/>
  <c r="I518" i="10"/>
  <c r="D164" i="10"/>
  <c r="I226" i="10"/>
  <c r="C237" i="10"/>
  <c r="F383" i="10"/>
  <c r="F529" i="10"/>
  <c r="C383" i="10"/>
  <c r="I372" i="10"/>
  <c r="I8" i="10"/>
  <c r="I81" i="10" s="1"/>
  <c r="F237" i="10"/>
  <c r="I592" i="10"/>
  <c r="I446" i="10"/>
  <c r="I300" i="10"/>
  <c r="G383" i="10"/>
  <c r="G38" i="16" s="1"/>
  <c r="D383" i="10"/>
  <c r="G237" i="10"/>
  <c r="G18" i="16" s="1"/>
  <c r="D237" i="10"/>
  <c r="D18" i="16" s="1"/>
  <c r="D602" i="10"/>
  <c r="G310" i="10"/>
  <c r="F169" i="3"/>
  <c r="G602" i="10"/>
  <c r="F450" i="3"/>
  <c r="BX23" i="1"/>
  <c r="BX32" i="1"/>
  <c r="BX26" i="1"/>
  <c r="AE8" i="2"/>
  <c r="AE5" i="2" s="1"/>
  <c r="AC9" i="2"/>
  <c r="BW29" i="1"/>
  <c r="BX5" i="1"/>
  <c r="BW6" i="1"/>
  <c r="B169" i="3"/>
  <c r="C7" i="10"/>
  <c r="B208" i="3" l="1"/>
  <c r="J45" i="16"/>
  <c r="J64" i="16" s="1"/>
  <c r="D45" i="16"/>
  <c r="D64" i="16" s="1"/>
  <c r="C80" i="10"/>
  <c r="C91" i="10" s="1"/>
  <c r="D310" i="10"/>
  <c r="C18" i="10"/>
  <c r="C456" i="10"/>
  <c r="I445" i="10"/>
  <c r="C310" i="10"/>
  <c r="I299" i="10"/>
  <c r="I591" i="10"/>
  <c r="C602" i="10"/>
  <c r="D91" i="10"/>
  <c r="AC8" i="2"/>
  <c r="AC5" i="2" s="1"/>
  <c r="AB38" i="2" l="1"/>
  <c r="AB32" i="2"/>
  <c r="AB29" i="2"/>
  <c r="AB26" i="2"/>
  <c r="BW20" i="1" s="1"/>
  <c r="AB18" i="2"/>
  <c r="BW12" i="1" s="1"/>
  <c r="AB12" i="2"/>
  <c r="F7" i="10"/>
  <c r="B408" i="3"/>
  <c r="B326" i="3"/>
  <c r="B246" i="3"/>
  <c r="F80" i="10" l="1"/>
  <c r="F91" i="10" s="1"/>
  <c r="B449" i="3"/>
  <c r="B367" i="3"/>
  <c r="B286" i="3"/>
  <c r="F18" i="10"/>
  <c r="I7" i="10"/>
  <c r="I80" i="10" s="1"/>
  <c r="F286" i="3"/>
  <c r="G91" i="10"/>
  <c r="F408" i="3"/>
  <c r="F367" i="3"/>
  <c r="F326" i="3"/>
  <c r="BW23" i="1"/>
  <c r="BW5" i="1"/>
  <c r="BW32" i="1"/>
  <c r="BW26" i="1"/>
  <c r="AB11" i="2"/>
  <c r="BU7" i="1"/>
  <c r="BU8" i="1"/>
  <c r="BU9" i="1"/>
  <c r="BU10" i="1"/>
  <c r="BU11" i="1"/>
  <c r="BU13" i="1"/>
  <c r="BU14" i="1"/>
  <c r="BU15" i="1"/>
  <c r="BU16" i="1"/>
  <c r="BU17" i="1"/>
  <c r="BU18" i="1"/>
  <c r="BU19" i="1"/>
  <c r="BU21" i="1"/>
  <c r="BU22" i="1"/>
  <c r="BU24" i="1"/>
  <c r="BU25" i="1"/>
  <c r="BU27" i="1"/>
  <c r="BU28" i="1"/>
  <c r="BU30" i="1"/>
  <c r="BU31" i="1"/>
  <c r="BU33" i="1"/>
  <c r="BU34" i="1"/>
  <c r="B236" i="10"/>
  <c r="B382" i="10"/>
  <c r="C163" i="10"/>
  <c r="B528" i="10"/>
  <c r="B168" i="3"/>
  <c r="E236" i="10"/>
  <c r="E528" i="10"/>
  <c r="E382" i="10"/>
  <c r="S26" i="16" l="1"/>
  <c r="S45" i="16" s="1"/>
  <c r="G163" i="10"/>
  <c r="E601" i="10"/>
  <c r="B601" i="10"/>
  <c r="B455" i="10"/>
  <c r="E455" i="10"/>
  <c r="B309" i="10"/>
  <c r="E309" i="10"/>
  <c r="B207" i="3"/>
  <c r="H236" i="10"/>
  <c r="H382" i="10"/>
  <c r="H528" i="10"/>
  <c r="I18" i="10"/>
  <c r="F168" i="3"/>
  <c r="AB9" i="2"/>
  <c r="BU6" i="1"/>
  <c r="Z38" i="2"/>
  <c r="Z35" i="2"/>
  <c r="Z32" i="2"/>
  <c r="Z29" i="2"/>
  <c r="Z26" i="2"/>
  <c r="Z18" i="2"/>
  <c r="Z12" i="2"/>
  <c r="B17" i="10"/>
  <c r="B90" i="10" l="1"/>
  <c r="H601" i="10"/>
  <c r="H455" i="10"/>
  <c r="H309" i="10"/>
  <c r="AB8" i="2"/>
  <c r="AB5" i="2" s="1"/>
  <c r="Z11" i="2"/>
  <c r="BT7" i="1"/>
  <c r="BT8" i="1"/>
  <c r="BT9" i="1"/>
  <c r="BT10" i="1"/>
  <c r="BT11" i="1"/>
  <c r="BT13" i="1"/>
  <c r="BT14" i="1"/>
  <c r="BT15" i="1"/>
  <c r="BT16" i="1"/>
  <c r="BT17" i="1"/>
  <c r="BT18" i="1"/>
  <c r="BT19" i="1"/>
  <c r="BT21" i="1"/>
  <c r="BT22" i="1"/>
  <c r="BT24" i="1"/>
  <c r="BT25" i="1"/>
  <c r="BT27" i="1"/>
  <c r="BT28" i="1"/>
  <c r="BT30" i="1"/>
  <c r="BT31" i="1"/>
  <c r="BT33" i="1"/>
  <c r="BT34" i="1"/>
  <c r="Y38" i="2"/>
  <c r="BU32" i="1" s="1"/>
  <c r="Y35" i="2"/>
  <c r="BU29" i="1" s="1"/>
  <c r="Y32" i="2"/>
  <c r="BU26" i="1" s="1"/>
  <c r="Y29" i="2"/>
  <c r="Y26" i="2"/>
  <c r="BU20" i="1" s="1"/>
  <c r="Y18" i="2"/>
  <c r="Y12" i="2"/>
  <c r="B235" i="10"/>
  <c r="E381" i="10"/>
  <c r="B527" i="10"/>
  <c r="B381" i="10"/>
  <c r="E235" i="10"/>
  <c r="E527" i="10"/>
  <c r="C162" i="10"/>
  <c r="G162" i="10" l="1"/>
  <c r="B600" i="10"/>
  <c r="E600" i="10"/>
  <c r="B454" i="10"/>
  <c r="E454" i="10"/>
  <c r="B308" i="10"/>
  <c r="E308" i="10"/>
  <c r="H527" i="10"/>
  <c r="H381" i="10"/>
  <c r="H235" i="10"/>
  <c r="Y11" i="2"/>
  <c r="BU12" i="1"/>
  <c r="Z9" i="2"/>
  <c r="BU23" i="1"/>
  <c r="Y9" i="2"/>
  <c r="BT6" i="1"/>
  <c r="BS7" i="1"/>
  <c r="BS8" i="1"/>
  <c r="BS9" i="1"/>
  <c r="BS10" i="1"/>
  <c r="BS11" i="1"/>
  <c r="BS13" i="1"/>
  <c r="BS14" i="1"/>
  <c r="BS15" i="1"/>
  <c r="BS16" i="1"/>
  <c r="BS17" i="1"/>
  <c r="BS18" i="1"/>
  <c r="BS19" i="1"/>
  <c r="BS21" i="1"/>
  <c r="BS22" i="1"/>
  <c r="BS24" i="1"/>
  <c r="BS25" i="1"/>
  <c r="BS27" i="1"/>
  <c r="BS28" i="1"/>
  <c r="BS30" i="1"/>
  <c r="BS31" i="1"/>
  <c r="BS33" i="1"/>
  <c r="BS34" i="1"/>
  <c r="X38" i="2"/>
  <c r="X35" i="2"/>
  <c r="BT29" i="1" s="1"/>
  <c r="X32" i="2"/>
  <c r="BT26" i="1" s="1"/>
  <c r="X29" i="2"/>
  <c r="X26" i="2"/>
  <c r="BT20" i="1" s="1"/>
  <c r="X18" i="2"/>
  <c r="BT12" i="1" s="1"/>
  <c r="X12" i="2"/>
  <c r="E380" i="10"/>
  <c r="E16" i="10"/>
  <c r="B380" i="10"/>
  <c r="E17" i="10"/>
  <c r="B526" i="10"/>
  <c r="B16" i="10"/>
  <c r="E526" i="10"/>
  <c r="C161" i="10"/>
  <c r="E234" i="10"/>
  <c r="B234" i="10"/>
  <c r="G161" i="10" l="1"/>
  <c r="B599" i="10"/>
  <c r="E599" i="10"/>
  <c r="B453" i="10"/>
  <c r="E453" i="10"/>
  <c r="E307" i="10"/>
  <c r="B307" i="10"/>
  <c r="E89" i="10"/>
  <c r="E90" i="10"/>
  <c r="B89" i="10"/>
  <c r="H308" i="10"/>
  <c r="H454" i="10"/>
  <c r="H16" i="10"/>
  <c r="H89" i="10" s="1"/>
  <c r="H17" i="10"/>
  <c r="H90" i="10" s="1"/>
  <c r="H234" i="10"/>
  <c r="H526" i="10"/>
  <c r="H380" i="10"/>
  <c r="H600" i="10"/>
  <c r="Z8" i="2"/>
  <c r="Z5" i="2" s="1"/>
  <c r="Y8" i="2"/>
  <c r="Y5" i="2" s="1"/>
  <c r="BU5" i="1"/>
  <c r="BT23" i="1"/>
  <c r="BT5" i="1"/>
  <c r="BT32" i="1"/>
  <c r="BS6" i="1"/>
  <c r="X11" i="2"/>
  <c r="X9" i="2" s="1"/>
  <c r="BR7" i="1"/>
  <c r="BR8" i="1"/>
  <c r="BR9" i="1"/>
  <c r="BR10" i="1"/>
  <c r="BR11" i="1"/>
  <c r="BR13" i="1"/>
  <c r="BR14" i="1"/>
  <c r="BR15" i="1"/>
  <c r="BR16" i="1"/>
  <c r="BR17" i="1"/>
  <c r="BR18" i="1"/>
  <c r="BR19" i="1"/>
  <c r="BR21" i="1"/>
  <c r="BR22" i="1"/>
  <c r="BR24" i="1"/>
  <c r="BR25" i="1"/>
  <c r="BR27" i="1"/>
  <c r="BR28" i="1"/>
  <c r="BR30" i="1"/>
  <c r="BR31" i="1"/>
  <c r="BR33" i="1"/>
  <c r="BR34" i="1"/>
  <c r="B525" i="10"/>
  <c r="B379" i="10"/>
  <c r="E233" i="10"/>
  <c r="B15" i="10"/>
  <c r="E525" i="10"/>
  <c r="B233" i="10"/>
  <c r="C160" i="10"/>
  <c r="E379" i="10"/>
  <c r="G160" i="10" l="1"/>
  <c r="B598" i="10"/>
  <c r="E598" i="10"/>
  <c r="B452" i="10"/>
  <c r="E452" i="10"/>
  <c r="B306" i="10"/>
  <c r="E306" i="10"/>
  <c r="H599" i="10"/>
  <c r="B88" i="10"/>
  <c r="H453" i="10"/>
  <c r="H307" i="10"/>
  <c r="H233" i="10"/>
  <c r="H525" i="10"/>
  <c r="H379" i="10"/>
  <c r="X8" i="2"/>
  <c r="X5" i="2" s="1"/>
  <c r="BR6" i="1"/>
  <c r="B14" i="10"/>
  <c r="B87" i="10" l="1"/>
  <c r="H452" i="10"/>
  <c r="H306" i="10"/>
  <c r="H598" i="10"/>
  <c r="W35" i="2"/>
  <c r="W32" i="2"/>
  <c r="W29" i="2"/>
  <c r="W26" i="2"/>
  <c r="W38" i="2"/>
  <c r="W18" i="2"/>
  <c r="W12" i="2"/>
  <c r="W11" i="2" l="1"/>
  <c r="W9" i="2" s="1"/>
  <c r="BS20" i="1"/>
  <c r="BS23" i="1"/>
  <c r="BS26" i="1"/>
  <c r="BS12" i="1"/>
  <c r="BS32" i="1"/>
  <c r="BS29" i="1"/>
  <c r="BQ7" i="1"/>
  <c r="BQ8" i="1"/>
  <c r="BQ9" i="1"/>
  <c r="BQ10" i="1"/>
  <c r="BQ11" i="1"/>
  <c r="BQ13" i="1"/>
  <c r="BQ14" i="1"/>
  <c r="BQ15" i="1"/>
  <c r="BQ16" i="1"/>
  <c r="BQ17" i="1"/>
  <c r="BQ18" i="1"/>
  <c r="BQ19" i="1"/>
  <c r="BQ21" i="1"/>
  <c r="BQ22" i="1"/>
  <c r="BQ24" i="1"/>
  <c r="BQ25" i="1"/>
  <c r="BQ27" i="1"/>
  <c r="BQ28" i="1"/>
  <c r="BQ30" i="1"/>
  <c r="BQ31" i="1"/>
  <c r="BQ33" i="1"/>
  <c r="BQ34" i="1"/>
  <c r="B524" i="10"/>
  <c r="E232" i="10"/>
  <c r="C159" i="10"/>
  <c r="B378" i="10"/>
  <c r="E524" i="10"/>
  <c r="B232" i="10"/>
  <c r="E378" i="10"/>
  <c r="E15" i="10"/>
  <c r="G159" i="10" l="1"/>
  <c r="E597" i="10"/>
  <c r="B597" i="10"/>
  <c r="E451" i="10"/>
  <c r="B451" i="10"/>
  <c r="B305" i="10"/>
  <c r="E305" i="10"/>
  <c r="E88" i="10"/>
  <c r="H524" i="10"/>
  <c r="H378" i="10"/>
  <c r="H232" i="10"/>
  <c r="H15" i="10"/>
  <c r="H88" i="10" s="1"/>
  <c r="W8" i="2"/>
  <c r="W5" i="2" s="1"/>
  <c r="BS5" i="1"/>
  <c r="BQ6" i="1"/>
  <c r="V35" i="2"/>
  <c r="V38" i="2"/>
  <c r="V32" i="2"/>
  <c r="V29" i="2"/>
  <c r="V26" i="2"/>
  <c r="V18" i="2"/>
  <c r="V12" i="2"/>
  <c r="B13" i="10"/>
  <c r="B86" i="10" l="1"/>
  <c r="H597" i="10"/>
  <c r="H451" i="10"/>
  <c r="H305" i="10"/>
  <c r="V11" i="2"/>
  <c r="BR12" i="1"/>
  <c r="BR32" i="1"/>
  <c r="BR26" i="1"/>
  <c r="BR20" i="1"/>
  <c r="BR29" i="1"/>
  <c r="BR23" i="1"/>
  <c r="BP13" i="1"/>
  <c r="BP14" i="1"/>
  <c r="BP15" i="1"/>
  <c r="BP16" i="1"/>
  <c r="BP17" i="1"/>
  <c r="BP18" i="1"/>
  <c r="BP19" i="1"/>
  <c r="BP21" i="1"/>
  <c r="BP22" i="1"/>
  <c r="BP24" i="1"/>
  <c r="BP25" i="1"/>
  <c r="BP27" i="1"/>
  <c r="BP28" i="1"/>
  <c r="BP30" i="1"/>
  <c r="BP31" i="1"/>
  <c r="BP33" i="1"/>
  <c r="BP34" i="1"/>
  <c r="BP8" i="1"/>
  <c r="BP9" i="1"/>
  <c r="BP10" i="1"/>
  <c r="BP11" i="1"/>
  <c r="BP7" i="1"/>
  <c r="C158" i="10"/>
  <c r="E14" i="10"/>
  <c r="B377" i="10"/>
  <c r="B231" i="10"/>
  <c r="E231" i="10"/>
  <c r="E523" i="10"/>
  <c r="B523" i="10"/>
  <c r="E377" i="10"/>
  <c r="G158" i="10" l="1"/>
  <c r="E596" i="10"/>
  <c r="B596" i="10"/>
  <c r="B450" i="10"/>
  <c r="E450" i="10"/>
  <c r="E304" i="10"/>
  <c r="B304" i="10"/>
  <c r="E87" i="10"/>
  <c r="H523" i="10"/>
  <c r="H377" i="10"/>
  <c r="H14" i="10"/>
  <c r="H87" i="10" s="1"/>
  <c r="H231" i="10"/>
  <c r="V9" i="2"/>
  <c r="BR5" i="1"/>
  <c r="BP6" i="1"/>
  <c r="B12" i="10"/>
  <c r="B85" i="10" l="1"/>
  <c r="H304" i="10"/>
  <c r="H450" i="10"/>
  <c r="H596" i="10"/>
  <c r="V8" i="2"/>
  <c r="V5" i="2" s="1"/>
  <c r="U35" i="2"/>
  <c r="BQ29" i="1" s="1"/>
  <c r="U29" i="2"/>
  <c r="BQ23" i="1" s="1"/>
  <c r="U32" i="2"/>
  <c r="BQ26" i="1" s="1"/>
  <c r="U38" i="2"/>
  <c r="BQ32" i="1" s="1"/>
  <c r="U26" i="2"/>
  <c r="BQ20" i="1" s="1"/>
  <c r="U18" i="2"/>
  <c r="BQ12" i="1" s="1"/>
  <c r="U12" i="2"/>
  <c r="E13" i="10"/>
  <c r="E86" i="10" l="1"/>
  <c r="H13" i="10"/>
  <c r="H86" i="10" s="1"/>
  <c r="BQ5" i="1"/>
  <c r="U11" i="2"/>
  <c r="BO7" i="1"/>
  <c r="BO8" i="1"/>
  <c r="BO9" i="1"/>
  <c r="BO10" i="1"/>
  <c r="BO11" i="1"/>
  <c r="BO13" i="1"/>
  <c r="BO14" i="1"/>
  <c r="BO15" i="1"/>
  <c r="BO16" i="1"/>
  <c r="BO17" i="1"/>
  <c r="BO18" i="1"/>
  <c r="BO19" i="1"/>
  <c r="BO21" i="1"/>
  <c r="BO22" i="1"/>
  <c r="BO24" i="1"/>
  <c r="BO25" i="1"/>
  <c r="BO27" i="1"/>
  <c r="BO28" i="1"/>
  <c r="BO30" i="1"/>
  <c r="BO31" i="1"/>
  <c r="BO33" i="1"/>
  <c r="BO34" i="1"/>
  <c r="T38" i="2"/>
  <c r="T35" i="2"/>
  <c r="BP29" i="1" s="1"/>
  <c r="S35" i="2"/>
  <c r="T32" i="2"/>
  <c r="T29" i="2"/>
  <c r="T26" i="2"/>
  <c r="BP20" i="1" s="1"/>
  <c r="T18" i="2"/>
  <c r="BP12" i="1" s="1"/>
  <c r="T12" i="2"/>
  <c r="E376" i="10"/>
  <c r="B230" i="10"/>
  <c r="E12" i="10"/>
  <c r="E230" i="10"/>
  <c r="B376" i="10"/>
  <c r="B522" i="10"/>
  <c r="E522" i="10"/>
  <c r="C157" i="10"/>
  <c r="G157" i="10" l="1"/>
  <c r="B595" i="10"/>
  <c r="E595" i="10"/>
  <c r="B449" i="10"/>
  <c r="E449" i="10"/>
  <c r="E303" i="10"/>
  <c r="B303" i="10"/>
  <c r="E85" i="10"/>
  <c r="H522" i="10"/>
  <c r="H12" i="10"/>
  <c r="H85" i="10" s="1"/>
  <c r="H230" i="10"/>
  <c r="H376" i="10"/>
  <c r="BP32" i="1"/>
  <c r="U9" i="2"/>
  <c r="BP5" i="1"/>
  <c r="BO29" i="1"/>
  <c r="BP26" i="1"/>
  <c r="BP23" i="1"/>
  <c r="T11" i="2"/>
  <c r="BO6" i="1"/>
  <c r="BN13" i="1"/>
  <c r="BN14" i="1"/>
  <c r="BN15" i="1"/>
  <c r="BN16" i="1"/>
  <c r="BN17" i="1"/>
  <c r="BN18" i="1"/>
  <c r="BN19" i="1"/>
  <c r="BN21" i="1"/>
  <c r="BN22" i="1"/>
  <c r="BN24" i="1"/>
  <c r="BN25" i="1"/>
  <c r="BN27" i="1"/>
  <c r="BN28" i="1"/>
  <c r="BN30" i="1"/>
  <c r="BN31" i="1"/>
  <c r="BN33" i="1"/>
  <c r="BN34" i="1"/>
  <c r="BN9" i="1"/>
  <c r="BN10" i="1"/>
  <c r="BN11" i="1"/>
  <c r="BN8" i="1"/>
  <c r="BN7" i="1"/>
  <c r="S18" i="2"/>
  <c r="BO12" i="1" s="1"/>
  <c r="S38" i="2"/>
  <c r="S32" i="2"/>
  <c r="S29" i="2"/>
  <c r="BO23" i="1" s="1"/>
  <c r="S26" i="2"/>
  <c r="BO20" i="1" s="1"/>
  <c r="B375" i="10"/>
  <c r="E11" i="10"/>
  <c r="B229" i="10"/>
  <c r="E229" i="10"/>
  <c r="E375" i="10"/>
  <c r="B11" i="10"/>
  <c r="E521" i="10"/>
  <c r="B521" i="10"/>
  <c r="C156" i="10"/>
  <c r="G156" i="10" l="1"/>
  <c r="G164" i="10" s="1"/>
  <c r="E594" i="10"/>
  <c r="E602" i="10" s="1"/>
  <c r="B594" i="10"/>
  <c r="E448" i="10"/>
  <c r="E456" i="10" s="1"/>
  <c r="B448" i="10"/>
  <c r="B302" i="10"/>
  <c r="E302" i="10"/>
  <c r="E310" i="10" s="1"/>
  <c r="E84" i="10"/>
  <c r="B84" i="10"/>
  <c r="H449" i="10"/>
  <c r="H375" i="10"/>
  <c r="B383" i="10"/>
  <c r="E237" i="10"/>
  <c r="C164" i="10"/>
  <c r="B237" i="10"/>
  <c r="H229" i="10"/>
  <c r="B529" i="10"/>
  <c r="H521" i="10"/>
  <c r="H11" i="10"/>
  <c r="H84" i="10" s="1"/>
  <c r="E529" i="10"/>
  <c r="E383" i="10"/>
  <c r="H303" i="10"/>
  <c r="H595" i="10"/>
  <c r="U8" i="2"/>
  <c r="U5" i="2" s="1"/>
  <c r="BO26" i="1"/>
  <c r="T9" i="2"/>
  <c r="BO32" i="1"/>
  <c r="BO5" i="1"/>
  <c r="BN6" i="1"/>
  <c r="S12" i="2"/>
  <c r="S11" i="2" s="1"/>
  <c r="S9" i="2" s="1"/>
  <c r="S8" i="2" s="1"/>
  <c r="R12" i="2"/>
  <c r="B10" i="10"/>
  <c r="B83" i="10" l="1"/>
  <c r="B602" i="10"/>
  <c r="H594" i="10"/>
  <c r="B310" i="10"/>
  <c r="H302" i="10"/>
  <c r="B456" i="10"/>
  <c r="H448" i="10"/>
  <c r="T8" i="2"/>
  <c r="T5" i="2" s="1"/>
  <c r="S5" i="2"/>
  <c r="P10" i="2"/>
  <c r="O10" i="2"/>
  <c r="Q10" i="2"/>
  <c r="O7" i="2"/>
  <c r="P7" i="2"/>
  <c r="Q7" i="2"/>
  <c r="O6" i="2"/>
  <c r="P6" i="2"/>
  <c r="Q6" i="2"/>
  <c r="R32" i="2" l="1"/>
  <c r="BN26" i="1" s="1"/>
  <c r="R29" i="2"/>
  <c r="BN23" i="1" s="1"/>
  <c r="R18" i="2"/>
  <c r="BN12" i="1" s="1"/>
  <c r="E10" i="10"/>
  <c r="E83" i="10" l="1"/>
  <c r="H10" i="10"/>
  <c r="H83" i="10" s="1"/>
  <c r="R11" i="2"/>
  <c r="BN5" i="1"/>
  <c r="R9" i="2" l="1"/>
  <c r="R8" i="2" l="1"/>
  <c r="R5" i="2" s="1"/>
  <c r="R26" i="2"/>
  <c r="BN20" i="1" s="1"/>
  <c r="R38" i="2"/>
  <c r="R35" i="2"/>
  <c r="BN29" i="1" s="1"/>
  <c r="BM32" i="1"/>
  <c r="BM29" i="1"/>
  <c r="BM26" i="1"/>
  <c r="BM23" i="1"/>
  <c r="BM20" i="1"/>
  <c r="BM12" i="1"/>
  <c r="BM6" i="1"/>
  <c r="E9" i="10"/>
  <c r="B9" i="10"/>
  <c r="B82" i="10" l="1"/>
  <c r="E82" i="10"/>
  <c r="H9" i="10"/>
  <c r="H82" i="10" s="1"/>
  <c r="BN32" i="1"/>
  <c r="BM5" i="1"/>
  <c r="BL32" i="1"/>
  <c r="BL29" i="1"/>
  <c r="BL26" i="1"/>
  <c r="BL23" i="1"/>
  <c r="BL20" i="1"/>
  <c r="BL12" i="1"/>
  <c r="BL6" i="1"/>
  <c r="B8" i="10"/>
  <c r="E8" i="10"/>
  <c r="E81" i="10" l="1"/>
  <c r="B81" i="10"/>
  <c r="H8" i="10"/>
  <c r="H81" i="10" s="1"/>
  <c r="BL5" i="1"/>
  <c r="AA38" i="2"/>
  <c r="AA32" i="2"/>
  <c r="AA29" i="2"/>
  <c r="AA26" i="2"/>
  <c r="AA5" i="2" l="1"/>
  <c r="Q38" i="2" l="1"/>
  <c r="Q35" i="2"/>
  <c r="Q32" i="2"/>
  <c r="Q29" i="2"/>
  <c r="Q26" i="2"/>
  <c r="Q18" i="2"/>
  <c r="Q12" i="2"/>
  <c r="Q11" i="2" l="1"/>
  <c r="Q9" i="2" l="1"/>
  <c r="Q8" i="2" l="1"/>
  <c r="Q5" i="2" s="1"/>
  <c r="BK32" i="1"/>
  <c r="BK29" i="1"/>
  <c r="BK26" i="1"/>
  <c r="BK23" i="1"/>
  <c r="BK20" i="1"/>
  <c r="BK12" i="1"/>
  <c r="BK6" i="1"/>
  <c r="P38" i="2"/>
  <c r="P35" i="2"/>
  <c r="P32" i="2"/>
  <c r="P29" i="2"/>
  <c r="P26" i="2"/>
  <c r="P18" i="2"/>
  <c r="P12" i="2"/>
  <c r="E7" i="10"/>
  <c r="B7" i="10"/>
  <c r="B80" i="10" l="1"/>
  <c r="E80" i="10"/>
  <c r="H7" i="10"/>
  <c r="H80" i="10" s="1"/>
  <c r="BK5" i="1"/>
  <c r="P11" i="2"/>
  <c r="O32" i="2"/>
  <c r="P9" i="2" l="1"/>
  <c r="BJ32" i="1"/>
  <c r="BJ29" i="1"/>
  <c r="BJ26" i="1"/>
  <c r="P8" i="2" l="1"/>
  <c r="P5" i="2" s="1"/>
  <c r="G529" i="10"/>
  <c r="BJ23" i="1" l="1"/>
  <c r="BJ20" i="1"/>
  <c r="BJ12" i="1"/>
  <c r="BJ6" i="1"/>
  <c r="E6" i="10"/>
  <c r="B6" i="10"/>
  <c r="E79" i="10" l="1"/>
  <c r="E91" i="10" s="1"/>
  <c r="B79" i="10"/>
  <c r="B91" i="10" s="1"/>
  <c r="H6" i="10"/>
  <c r="H79" i="10" s="1"/>
  <c r="B18" i="10"/>
  <c r="E18" i="10"/>
  <c r="BJ5" i="1"/>
  <c r="H18" i="10" l="1"/>
  <c r="O35" i="2"/>
  <c r="O26" i="2"/>
  <c r="O12" i="2"/>
  <c r="O18" i="2"/>
  <c r="O29" i="2"/>
  <c r="O38" i="2"/>
  <c r="O11" i="2" l="1"/>
  <c r="D134" i="15"/>
  <c r="G134" i="15" s="1"/>
  <c r="C134" i="15"/>
  <c r="F134" i="15" s="1"/>
  <c r="D133" i="15"/>
  <c r="G133" i="15" s="1"/>
  <c r="C133" i="15"/>
  <c r="F133" i="15" s="1"/>
  <c r="B134" i="15"/>
  <c r="E134" i="15" s="1"/>
  <c r="B133" i="15"/>
  <c r="E133" i="15" s="1"/>
  <c r="O9" i="2" l="1"/>
  <c r="E432" i="15"/>
  <c r="E495" i="15" s="1"/>
  <c r="D432" i="15"/>
  <c r="D495" i="15" s="1"/>
  <c r="B432" i="15"/>
  <c r="O8" i="2" l="1"/>
  <c r="O5" i="2" s="1"/>
  <c r="C7" i="3" s="1"/>
  <c r="C47" i="3" s="1"/>
  <c r="C128" i="3"/>
  <c r="C432" i="15"/>
  <c r="G432" i="15" s="1"/>
  <c r="G495" i="15" s="1"/>
  <c r="B431" i="15"/>
  <c r="B494" i="15" s="1"/>
  <c r="C431" i="15"/>
  <c r="C494" i="15" s="1"/>
  <c r="D431" i="15"/>
  <c r="D494" i="15" s="1"/>
  <c r="E431" i="15"/>
  <c r="E494" i="15" s="1"/>
  <c r="B495" i="15"/>
  <c r="F432" i="15"/>
  <c r="F495" i="15" s="1"/>
  <c r="E306" i="15"/>
  <c r="E369" i="15" s="1"/>
  <c r="C88" i="3" l="1"/>
  <c r="C495" i="15"/>
  <c r="B306" i="15"/>
  <c r="B369" i="15" s="1"/>
  <c r="B305" i="15"/>
  <c r="C305" i="15"/>
  <c r="D306" i="15"/>
  <c r="D369" i="15" s="1"/>
  <c r="C306" i="15"/>
  <c r="F431" i="15"/>
  <c r="F494" i="15" s="1"/>
  <c r="D305" i="15"/>
  <c r="D368" i="15" s="1"/>
  <c r="E305" i="15"/>
  <c r="E368" i="15" s="1"/>
  <c r="G431" i="15"/>
  <c r="G494" i="15" s="1"/>
  <c r="F306" i="15" l="1"/>
  <c r="F369" i="15" s="1"/>
  <c r="C369" i="15"/>
  <c r="G306" i="15"/>
  <c r="G369" i="15" s="1"/>
  <c r="C368" i="15"/>
  <c r="G305" i="15"/>
  <c r="G368" i="15" s="1"/>
  <c r="B368" i="15"/>
  <c r="F305" i="15"/>
  <c r="F368" i="15" s="1"/>
  <c r="B180" i="15" l="1"/>
  <c r="C180" i="15"/>
  <c r="D180" i="15"/>
  <c r="D243" i="15" s="1"/>
  <c r="E180" i="15"/>
  <c r="E243" i="15" s="1"/>
  <c r="B179" i="15"/>
  <c r="C179" i="15"/>
  <c r="D179" i="15"/>
  <c r="D242" i="15" s="1"/>
  <c r="E179" i="15"/>
  <c r="E242" i="15" s="1"/>
  <c r="C242" i="15" l="1"/>
  <c r="G179" i="15"/>
  <c r="G242" i="15" s="1"/>
  <c r="B243" i="15"/>
  <c r="F180" i="15"/>
  <c r="F243" i="15" s="1"/>
  <c r="G180" i="15"/>
  <c r="G243" i="15" s="1"/>
  <c r="C243" i="15"/>
  <c r="B242" i="15"/>
  <c r="F179" i="15"/>
  <c r="F242" i="15" s="1"/>
  <c r="B8" i="15"/>
  <c r="C8" i="15" l="1"/>
  <c r="C71" i="15" s="1"/>
  <c r="B7" i="15"/>
  <c r="B70" i="15" s="1"/>
  <c r="C7" i="15"/>
  <c r="C70" i="15" s="1"/>
  <c r="E7" i="15"/>
  <c r="E70" i="15" s="1"/>
  <c r="D7" i="15"/>
  <c r="D70" i="15" s="1"/>
  <c r="D8" i="15"/>
  <c r="D71" i="15" s="1"/>
  <c r="B71" i="15"/>
  <c r="E8" i="15"/>
  <c r="E71" i="15" s="1"/>
  <c r="G7" i="15" l="1"/>
  <c r="G70" i="15" s="1"/>
  <c r="F8" i="15"/>
  <c r="F71" i="15" s="1"/>
  <c r="G8" i="15"/>
  <c r="G71" i="15" s="1"/>
  <c r="F7" i="15"/>
  <c r="F70" i="15" s="1"/>
  <c r="M18" i="2" l="1"/>
  <c r="M12" i="2"/>
  <c r="M26" i="2"/>
  <c r="M29" i="2"/>
  <c r="M32" i="2"/>
  <c r="M35" i="2"/>
  <c r="M38" i="2"/>
  <c r="M11" i="2" l="1"/>
  <c r="C65" i="3" s="1"/>
  <c r="N9" i="2"/>
  <c r="N8" i="2" s="1"/>
  <c r="C146" i="3" l="1"/>
  <c r="C106" i="3"/>
  <c r="C25" i="3"/>
  <c r="N5" i="2"/>
  <c r="D99" i="3"/>
  <c r="D139" i="3" s="1"/>
  <c r="C145" i="3" l="1"/>
  <c r="C105" i="3"/>
  <c r="M5" i="2"/>
  <c r="B99" i="3"/>
  <c r="B139" i="3" s="1"/>
  <c r="D18" i="3"/>
  <c r="D58" i="3" s="1"/>
  <c r="B18" i="3" l="1"/>
  <c r="B58" i="3" s="1"/>
  <c r="C24" i="3"/>
  <c r="C64" i="3"/>
  <c r="F99" i="3"/>
  <c r="C107" i="3"/>
  <c r="C147" i="3" l="1"/>
  <c r="F139" i="3"/>
  <c r="F18" i="3"/>
  <c r="C26" i="3"/>
  <c r="E4" i="9"/>
  <c r="F58" i="3" l="1"/>
  <c r="C66" i="3"/>
  <c r="E5" i="9"/>
  <c r="F5" i="9" s="1"/>
  <c r="E6" i="9"/>
  <c r="F6" i="9" s="1"/>
  <c r="F4" i="9"/>
  <c r="B11" i="2" l="1"/>
  <c r="Z32" i="1" l="1"/>
  <c r="Z29" i="1"/>
  <c r="Z26" i="1"/>
  <c r="Z23" i="1"/>
  <c r="Z20" i="1"/>
  <c r="Z5" i="1"/>
  <c r="W32" i="1" l="1"/>
  <c r="W29" i="1"/>
  <c r="W26" i="1"/>
  <c r="W23" i="1"/>
  <c r="W20" i="1"/>
  <c r="W5" i="1"/>
  <c r="V32" i="1"/>
  <c r="V29" i="1"/>
  <c r="V26" i="1"/>
  <c r="V23" i="1"/>
  <c r="V20" i="1"/>
  <c r="V5" i="1"/>
  <c r="I5" i="1"/>
  <c r="B5" i="1"/>
  <c r="C5" i="1"/>
  <c r="D5" i="1"/>
  <c r="E5" i="1"/>
  <c r="F5" i="1"/>
  <c r="G5" i="1"/>
  <c r="H5" i="1"/>
  <c r="J5" i="1"/>
  <c r="K5" i="1"/>
  <c r="L5" i="1"/>
  <c r="M5" i="1"/>
  <c r="N5" i="1"/>
  <c r="O5" i="1"/>
  <c r="P5" i="1"/>
  <c r="Q5" i="1"/>
  <c r="R5" i="1"/>
  <c r="S5" i="1"/>
  <c r="T5" i="1"/>
  <c r="U5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Emīls Ķīlis</author>
    <author>Normunds Malnačs</author>
    <author>Dace Kalsone</author>
  </authors>
  <commentList>
    <comment ref="N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204"/>
          </rPr>
          <t>Likuma "Par valsts budžetu 2018.gadam" paskaidrojumi, 2. sadaļa "Fiskālais apskats", http://www.fm.gov.lv/files/files/FMPask_D_050218_bud2018.pdf</t>
        </r>
      </text>
    </comment>
    <comment ref="AA4" authorId="0" shapeId="0" xr:uid="{00000000-0006-0000-0100-000002000000}">
      <text>
        <r>
          <rPr>
            <b/>
            <sz val="9"/>
            <color rgb="FF000000"/>
            <rFont val="Tahoma"/>
            <family val="2"/>
            <charset val="186"/>
          </rPr>
          <t xml:space="preserve">FDP: </t>
        </r>
        <r>
          <rPr>
            <sz val="9"/>
            <color rgb="FF000000"/>
            <rFont val="Tahoma"/>
            <family val="2"/>
            <charset val="204"/>
          </rPr>
          <t>Likuma "Par valsts budžetu 2019.gadam" paskaidrojumi, 2. sadaļa "Fiskālais apskats", http://fm.gov.lv/files/valstsbudzets/FMPask_D_060319_proj2019.pdf</t>
        </r>
      </text>
    </comment>
    <comment ref="AN4" authorId="1" shapeId="0" xr:uid="{CF6124FD-40BE-458C-B449-DD91484A6939}">
      <text>
        <r>
          <rPr>
            <b/>
            <sz val="9"/>
            <color indexed="81"/>
            <rFont val="Tahoma"/>
            <family val="2"/>
            <charset val="186"/>
          </rPr>
          <t>Normunds Malnačs:</t>
        </r>
        <r>
          <rPr>
            <sz val="9"/>
            <color indexed="81"/>
            <rFont val="Tahoma"/>
            <family val="2"/>
            <charset val="186"/>
          </rPr>
          <t xml:space="preserve">
Likums par valsts budžetu 2020. gadam
</t>
        </r>
      </text>
    </comment>
    <comment ref="AY4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186"/>
          </rPr>
          <t>Normunds Malnačs:</t>
        </r>
        <r>
          <rPr>
            <sz val="9"/>
            <color indexed="81"/>
            <rFont val="Tahoma"/>
            <family val="2"/>
            <charset val="186"/>
          </rPr>
          <t xml:space="preserve">
Likums par valsts budžetu 2020. gadam
</t>
        </r>
      </text>
    </comment>
    <comment ref="M5" authorId="2" shapeId="0" xr:uid="{00000000-0006-0000-0100-000004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IKP prognozes izriet no 15.10.2018. makroekonomikas prognozēm.</t>
        </r>
      </text>
    </comment>
    <comment ref="N5" authorId="2" shapeId="0" xr:uid="{00000000-0006-0000-0100-000005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Likuma "Par valsts budžetu 2018.gadam" paskaidrojumi, 1. sadaļa "Makroekonomiskās attīstības apraksts", http://www.fm.gov.lv/files/files/FMPask_B_050218_bud2018.pdf</t>
        </r>
      </text>
    </comment>
    <comment ref="AA5" authorId="2" shapeId="0" xr:uid="{00000000-0006-0000-0100-000006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Likuma "Par valsts budžetu 2018.gadam" paskaidrojumi, 1. sadaļa "Makroekonomiskās attīstības apraksts", https://www.fm.gov.lv/files/valstsbudzets/FMPask_B_090519_bud2019.docx</t>
        </r>
      </text>
    </comment>
    <comment ref="AN5" authorId="1" shapeId="0" xr:uid="{E1F563B7-6CC2-41B9-BF4E-42D0006B9D76}">
      <text>
        <r>
          <rPr>
            <b/>
            <sz val="9"/>
            <color indexed="81"/>
            <rFont val="Tahoma"/>
            <family val="2"/>
            <charset val="186"/>
          </rPr>
          <t>Normunds Malnačs:</t>
        </r>
        <r>
          <rPr>
            <sz val="9"/>
            <color indexed="81"/>
            <rFont val="Tahoma"/>
            <family val="2"/>
            <charset val="186"/>
          </rPr>
          <t xml:space="preserve">
Saskaņā ar FM Covid-19 scenāriju 2020. gada aprīlī</t>
        </r>
      </text>
    </comment>
    <comment ref="AY5" authorId="1" shapeId="0" xr:uid="{00000000-0006-0000-0100-000007000000}">
      <text>
        <r>
          <rPr>
            <b/>
            <sz val="9"/>
            <color indexed="81"/>
            <rFont val="Tahoma"/>
            <family val="2"/>
            <charset val="186"/>
          </rPr>
          <t>Normunds Malnačs:</t>
        </r>
        <r>
          <rPr>
            <sz val="9"/>
            <color indexed="81"/>
            <rFont val="Tahoma"/>
            <family val="2"/>
            <charset val="186"/>
          </rPr>
          <t xml:space="preserve">
Saskaņā ar FM Covid-19 scenāriju 2020. gada aprīlī</t>
        </r>
      </text>
    </comment>
    <comment ref="M6" authorId="2" shapeId="0" xr:uid="{00000000-0006-0000-0100-000008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IKP prognozes un cikliskā komponente izriet no 24.03.2019. makroekonomikas prognožu precizējuma pēc CSB. http://fdp.gov.lv/files/uploaded/20190423_atjaunoti_makroekonomikas_raditaji.xlsx</t>
        </r>
      </text>
    </comment>
    <comment ref="N6" authorId="2" shapeId="0" xr:uid="{00000000-0006-0000-0100-000009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Likuma "Par valsts budžetu 2018.gadam" paskaidrojumi, 1. sadaļa "Makroekonomiskās attīstības apraksts", http://www.fm.gov.lv/files/files/FMPask_B_050218_bud2018.pdf</t>
        </r>
      </text>
    </comment>
    <comment ref="R6" authorId="2" shapeId="0" xr:uid="{00000000-0006-0000-0100-00000A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IKP prognozes un cikliskā komponente izriet no 24.03.2019. makroekonomikas prognožu precizējuma pēc CSB. http://fdp.gov.lv/files/uploaded/201190423_atjaunoti_makroekonomikas_raditaji.xlsx</t>
        </r>
      </text>
    </comment>
    <comment ref="U6" authorId="1" shapeId="0" xr:uid="{00000000-0006-0000-0100-00000B000000}">
      <text>
        <r>
          <rPr>
            <b/>
            <sz val="9"/>
            <color indexed="81"/>
            <rFont val="Tahoma"/>
            <family val="2"/>
            <charset val="186"/>
          </rPr>
          <t>Normunds Malnačs:</t>
        </r>
        <r>
          <rPr>
            <sz val="9"/>
            <color indexed="81"/>
            <rFont val="Tahoma"/>
            <family val="2"/>
            <charset val="186"/>
          </rPr>
          <t xml:space="preserve">
MK ziņojums 20/08/19
</t>
        </r>
      </text>
    </comment>
    <comment ref="AA6" authorId="2" shapeId="0" xr:uid="{00000000-0006-0000-0100-00000C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Makroekonomiskās prognozes, kas bija par pamatu 2019.gada budžetam. https://www.fm.gov.lv/files/valstsbudzets/FMPask_B_090519_bud2019.docx</t>
        </r>
      </text>
    </comment>
    <comment ref="N7" authorId="2" shapeId="0" xr:uid="{00000000-0006-0000-0100-00000D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Likuma "Par valsts budžetu 2018.gadam" paskaidrojumi, 1. sadaļa "Makroekonomiskās attīstības apraksts", http://www.fm.gov.lv/files/files/FMPask_B_050218_bud2018.pdf</t>
        </r>
      </text>
    </comment>
    <comment ref="M8" authorId="2" shapeId="0" xr:uid="{00000000-0006-0000-0100-00000E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 xml:space="preserve">CSB notifikācijas rezultāts 18.04.2019.
</t>
        </r>
      </text>
    </comment>
    <comment ref="N8" authorId="2" shapeId="0" xr:uid="{00000000-0006-0000-0100-00000F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Likuma "Par valsts budžetu 2018.gadam" paskaidrojumi, 2. sadaļa "Fiskālais apskats", https://www.fm.gov.lv/files/files/FMPask_D_050218_bud2018.pdf</t>
        </r>
      </text>
    </comment>
    <comment ref="M9" authorId="2" shapeId="0" xr:uid="{00000000-0006-0000-0100-000010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 xml:space="preserve">CSB notifikācijas rezultāts 18.04.2019.
</t>
        </r>
      </text>
    </comment>
    <comment ref="N9" authorId="2" shapeId="0" xr:uid="{00000000-0006-0000-0100-000011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Likuma "Par valsts budžetu 2018.gadam" paskaidrojumi, 2. sadaļa "Fiskālais apskats", https://www.fm.gov.lv/files/files/FMPask_D_050218_bud2018.pdf</t>
        </r>
      </text>
    </comment>
    <comment ref="AA9" authorId="2" shapeId="0" xr:uid="{00000000-0006-0000-0100-000012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 xml:space="preserve">Likuma "Par valsts budžetu 2019.gadam" paskaidrojumi, 2. sadaļa "Fiskālais apskats", https://www.fm.gov.lv/files/valstsbudzets/FMPask_D_090519_bud2019.docx
</t>
        </r>
      </text>
    </comment>
    <comment ref="M10" authorId="2" shapeId="0" xr:uid="{00000000-0006-0000-0100-000013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SP2019./22. atjaunotā informācija.</t>
        </r>
      </text>
    </comment>
    <comment ref="N10" authorId="2" shapeId="0" xr:uid="{00000000-0006-0000-0100-000014000000}">
      <text>
        <r>
          <rPr>
            <b/>
            <sz val="9"/>
            <color indexed="81"/>
            <rFont val="Tahoma"/>
            <family val="2"/>
            <charset val="186"/>
          </rPr>
          <t>FDP:</t>
        </r>
        <r>
          <rPr>
            <sz val="9"/>
            <color indexed="81"/>
            <rFont val="Tahoma"/>
            <family val="2"/>
            <charset val="186"/>
          </rPr>
          <t xml:space="preserve"> Likuma "Par valsts budžetu 2018.gadam" paskaidrojumi, 2. sadaļa "Fiskālais apskats", https://www.fm.gov.lv/files/files/FMPask_D_050218_bud2018.pdf</t>
        </r>
      </text>
    </comment>
    <comment ref="R10" authorId="2" shapeId="0" xr:uid="{00000000-0006-0000-0100-000015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SP2019./22. atjaunotā informācija.</t>
        </r>
      </text>
    </comment>
    <comment ref="U10" authorId="1" shapeId="0" xr:uid="{00000000-0006-0000-0100-000016000000}">
      <text>
        <r>
          <rPr>
            <b/>
            <sz val="9"/>
            <color rgb="FF000000"/>
            <rFont val="Tahoma"/>
            <family val="2"/>
            <charset val="186"/>
          </rPr>
          <t>Normunds Malnačs: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MK 20/08/19 ziņojums
</t>
        </r>
      </text>
    </comment>
    <comment ref="W10" authorId="1" shapeId="0" xr:uid="{00000000-0006-0000-0100-000017000000}">
      <text>
        <r>
          <rPr>
            <b/>
            <sz val="9"/>
            <color rgb="FF000000"/>
            <rFont val="Tahoma"/>
            <family val="2"/>
            <charset val="186"/>
          </rPr>
          <t>Normunds Malnačs: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DBP 2020 14.10.2019</t>
        </r>
      </text>
    </comment>
    <comment ref="AA10" authorId="2" shapeId="0" xr:uid="{00000000-0006-0000-0100-000018000000}">
      <text>
        <r>
          <rPr>
            <b/>
            <sz val="9"/>
            <color rgb="FF000000"/>
            <rFont val="Tahoma"/>
            <family val="2"/>
            <charset val="186"/>
          </rPr>
          <t xml:space="preserve">FDP: </t>
        </r>
        <r>
          <rPr>
            <sz val="9"/>
            <color rgb="FF000000"/>
            <rFont val="Tahoma"/>
            <family val="2"/>
            <charset val="186"/>
          </rPr>
          <t>Likuma "Par valsts budžetu 2019.gadam" paskaidrojumi, 2. sadaļa "Fiskālais apskats", https://www.fm.gov.lv/files/valstsbudzets/FMPask_D_090519_bud2019.docx</t>
        </r>
      </text>
    </comment>
    <comment ref="A17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Transferti un ziedojumi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5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FDP: </t>
        </r>
        <r>
          <rPr>
            <sz val="9"/>
            <color indexed="81"/>
            <rFont val="Tahoma"/>
            <family val="2"/>
            <charset val="186"/>
          </rPr>
          <t>Kārtējie maksājumi Eiropas Savienības budžetā un starptautiskā sadarbība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Emīls Ķīlis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FDP:
</t>
        </r>
        <r>
          <rPr>
            <sz val="9"/>
            <color indexed="81"/>
            <rFont val="Tahoma"/>
            <family val="2"/>
            <charset val="186"/>
          </rPr>
          <t>Transfers and donations</t>
        </r>
      </text>
    </comment>
    <comment ref="A1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FDP:</t>
        </r>
        <r>
          <rPr>
            <sz val="9"/>
            <color indexed="81"/>
            <rFont val="Tahoma"/>
            <family val="2"/>
            <charset val="186"/>
          </rPr>
          <t xml:space="preserve"> Payments to EU budget and international collaboration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Dace Kalsone</author>
  </authors>
  <commentList>
    <comment ref="C3" authorId="0" shapeId="0" xr:uid="{00000000-0006-0000-0500-000001000000}">
      <text>
        <r>
          <rPr>
            <sz val="9"/>
            <color indexed="81"/>
            <rFont val="Tahoma"/>
            <family val="2"/>
            <charset val="186"/>
          </rPr>
          <t>Likums "Par valsts budžetu 2018.gadam" 23.11.2017.</t>
        </r>
      </text>
    </comment>
  </commentList>
</comments>
</file>

<file path=xl/sharedStrings.xml><?xml version="1.0" encoding="utf-8"?>
<sst xmlns="http://schemas.openxmlformats.org/spreadsheetml/2006/main" count="1099" uniqueCount="180">
  <si>
    <t>Nodokļu ieņēmumi</t>
  </si>
  <si>
    <t>Atlīdzība</t>
  </si>
  <si>
    <t>Kapitālie izdevumi</t>
  </si>
  <si>
    <t>Avots: Valsts Kase</t>
  </si>
  <si>
    <t>marts</t>
  </si>
  <si>
    <t>maijs</t>
  </si>
  <si>
    <t>23.11.2017.</t>
  </si>
  <si>
    <t>Starpība</t>
  </si>
  <si>
    <t>Starpība, %</t>
  </si>
  <si>
    <t>Pārējie uzturēšanas izdevumi</t>
  </si>
  <si>
    <t>Faktiskā izpilde</t>
  </si>
  <si>
    <t>Atjaunotais 2018. gada finansēšanas plāns</t>
  </si>
  <si>
    <t>Sākotnējais 2018. gada finansēšanas plāns</t>
  </si>
  <si>
    <t>Rādītāji</t>
  </si>
  <si>
    <t>(eiro)</t>
  </si>
  <si>
    <t>Vispārējās valdības budžeta bilance, % no IKP</t>
  </si>
  <si>
    <t>Strukturālā vispārējās valdības budžeta bilance, % no IKP</t>
  </si>
  <si>
    <t>Mēnesis</t>
  </si>
  <si>
    <t>Budžeta likumā noteiktais mērķis</t>
  </si>
  <si>
    <t>Strukturālā bilance, % no IKP</t>
  </si>
  <si>
    <t>t</t>
  </si>
  <si>
    <t>t+1</t>
  </si>
  <si>
    <t>2019.01-2019.12</t>
  </si>
  <si>
    <t>janv</t>
  </si>
  <si>
    <t>febr</t>
  </si>
  <si>
    <t>apr</t>
  </si>
  <si>
    <t>jūn</t>
  </si>
  <si>
    <t>jūl</t>
  </si>
  <si>
    <t>aug</t>
  </si>
  <si>
    <t>sept</t>
  </si>
  <si>
    <t>okt</t>
  </si>
  <si>
    <t>nov</t>
  </si>
  <si>
    <t>dec</t>
  </si>
  <si>
    <t>2018.12</t>
  </si>
  <si>
    <t>Strukturālā vispārējās valdības budžeta bilance, tūkst. eiro</t>
  </si>
  <si>
    <t>Vispārējās valdības budžeta bilance, tūkst. eiro</t>
  </si>
  <si>
    <t>Sākotnējā budžeta likuma redakcijā</t>
  </si>
  <si>
    <t>Rezultāts, ievērojot sākotnējās EKS prognozes un bez nodokļu reformas vienreizējā faktora</t>
  </si>
  <si>
    <t>Rezultāts, ievērojot precizētās EKS prognozes un ar nodokļu reformas vienreizējo faktoru</t>
  </si>
  <si>
    <t>Strukturālā bilance, milj. eiro</t>
  </si>
  <si>
    <t>Vispārējas valdības budžeta bilance, % no IKP</t>
  </si>
  <si>
    <t>Rezultāts, ievērojot sākotnējās EKS prognozes</t>
  </si>
  <si>
    <t>Rezultāts, ievērojot precizētās EKS prognozes</t>
  </si>
  <si>
    <t>Vispārējas valdības budžeta bilance, milj. eiro</t>
  </si>
  <si>
    <t>2018.01-2018.12</t>
  </si>
  <si>
    <t>2018 (P)</t>
  </si>
  <si>
    <t>2019 (P)</t>
  </si>
  <si>
    <t>Tabula / Table</t>
  </si>
  <si>
    <t>Nosaukums</t>
  </si>
  <si>
    <t>Title</t>
  </si>
  <si>
    <t>Konsolidētais kopbudžets (kumulatīvie dati), milj. eiro</t>
  </si>
  <si>
    <t>Kumulatīvo datu atēli</t>
  </si>
  <si>
    <t>Konsolidētais kopbudžets (ikmēneša dati), milj. eiro</t>
  </si>
  <si>
    <t>Ikmēneša datu attēli</t>
  </si>
  <si>
    <t>Kumulatīvs kopsavilkums par valsts pamatbudžeta izdevumu daļas izpildi</t>
  </si>
  <si>
    <t>Consolidated government (cumulative data), million euro</t>
  </si>
  <si>
    <t>Cumulative data charts</t>
  </si>
  <si>
    <t>Consolidated government (monthly data), million euro</t>
  </si>
  <si>
    <t>Monthly data charts</t>
  </si>
  <si>
    <t>Cumulative summary of the execution of parts of the State basic budget expenditure</t>
  </si>
  <si>
    <t>Budžeta izdevumu daļas izpilde decembra mēnešos</t>
  </si>
  <si>
    <t>Execution of budget expenditure in December months</t>
  </si>
  <si>
    <t>Gadskārtējā valsts budžeta likuma izdevumu (un ieņēmumu) daļas izpildes monitorings, izmantojot Valsts kases datus</t>
  </si>
  <si>
    <t>The annual State budget law from expenditures (and revenue) side monitoring, taking as the source Treasury data</t>
  </si>
  <si>
    <t>2017.01-2017.12</t>
  </si>
  <si>
    <t>t-1</t>
  </si>
  <si>
    <t>Konsolidētais kopbudžets</t>
  </si>
  <si>
    <t>Ieņēmumi, tūkst. €</t>
  </si>
  <si>
    <t>Izdevumi, tūkst. €</t>
  </si>
  <si>
    <t>Bilance, tūkst. €</t>
  </si>
  <si>
    <t>2017.gada IKP pēc fakta</t>
  </si>
  <si>
    <t>Ieņēmumi, % no IKP</t>
  </si>
  <si>
    <t>Izdevumi, % no IKP</t>
  </si>
  <si>
    <t>Bilance, % no IKP</t>
  </si>
  <si>
    <t>x</t>
  </si>
  <si>
    <t>2016.gada IKP pēc fakta</t>
  </si>
  <si>
    <t>2016.01-2016.12</t>
  </si>
  <si>
    <t>t-2</t>
  </si>
  <si>
    <t>2018.10.15. prognoze</t>
  </si>
  <si>
    <t>Valsts pamatbudžets</t>
  </si>
  <si>
    <t>2-4</t>
  </si>
  <si>
    <t>3-5</t>
  </si>
  <si>
    <t>Valsts speciālais budžets</t>
  </si>
  <si>
    <t>Pašvaldību budžets</t>
  </si>
  <si>
    <t>Kopsavilkums par valsts pamatbudžeta izdevumu daļas izpildi, uzkrātās vērtībās, 2018. gada beigās</t>
  </si>
  <si>
    <t>janv-nov vidējais</t>
  </si>
  <si>
    <t>2-5</t>
  </si>
  <si>
    <t>3-6</t>
  </si>
  <si>
    <t>4-7</t>
  </si>
  <si>
    <t>t-3</t>
  </si>
  <si>
    <t>03.04.2019.</t>
  </si>
  <si>
    <t>2020 (P)</t>
  </si>
  <si>
    <t>Government consolidated budget balance (cash flow), thousand euro</t>
  </si>
  <si>
    <t>Month</t>
  </si>
  <si>
    <t>Outcome</t>
  </si>
  <si>
    <t>Objective, set in the Budget framework</t>
  </si>
  <si>
    <t>Difference</t>
  </si>
  <si>
    <t>jan</t>
  </si>
  <si>
    <t>feb</t>
  </si>
  <si>
    <t>mar</t>
  </si>
  <si>
    <t>may</t>
  </si>
  <si>
    <t>jun</t>
  </si>
  <si>
    <t>jul</t>
  </si>
  <si>
    <t>sep</t>
  </si>
  <si>
    <t>oct</t>
  </si>
  <si>
    <t>Government consolidated budget balance (cash flow), % of GDP</t>
  </si>
  <si>
    <t>Central government basic budget balance (cash flow), thousand euro</t>
  </si>
  <si>
    <t>Central government basic budget balance (cash flow), % of GDP</t>
  </si>
  <si>
    <t>Central government special budget balance (cash flow), thousand euro</t>
  </si>
  <si>
    <t>Central government special budget balance (cash flow), % of GDP</t>
  </si>
  <si>
    <t>Local government budget balance (cash flow), thousand euro</t>
  </si>
  <si>
    <t>Local government budget balance (cash flow), % of GDP</t>
  </si>
  <si>
    <t>General government budget (cash flow)</t>
  </si>
  <si>
    <t>Revenue, thousand €</t>
  </si>
  <si>
    <t>Expenditure, thousand €</t>
  </si>
  <si>
    <t>Balance, thousand €</t>
  </si>
  <si>
    <t>Total</t>
  </si>
  <si>
    <t>Revenue, % of GDP</t>
  </si>
  <si>
    <t>Expenditure, % of GDP</t>
  </si>
  <si>
    <t>Balance, % of GDP</t>
  </si>
  <si>
    <t>Tax revenue, incl. social contributions</t>
  </si>
  <si>
    <t>Revenue, thousand euro</t>
  </si>
  <si>
    <t>Central government basic budget (cash flow)</t>
  </si>
  <si>
    <t>Central government special budget (cash flow)</t>
  </si>
  <si>
    <t>Local government budget (cash flow)</t>
  </si>
  <si>
    <t>CONSOLIDATED GENERAL BUDGET</t>
  </si>
  <si>
    <t>Actually collected (thsds. euro)</t>
  </si>
  <si>
    <t>Structural general government balance, % of GDP</t>
  </si>
  <si>
    <t>Budget cyclical component, % of GDP</t>
  </si>
  <si>
    <t>One-offs and other short-term measures, % of GDP</t>
  </si>
  <si>
    <t>General government budget balance, % of GDP</t>
  </si>
  <si>
    <t>General government budget balance</t>
  </si>
  <si>
    <t>ESA corrections</t>
  </si>
  <si>
    <t>Government consolidated budget</t>
  </si>
  <si>
    <t>Revenue</t>
  </si>
  <si>
    <t>Tax revenue</t>
  </si>
  <si>
    <t>Non-tax revenue</t>
  </si>
  <si>
    <t>Self-earned revenue</t>
  </si>
  <si>
    <t>Foreign financial assistance</t>
  </si>
  <si>
    <t>Other revenue</t>
  </si>
  <si>
    <t>Expenditure</t>
  </si>
  <si>
    <t>Remuneration</t>
  </si>
  <si>
    <t>Goods and services</t>
  </si>
  <si>
    <t>Interest payments</t>
  </si>
  <si>
    <t>Subsidies and grants</t>
  </si>
  <si>
    <t>Social support</t>
  </si>
  <si>
    <t>Capital expenditure</t>
  </si>
  <si>
    <t>Other expenditure</t>
  </si>
  <si>
    <t>Central government budget balance (cash flow)</t>
  </si>
  <si>
    <t>Central government basic budget balance (cash flow)</t>
  </si>
  <si>
    <t>Central government special budget balance (cash flow)</t>
  </si>
  <si>
    <t>Derived public persons budget balance (cash flow)</t>
  </si>
  <si>
    <t>Local government budget balance (cash flow)</t>
  </si>
  <si>
    <t>General government budget balance (cash flow)</t>
  </si>
  <si>
    <t>2021 (P)</t>
  </si>
  <si>
    <t>IKP</t>
  </si>
  <si>
    <t/>
  </si>
  <si>
    <t>No IKP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</si>
  <si>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</si>
  <si>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</si>
  <si>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</si>
  <si>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</si>
  <si>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</si>
  <si>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</si>
  <si>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</si>
  <si>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</si>
  <si>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</si>
  <si>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</si>
  <si>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</si>
  <si>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</si>
  <si>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Special budget</t>
  </si>
  <si>
    <t>Basic budget</t>
  </si>
  <si>
    <t>From GDP</t>
  </si>
  <si>
    <t>Sum</t>
  </si>
  <si>
    <t>GDP</t>
  </si>
  <si>
    <t>2019 actual</t>
  </si>
  <si>
    <t>2020 plan</t>
  </si>
  <si>
    <t>2020 actual</t>
  </si>
  <si>
    <t>2021 plan</t>
  </si>
  <si>
    <t>2021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</si>
</sst>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"/>
    <numFmt numFmtId="165" formatCode="yyyy/mm"/>
    <numFmt numFmtId="166" formatCode="0.0"/>
    <numFmt numFmtId="167" formatCode="#,##0.0"/>
    <numFmt numFmtId="168" formatCode="mmm"/>
    <numFmt numFmtId="169" formatCode="0&quot;.&quot;0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2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186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color theme="1"/>
      <name val="Calibri Light"/>
      <family val="2"/>
      <charset val="186"/>
      <scheme val="major"/>
    </font>
    <font>
      <sz val="8"/>
      <color theme="1"/>
      <name val="Calibri Light"/>
      <family val="2"/>
      <charset val="186"/>
      <scheme val="major"/>
    </font>
    <font>
      <i/>
      <sz val="10"/>
      <color theme="1"/>
      <name val="Calibri Light"/>
      <family val="2"/>
      <charset val="186"/>
      <scheme val="major"/>
    </font>
    <font>
      <b/>
      <i/>
      <sz val="10"/>
      <color theme="1"/>
      <name val="Calibri Light"/>
      <family val="2"/>
      <charset val="186"/>
      <scheme val="major"/>
    </font>
    <font>
      <i/>
      <sz val="10"/>
      <name val="Calibri Light"/>
      <family val="2"/>
      <charset val="186"/>
      <scheme val="major"/>
    </font>
    <font>
      <sz val="10"/>
      <color theme="1"/>
      <name val="Calibri Light"/>
      <family val="2"/>
      <charset val="186"/>
      <scheme val="major"/>
    </font>
    <font>
      <b/>
      <sz val="10"/>
      <color theme="1"/>
      <name val="Calibri Light"/>
      <family val="2"/>
      <charset val="186"/>
      <scheme val="major"/>
    </font>
    <font>
      <i/>
      <sz val="9"/>
      <color theme="1"/>
      <name val="Calibri Light"/>
      <family val="2"/>
      <charset val="186"/>
      <scheme val="major"/>
    </font>
    <font>
      <u/>
      <sz val="8"/>
      <color theme="10"/>
      <name val="Calibri Light"/>
      <family val="2"/>
      <charset val="186"/>
      <scheme val="major"/>
    </font>
    <font>
      <i/>
      <sz val="8"/>
      <color theme="1"/>
      <name val="Calibri Light"/>
      <family val="2"/>
      <charset val="186"/>
      <scheme val="major"/>
    </font>
    <font>
      <b/>
      <sz val="11"/>
      <color theme="1"/>
      <name val="Calibri Light"/>
      <family val="2"/>
      <charset val="186"/>
      <scheme val="major"/>
    </font>
    <font>
      <i/>
      <sz val="11"/>
      <color theme="1"/>
      <name val="Calibri Light"/>
      <family val="2"/>
      <charset val="186"/>
      <scheme val="major"/>
    </font>
    <font>
      <sz val="12"/>
      <color theme="1"/>
      <name val="Calibri Light"/>
      <family val="2"/>
      <charset val="186"/>
      <scheme val="major"/>
    </font>
    <font>
      <b/>
      <sz val="12"/>
      <color theme="1"/>
      <name val="Calibri Light"/>
      <family val="2"/>
      <charset val="186"/>
      <scheme val="major"/>
    </font>
    <font>
      <u/>
      <sz val="9"/>
      <color theme="10"/>
      <name val="Calibri Light"/>
      <family val="2"/>
      <charset val="186"/>
      <scheme val="major"/>
    </font>
    <font>
      <i/>
      <sz val="11"/>
      <color theme="10"/>
      <name val="Calibri Light"/>
      <family val="2"/>
      <charset val="186"/>
      <scheme val="major"/>
    </font>
    <font>
      <b/>
      <sz val="10"/>
      <name val="Calibri Light"/>
      <family val="2"/>
      <charset val="186"/>
      <scheme val="major"/>
    </font>
    <font>
      <sz val="10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BaltGaramond"/>
      <family val="2"/>
      <charset val="186"/>
    </font>
    <font>
      <sz val="9"/>
      <name val="Times New Roman"/>
      <family val="1"/>
      <charset val="186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9"/>
      <color indexed="10"/>
      <name val="Times New Roman"/>
      <family val="1"/>
      <charset val="186"/>
    </font>
    <font>
      <sz val="11"/>
      <color indexed="10"/>
      <name val="Calibri"/>
      <family val="2"/>
    </font>
    <font>
      <u/>
      <sz val="10"/>
      <color indexed="12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color indexed="12"/>
      <name val="Times New Roman"/>
      <family val="1"/>
      <charset val="186"/>
    </font>
    <font>
      <u/>
      <sz val="10"/>
      <color theme="10"/>
      <name val="Arial"/>
      <family val="2"/>
      <charset val="186"/>
    </font>
    <font>
      <i/>
      <u/>
      <sz val="9"/>
      <color theme="10"/>
      <name val="Calibri"/>
      <family val="2"/>
      <charset val="186"/>
      <scheme val="minor"/>
    </font>
    <font>
      <b/>
      <sz val="9"/>
      <color rgb="FF000000"/>
      <name val="Tahoma"/>
      <family val="2"/>
      <charset val="186"/>
    </font>
    <font>
      <sz val="9"/>
      <color rgb="FF000000"/>
      <name val="Tahoma"/>
      <family val="2"/>
      <charset val="186"/>
    </font>
    <font>
      <sz val="9"/>
      <color rgb="FF000000"/>
      <name val="Tahoma"/>
      <family val="2"/>
      <charset val="204"/>
    </font>
    <font>
      <sz val="8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186"/>
    </font>
  </fonts>
  <fills count="7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</borders>
  <cellStyleXfs count="46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6" fillId="0" borderId="0"/>
    <xf numFmtId="4" fontId="7" fillId="0" borderId="0" applyNumberFormat="0" applyProtection="0">
      <alignment horizontal="right" wrapText="1"/>
    </xf>
    <xf numFmtId="0" fontId="9" fillId="0" borderId="0"/>
    <xf numFmtId="0" fontId="9" fillId="0" borderId="0"/>
    <xf numFmtId="0" fontId="28" fillId="0" borderId="0"/>
    <xf numFmtId="0" fontId="62" fillId="7" borderId="0" applyNumberFormat="0" applyBorder="0" applyAlignment="0" applyProtection="0"/>
    <xf numFmtId="0" fontId="33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9" borderId="0" applyNumberFormat="0" applyBorder="0" applyAlignment="0" applyProtection="0"/>
    <xf numFmtId="0" fontId="33" fillId="10" borderId="0" applyNumberFormat="0" applyBorder="0" applyAlignment="0" applyProtection="0"/>
    <xf numFmtId="0" fontId="62" fillId="9" borderId="0" applyNumberFormat="0" applyBorder="0" applyAlignment="0" applyProtection="0"/>
    <xf numFmtId="0" fontId="62" fillId="11" borderId="0" applyNumberFormat="0" applyBorder="0" applyAlignment="0" applyProtection="0"/>
    <xf numFmtId="0" fontId="33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13" borderId="0" applyNumberFormat="0" applyBorder="0" applyAlignment="0" applyProtection="0"/>
    <xf numFmtId="0" fontId="33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33" fillId="16" borderId="0" applyNumberFormat="0" applyBorder="0" applyAlignment="0" applyProtection="0"/>
    <xf numFmtId="0" fontId="62" fillId="15" borderId="0" applyNumberFormat="0" applyBorder="0" applyAlignment="0" applyProtection="0"/>
    <xf numFmtId="0" fontId="62" fillId="17" borderId="0" applyNumberFormat="0" applyBorder="0" applyAlignment="0" applyProtection="0"/>
    <xf numFmtId="0" fontId="33" fillId="9" borderId="0" applyNumberFormat="0" applyBorder="0" applyAlignment="0" applyProtection="0"/>
    <xf numFmtId="0" fontId="62" fillId="17" borderId="0" applyNumberFormat="0" applyBorder="0" applyAlignment="0" applyProtection="0"/>
    <xf numFmtId="0" fontId="62" fillId="16" borderId="0" applyNumberFormat="0" applyBorder="0" applyAlignment="0" applyProtection="0"/>
    <xf numFmtId="0" fontId="33" fillId="18" borderId="0" applyNumberFormat="0" applyBorder="0" applyAlignment="0" applyProtection="0"/>
    <xf numFmtId="0" fontId="62" fillId="16" borderId="0" applyNumberFormat="0" applyBorder="0" applyAlignment="0" applyProtection="0"/>
    <xf numFmtId="0" fontId="62" fillId="10" borderId="0" applyNumberFormat="0" applyBorder="0" applyAlignment="0" applyProtection="0"/>
    <xf numFmtId="0" fontId="33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9" borderId="0" applyNumberFormat="0" applyBorder="0" applyAlignment="0" applyProtection="0"/>
    <xf numFmtId="0" fontId="33" fillId="20" borderId="0" applyNumberFormat="0" applyBorder="0" applyAlignment="0" applyProtection="0"/>
    <xf numFmtId="0" fontId="62" fillId="19" borderId="0" applyNumberFormat="0" applyBorder="0" applyAlignment="0" applyProtection="0"/>
    <xf numFmtId="0" fontId="62" fillId="13" borderId="0" applyNumberFormat="0" applyBorder="0" applyAlignment="0" applyProtection="0"/>
    <xf numFmtId="0" fontId="33" fillId="21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33" fillId="18" borderId="0" applyNumberFormat="0" applyBorder="0" applyAlignment="0" applyProtection="0"/>
    <xf numFmtId="0" fontId="62" fillId="16" borderId="0" applyNumberFormat="0" applyBorder="0" applyAlignment="0" applyProtection="0"/>
    <xf numFmtId="0" fontId="62" fillId="22" borderId="0" applyNumberFormat="0" applyBorder="0" applyAlignment="0" applyProtection="0"/>
    <xf numFmtId="0" fontId="33" fillId="17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6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10" borderId="0" applyNumberFormat="0" applyBorder="0" applyAlignment="0" applyProtection="0"/>
    <xf numFmtId="0" fontId="66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9" borderId="0" applyNumberFormat="0" applyBorder="0" applyAlignment="0" applyProtection="0"/>
    <xf numFmtId="0" fontId="66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24" borderId="0" applyNumberFormat="0" applyBorder="0" applyAlignment="0" applyProtection="0"/>
    <xf numFmtId="0" fontId="66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6" fillId="18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6" fillId="17" borderId="0" applyNumberFormat="0" applyBorder="0" applyAlignment="0" applyProtection="0"/>
    <xf numFmtId="0" fontId="63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0" borderId="0" applyNumberFormat="0" applyBorder="0" applyAlignment="0" applyProtection="0"/>
    <xf numFmtId="0" fontId="29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27" borderId="0" applyNumberFormat="0" applyBorder="0" applyAlignment="0" applyProtection="0"/>
    <xf numFmtId="0" fontId="29" fillId="41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48" borderId="0" applyNumberFormat="0" applyBorder="0" applyAlignment="0" applyProtection="0"/>
    <xf numFmtId="0" fontId="29" fillId="37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52" borderId="9" applyNumberFormat="0" applyAlignment="0" applyProtection="0"/>
    <xf numFmtId="0" fontId="39" fillId="52" borderId="9" applyNumberFormat="0" applyAlignment="0" applyProtection="0"/>
    <xf numFmtId="0" fontId="39" fillId="52" borderId="9" applyNumberFormat="0" applyAlignment="0" applyProtection="0"/>
    <xf numFmtId="0" fontId="40" fillId="39" borderId="10" applyNumberFormat="0" applyAlignment="0" applyProtection="0"/>
    <xf numFmtId="0" fontId="40" fillId="39" borderId="10" applyNumberFormat="0" applyAlignment="0" applyProtection="0"/>
    <xf numFmtId="0" fontId="40" fillId="39" borderId="10" applyNumberFormat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9" fillId="0" borderId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49" borderId="9" applyNumberFormat="0" applyAlignment="0" applyProtection="0"/>
    <xf numFmtId="0" fontId="45" fillId="49" borderId="9" applyNumberFormat="0" applyAlignment="0" applyProtection="0"/>
    <xf numFmtId="0" fontId="45" fillId="49" borderId="9" applyNumberFormat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70" fillId="0" borderId="0"/>
    <xf numFmtId="0" fontId="71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5" applyNumberFormat="0" applyFont="0" applyAlignment="0" applyProtection="0"/>
    <xf numFmtId="0" fontId="9" fillId="48" borderId="15" applyNumberFormat="0" applyFont="0" applyAlignment="0" applyProtection="0"/>
    <xf numFmtId="0" fontId="9" fillId="48" borderId="15" applyNumberFormat="0" applyFont="0" applyAlignment="0" applyProtection="0"/>
    <xf numFmtId="0" fontId="48" fillId="52" borderId="16" applyNumberFormat="0" applyAlignment="0" applyProtection="0"/>
    <xf numFmtId="0" fontId="48" fillId="52" borderId="16" applyNumberFormat="0" applyAlignment="0" applyProtection="0"/>
    <xf numFmtId="0" fontId="48" fillId="52" borderId="16" applyNumberFormat="0" applyAlignment="0" applyProtection="0"/>
    <xf numFmtId="0" fontId="3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" fontId="49" fillId="60" borderId="17" applyNumberFormat="0" applyProtection="0">
      <alignment vertical="center"/>
    </xf>
    <xf numFmtId="0" fontId="9" fillId="0" borderId="0"/>
    <xf numFmtId="4" fontId="51" fillId="59" borderId="18" applyNumberFormat="0" applyProtection="0">
      <alignment vertical="center"/>
    </xf>
    <xf numFmtId="0" fontId="9" fillId="0" borderId="0"/>
    <xf numFmtId="0" fontId="9" fillId="0" borderId="0"/>
    <xf numFmtId="4" fontId="50" fillId="59" borderId="18" applyNumberFormat="0" applyProtection="0">
      <alignment vertical="center"/>
    </xf>
    <xf numFmtId="0" fontId="9" fillId="0" borderId="0"/>
    <xf numFmtId="4" fontId="50" fillId="59" borderId="18" applyNumberFormat="0" applyProtection="0">
      <alignment vertical="center"/>
    </xf>
    <xf numFmtId="0" fontId="9" fillId="0" borderId="0"/>
    <xf numFmtId="0" fontId="9" fillId="0" borderId="0"/>
    <xf numFmtId="4" fontId="49" fillId="60" borderId="17" applyNumberFormat="0" applyProtection="0">
      <alignment horizontal="left" vertical="center" indent="1"/>
    </xf>
    <xf numFmtId="0" fontId="9" fillId="0" borderId="0"/>
    <xf numFmtId="4" fontId="51" fillId="59" borderId="18" applyNumberFormat="0" applyProtection="0">
      <alignment horizontal="left" vertical="center" indent="1"/>
    </xf>
    <xf numFmtId="0" fontId="9" fillId="0" borderId="0"/>
    <xf numFmtId="0" fontId="9" fillId="0" borderId="0"/>
    <xf numFmtId="0" fontId="51" fillId="59" borderId="18" applyNumberFormat="0" applyProtection="0">
      <alignment horizontal="left" vertical="top" indent="1"/>
    </xf>
    <xf numFmtId="0" fontId="9" fillId="0" borderId="0"/>
    <xf numFmtId="0" fontId="9" fillId="0" borderId="0"/>
    <xf numFmtId="0" fontId="9" fillId="0" borderId="0"/>
    <xf numFmtId="4" fontId="49" fillId="0" borderId="19" applyNumberFormat="0" applyProtection="0">
      <alignment horizontal="left" vertical="center" wrapText="1" indent="1"/>
    </xf>
    <xf numFmtId="4" fontId="68" fillId="61" borderId="0" applyNumberFormat="0" applyProtection="0">
      <alignment horizontal="left" vertical="center"/>
    </xf>
    <xf numFmtId="4" fontId="51" fillId="8" borderId="0" applyNumberFormat="0" applyProtection="0">
      <alignment horizontal="left" vertical="center" indent="1"/>
    </xf>
    <xf numFmtId="4" fontId="68" fillId="61" borderId="0" applyNumberFormat="0" applyProtection="0">
      <alignment horizontal="left" vertical="center"/>
    </xf>
    <xf numFmtId="0" fontId="9" fillId="0" borderId="0"/>
    <xf numFmtId="4" fontId="33" fillId="9" borderId="18" applyNumberFormat="0" applyProtection="0">
      <alignment horizontal="right" vertical="center"/>
    </xf>
    <xf numFmtId="0" fontId="9" fillId="0" borderId="0"/>
    <xf numFmtId="4" fontId="33" fillId="9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10" borderId="18" applyNumberFormat="0" applyProtection="0">
      <alignment horizontal="right" vertical="center"/>
    </xf>
    <xf numFmtId="0" fontId="9" fillId="0" borderId="0"/>
    <xf numFmtId="4" fontId="33" fillId="10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34" borderId="18" applyNumberFormat="0" applyProtection="0">
      <alignment horizontal="right" vertical="center"/>
    </xf>
    <xf numFmtId="0" fontId="9" fillId="0" borderId="0"/>
    <xf numFmtId="4" fontId="33" fillId="34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22" borderId="18" applyNumberFormat="0" applyProtection="0">
      <alignment horizontal="right" vertical="center"/>
    </xf>
    <xf numFmtId="0" fontId="9" fillId="0" borderId="0"/>
    <xf numFmtId="4" fontId="33" fillId="22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26" borderId="18" applyNumberFormat="0" applyProtection="0">
      <alignment horizontal="right" vertical="center"/>
    </xf>
    <xf numFmtId="0" fontId="9" fillId="0" borderId="0"/>
    <xf numFmtId="4" fontId="33" fillId="26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47" borderId="18" applyNumberFormat="0" applyProtection="0">
      <alignment horizontal="right" vertical="center"/>
    </xf>
    <xf numFmtId="0" fontId="9" fillId="0" borderId="0"/>
    <xf numFmtId="4" fontId="33" fillId="47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20" borderId="18" applyNumberFormat="0" applyProtection="0">
      <alignment horizontal="right" vertical="center"/>
    </xf>
    <xf numFmtId="0" fontId="9" fillId="0" borderId="0"/>
    <xf numFmtId="4" fontId="33" fillId="20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62" borderId="18" applyNumberFormat="0" applyProtection="0">
      <alignment horizontal="right" vertical="center"/>
    </xf>
    <xf numFmtId="0" fontId="9" fillId="0" borderId="0"/>
    <xf numFmtId="4" fontId="33" fillId="62" borderId="18" applyNumberFormat="0" applyProtection="0">
      <alignment horizontal="right" vertical="center"/>
    </xf>
    <xf numFmtId="0" fontId="9" fillId="0" borderId="0"/>
    <xf numFmtId="0" fontId="9" fillId="0" borderId="0"/>
    <xf numFmtId="4" fontId="33" fillId="19" borderId="18" applyNumberFormat="0" applyProtection="0">
      <alignment horizontal="right" vertical="center"/>
    </xf>
    <xf numFmtId="0" fontId="9" fillId="0" borderId="0"/>
    <xf numFmtId="4" fontId="33" fillId="19" borderId="18" applyNumberFormat="0" applyProtection="0">
      <alignment horizontal="right" vertical="center"/>
    </xf>
    <xf numFmtId="0" fontId="9" fillId="0" borderId="0"/>
    <xf numFmtId="0" fontId="9" fillId="0" borderId="0"/>
    <xf numFmtId="4" fontId="51" fillId="63" borderId="20" applyNumberFormat="0" applyProtection="0">
      <alignment horizontal="left" vertical="center" indent="1"/>
    </xf>
    <xf numFmtId="0" fontId="9" fillId="0" borderId="0"/>
    <xf numFmtId="4" fontId="51" fillId="63" borderId="20" applyNumberFormat="0" applyProtection="0">
      <alignment horizontal="left" vertical="center" indent="1"/>
    </xf>
    <xf numFmtId="0" fontId="9" fillId="0" borderId="0"/>
    <xf numFmtId="0" fontId="9" fillId="0" borderId="0"/>
    <xf numFmtId="4" fontId="52" fillId="0" borderId="19" applyNumberFormat="0" applyProtection="0">
      <alignment horizontal="left" vertical="center" wrapText="1" indent="1"/>
    </xf>
    <xf numFmtId="0" fontId="9" fillId="0" borderId="0"/>
    <xf numFmtId="4" fontId="33" fillId="64" borderId="0" applyNumberFormat="0" applyProtection="0">
      <alignment horizontal="left" vertical="center" indent="1"/>
    </xf>
    <xf numFmtId="0" fontId="9" fillId="0" borderId="0"/>
    <xf numFmtId="0" fontId="9" fillId="0" borderId="0"/>
    <xf numFmtId="4" fontId="53" fillId="18" borderId="0" applyNumberFormat="0" applyProtection="0">
      <alignment horizontal="left" vertical="center" indent="1"/>
    </xf>
    <xf numFmtId="4" fontId="53" fillId="18" borderId="0" applyNumberFormat="0" applyProtection="0">
      <alignment horizontal="left" vertical="center" indent="1"/>
    </xf>
    <xf numFmtId="4" fontId="53" fillId="18" borderId="0" applyNumberFormat="0" applyProtection="0">
      <alignment horizontal="left" vertical="center" indent="1"/>
    </xf>
    <xf numFmtId="0" fontId="9" fillId="0" borderId="0"/>
    <xf numFmtId="0" fontId="9" fillId="0" borderId="0"/>
    <xf numFmtId="4" fontId="33" fillId="8" borderId="18" applyNumberFormat="0" applyProtection="0">
      <alignment horizontal="right" vertical="center"/>
    </xf>
    <xf numFmtId="0" fontId="9" fillId="0" borderId="0"/>
    <xf numFmtId="4" fontId="33" fillId="8" borderId="18" applyNumberFormat="0" applyProtection="0">
      <alignment horizontal="right" vertical="center"/>
    </xf>
    <xf numFmtId="0" fontId="9" fillId="0" borderId="0"/>
    <xf numFmtId="0" fontId="9" fillId="0" borderId="0"/>
    <xf numFmtId="4" fontId="54" fillId="64" borderId="0" applyNumberFormat="0" applyProtection="0">
      <alignment horizontal="left" vertical="center" indent="1"/>
    </xf>
    <xf numFmtId="4" fontId="54" fillId="64" borderId="0" applyNumberFormat="0" applyProtection="0">
      <alignment horizontal="left" vertical="center" indent="1"/>
    </xf>
    <xf numFmtId="4" fontId="54" fillId="64" borderId="0" applyNumberFormat="0" applyProtection="0">
      <alignment horizontal="left" vertical="center" indent="1"/>
    </xf>
    <xf numFmtId="0" fontId="9" fillId="0" borderId="0"/>
    <xf numFmtId="0" fontId="9" fillId="0" borderId="0"/>
    <xf numFmtId="4" fontId="54" fillId="8" borderId="0" applyNumberFormat="0" applyProtection="0">
      <alignment horizontal="left" vertical="center" indent="1"/>
    </xf>
    <xf numFmtId="4" fontId="54" fillId="8" borderId="0" applyNumberFormat="0" applyProtection="0">
      <alignment horizontal="left" vertical="center" indent="1"/>
    </xf>
    <xf numFmtId="4" fontId="54" fillId="8" borderId="0" applyNumberFormat="0" applyProtection="0">
      <alignment horizontal="left" vertical="center" indent="1"/>
    </xf>
    <xf numFmtId="0" fontId="9" fillId="0" borderId="0"/>
    <xf numFmtId="0" fontId="9" fillId="0" borderId="0"/>
    <xf numFmtId="0" fontId="37" fillId="0" borderId="19" applyNumberFormat="0" applyProtection="0">
      <alignment horizontal="left" vertical="center" wrapText="1" indent="1"/>
    </xf>
    <xf numFmtId="0" fontId="9" fillId="0" borderId="0"/>
    <xf numFmtId="0" fontId="9" fillId="18" borderId="18" applyNumberFormat="0" applyProtection="0">
      <alignment horizontal="left" vertical="center" indent="1"/>
    </xf>
    <xf numFmtId="0" fontId="9" fillId="0" borderId="0"/>
    <xf numFmtId="0" fontId="9" fillId="0" borderId="0"/>
    <xf numFmtId="0" fontId="9" fillId="18" borderId="18" applyNumberFormat="0" applyProtection="0">
      <alignment horizontal="left" vertical="top" indent="1"/>
    </xf>
    <xf numFmtId="0" fontId="9" fillId="18" borderId="18" applyNumberFormat="0" applyProtection="0">
      <alignment horizontal="left" vertical="top" indent="1"/>
    </xf>
    <xf numFmtId="0" fontId="9" fillId="0" borderId="0"/>
    <xf numFmtId="0" fontId="9" fillId="0" borderId="0"/>
    <xf numFmtId="0" fontId="37" fillId="0" borderId="17" applyNumberFormat="0" applyProtection="0">
      <alignment horizontal="left" vertical="center" indent="1"/>
    </xf>
    <xf numFmtId="0" fontId="9" fillId="0" borderId="0"/>
    <xf numFmtId="0" fontId="9" fillId="8" borderId="18" applyNumberFormat="0" applyProtection="0">
      <alignment horizontal="left" vertical="center" indent="1"/>
    </xf>
    <xf numFmtId="0" fontId="9" fillId="0" borderId="0"/>
    <xf numFmtId="0" fontId="9" fillId="0" borderId="0"/>
    <xf numFmtId="0" fontId="9" fillId="8" borderId="18" applyNumberFormat="0" applyProtection="0">
      <alignment horizontal="left" vertical="top" indent="1"/>
    </xf>
    <xf numFmtId="0" fontId="9" fillId="8" borderId="18" applyNumberFormat="0" applyProtection="0">
      <alignment horizontal="left" vertical="top" indent="1"/>
    </xf>
    <xf numFmtId="0" fontId="9" fillId="0" borderId="0"/>
    <xf numFmtId="0" fontId="9" fillId="0" borderId="0"/>
    <xf numFmtId="0" fontId="37" fillId="0" borderId="17" applyNumberFormat="0" applyProtection="0">
      <alignment horizontal="left" vertical="center" indent="1"/>
    </xf>
    <xf numFmtId="0" fontId="9" fillId="0" borderId="0"/>
    <xf numFmtId="0" fontId="9" fillId="16" borderId="18" applyNumberFormat="0" applyProtection="0">
      <alignment horizontal="left" vertical="center" indent="1"/>
    </xf>
    <xf numFmtId="0" fontId="9" fillId="0" borderId="0"/>
    <xf numFmtId="0" fontId="27" fillId="0" borderId="0" applyNumberFormat="0" applyProtection="0">
      <alignment horizontal="left" wrapText="1" indent="1" shrinkToFit="1"/>
    </xf>
    <xf numFmtId="0" fontId="9" fillId="0" borderId="0"/>
    <xf numFmtId="0" fontId="9" fillId="16" borderId="18" applyNumberFormat="0" applyProtection="0">
      <alignment horizontal="left" vertical="top" indent="1"/>
    </xf>
    <xf numFmtId="0" fontId="9" fillId="16" borderId="18" applyNumberFormat="0" applyProtection="0">
      <alignment horizontal="left" vertical="top" indent="1"/>
    </xf>
    <xf numFmtId="0" fontId="9" fillId="0" borderId="0"/>
    <xf numFmtId="0" fontId="9" fillId="0" borderId="0"/>
    <xf numFmtId="0" fontId="37" fillId="0" borderId="17" applyNumberFormat="0" applyProtection="0">
      <alignment horizontal="left" vertical="center" indent="1"/>
    </xf>
    <xf numFmtId="0" fontId="9" fillId="0" borderId="0"/>
    <xf numFmtId="0" fontId="9" fillId="64" borderId="18" applyNumberFormat="0" applyProtection="0">
      <alignment horizontal="left" vertical="center" indent="1"/>
    </xf>
    <xf numFmtId="0" fontId="9" fillId="0" borderId="0"/>
    <xf numFmtId="0" fontId="9" fillId="0" borderId="0"/>
    <xf numFmtId="0" fontId="9" fillId="64" borderId="18" applyNumberFormat="0" applyProtection="0">
      <alignment horizontal="left" vertical="top" indent="1"/>
    </xf>
    <xf numFmtId="0" fontId="9" fillId="64" borderId="18" applyNumberFormat="0" applyProtection="0">
      <alignment horizontal="left" vertical="top" indent="1"/>
    </xf>
    <xf numFmtId="0" fontId="9" fillId="0" borderId="0"/>
    <xf numFmtId="0" fontId="9" fillId="0" borderId="0"/>
    <xf numFmtId="0" fontId="9" fillId="14" borderId="17" applyNumberFormat="0">
      <protection locked="0"/>
    </xf>
    <xf numFmtId="0" fontId="9" fillId="14" borderId="17" applyNumberFormat="0">
      <protection locked="0"/>
    </xf>
    <xf numFmtId="0" fontId="9" fillId="0" borderId="0"/>
    <xf numFmtId="0" fontId="60" fillId="18" borderId="21" applyBorder="0"/>
    <xf numFmtId="0" fontId="9" fillId="0" borderId="0"/>
    <xf numFmtId="4" fontId="33" fillId="12" borderId="18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55" fillId="12" borderId="18" applyNumberFormat="0" applyProtection="0">
      <alignment vertical="center"/>
    </xf>
    <xf numFmtId="0" fontId="9" fillId="0" borderId="0"/>
    <xf numFmtId="4" fontId="55" fillId="12" borderId="18" applyNumberFormat="0" applyProtection="0">
      <alignment vertical="center"/>
    </xf>
    <xf numFmtId="0" fontId="9" fillId="0" borderId="0"/>
    <xf numFmtId="0" fontId="9" fillId="0" borderId="0"/>
    <xf numFmtId="4" fontId="33" fillId="12" borderId="18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33" fillId="12" borderId="18" applyNumberFormat="0" applyProtection="0">
      <alignment horizontal="left" vertical="top" indent="1"/>
    </xf>
    <xf numFmtId="0" fontId="9" fillId="0" borderId="0"/>
    <xf numFmtId="0" fontId="9" fillId="0" borderId="0"/>
    <xf numFmtId="4" fontId="33" fillId="64" borderId="18" applyNumberFormat="0" applyProtection="0">
      <alignment horizontal="right" vertical="center"/>
    </xf>
    <xf numFmtId="4" fontId="52" fillId="60" borderId="17" applyNumberFormat="0" applyProtection="0">
      <alignment horizontal="right" vertical="center"/>
    </xf>
    <xf numFmtId="4" fontId="33" fillId="64" borderId="18" applyNumberFormat="0" applyProtection="0">
      <alignment horizontal="right" vertical="center"/>
    </xf>
    <xf numFmtId="4" fontId="7" fillId="0" borderId="0" applyNumberFormat="0" applyProtection="0">
      <alignment horizontal="right"/>
    </xf>
    <xf numFmtId="0" fontId="9" fillId="0" borderId="0"/>
    <xf numFmtId="4" fontId="55" fillId="64" borderId="18" applyNumberFormat="0" applyProtection="0">
      <alignment horizontal="right" vertical="center"/>
    </xf>
    <xf numFmtId="0" fontId="9" fillId="0" borderId="0"/>
    <xf numFmtId="4" fontId="55" fillId="64" borderId="18" applyNumberFormat="0" applyProtection="0">
      <alignment horizontal="right" vertical="center"/>
    </xf>
    <xf numFmtId="0" fontId="9" fillId="0" borderId="0"/>
    <xf numFmtId="4" fontId="33" fillId="8" borderId="18" applyNumberFormat="0" applyProtection="0">
      <alignment horizontal="left" vertical="center" indent="1"/>
    </xf>
    <xf numFmtId="4" fontId="52" fillId="60" borderId="17" applyNumberFormat="0" applyProtection="0">
      <alignment horizontal="left" vertical="center" indent="1"/>
    </xf>
    <xf numFmtId="4" fontId="33" fillId="8" borderId="18" applyNumberFormat="0" applyProtection="0">
      <alignment horizontal="left" vertical="center" indent="1"/>
    </xf>
    <xf numFmtId="0" fontId="9" fillId="0" borderId="0"/>
    <xf numFmtId="0" fontId="33" fillId="8" borderId="18" applyNumberFormat="0" applyProtection="0">
      <alignment horizontal="left" vertical="top" indent="1"/>
    </xf>
    <xf numFmtId="0" fontId="54" fillId="61" borderId="18" applyNumberFormat="0" applyProtection="0">
      <alignment horizontal="left" vertical="top"/>
    </xf>
    <xf numFmtId="0" fontId="54" fillId="61" borderId="18" applyNumberFormat="0" applyProtection="0">
      <alignment horizontal="left" vertical="top"/>
    </xf>
    <xf numFmtId="0" fontId="9" fillId="0" borderId="0"/>
    <xf numFmtId="4" fontId="56" fillId="65" borderId="0" applyNumberFormat="0" applyProtection="0">
      <alignment horizontal="left" vertical="center" indent="1"/>
    </xf>
    <xf numFmtId="4" fontId="56" fillId="65" borderId="0" applyNumberFormat="0" applyProtection="0">
      <alignment horizontal="left" vertical="center" indent="1"/>
    </xf>
    <xf numFmtId="4" fontId="56" fillId="65" borderId="0" applyNumberFormat="0" applyProtection="0">
      <alignment horizontal="left" vertical="center" indent="1"/>
    </xf>
    <xf numFmtId="4" fontId="56" fillId="65" borderId="0" applyNumberFormat="0" applyProtection="0">
      <alignment horizontal="left" vertical="center"/>
    </xf>
    <xf numFmtId="0" fontId="61" fillId="66" borderId="17"/>
    <xf numFmtId="0" fontId="9" fillId="0" borderId="0"/>
    <xf numFmtId="4" fontId="57" fillId="0" borderId="17" applyNumberFormat="0" applyProtection="0">
      <alignment horizontal="right" vertical="center"/>
    </xf>
    <xf numFmtId="0" fontId="9" fillId="0" borderId="0"/>
    <xf numFmtId="4" fontId="69" fillId="64" borderId="18" applyNumberFormat="0" applyProtection="0">
      <alignment horizontal="right" vertical="center"/>
    </xf>
    <xf numFmtId="0" fontId="9" fillId="0" borderId="0"/>
    <xf numFmtId="0" fontId="34" fillId="0" borderId="0" applyNumberFormat="0" applyFill="0" applyBorder="0" applyAlignment="0" applyProtection="0"/>
    <xf numFmtId="0" fontId="35" fillId="0" borderId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22" applyNumberFormat="0" applyFill="0" applyAlignment="0" applyProtection="0"/>
    <xf numFmtId="169" fontId="36" fillId="67" borderId="0" applyBorder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/>
    <xf numFmtId="0" fontId="6" fillId="0" borderId="0"/>
    <xf numFmtId="9" fontId="6" fillId="0" borderId="0" applyFont="0" applyFill="0" applyBorder="0" applyAlignment="0" applyProtection="0"/>
  </cellStyleXfs>
  <cellXfs count="160">
    <xf numFmtId="0" fontId="0" fillId="0" borderId="0" xfId="0"/>
    <xf numFmtId="165" fontId="14" fillId="0" borderId="1" xfId="1" applyNumberFormat="1" applyFont="1" applyFill="1" applyBorder="1"/>
    <xf numFmtId="0" fontId="10" fillId="0" borderId="0" xfId="0" applyFont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wrapText="1"/>
    </xf>
    <xf numFmtId="0" fontId="16" fillId="2" borderId="1" xfId="0" applyFont="1" applyFill="1" applyBorder="1"/>
    <xf numFmtId="3" fontId="16" fillId="2" borderId="1" xfId="0" applyNumberFormat="1" applyFont="1" applyFill="1" applyBorder="1"/>
    <xf numFmtId="3" fontId="17" fillId="3" borderId="1" xfId="0" applyNumberFormat="1" applyFont="1" applyFill="1" applyBorder="1"/>
    <xf numFmtId="3" fontId="17" fillId="0" borderId="1" xfId="0" applyNumberFormat="1" applyFont="1" applyFill="1" applyBorder="1"/>
    <xf numFmtId="3" fontId="16" fillId="2" borderId="1" xfId="0" applyNumberFormat="1" applyFont="1" applyFill="1" applyBorder="1" applyAlignment="1"/>
    <xf numFmtId="0" fontId="10" fillId="0" borderId="0" xfId="0" applyFont="1" applyBorder="1"/>
    <xf numFmtId="167" fontId="14" fillId="0" borderId="1" xfId="1" applyNumberFormat="1" applyFont="1" applyFill="1" applyBorder="1"/>
    <xf numFmtId="3" fontId="14" fillId="0" borderId="1" xfId="1" applyNumberFormat="1" applyFont="1" applyFill="1" applyBorder="1"/>
    <xf numFmtId="3" fontId="12" fillId="3" borderId="1" xfId="0" applyNumberFormat="1" applyFont="1" applyFill="1" applyBorder="1"/>
    <xf numFmtId="2" fontId="12" fillId="0" borderId="1" xfId="0" applyNumberFormat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167" fontId="14" fillId="2" borderId="1" xfId="1" applyNumberFormat="1" applyFont="1" applyFill="1" applyBorder="1"/>
    <xf numFmtId="0" fontId="16" fillId="3" borderId="1" xfId="0" applyFont="1" applyFill="1" applyBorder="1" applyAlignment="1">
      <alignment horizontal="left" vertical="center"/>
    </xf>
    <xf numFmtId="167" fontId="14" fillId="3" borderId="1" xfId="1" applyNumberFormat="1" applyFont="1" applyFill="1" applyBorder="1"/>
    <xf numFmtId="165" fontId="14" fillId="0" borderId="2" xfId="1" applyNumberFormat="1" applyFont="1" applyFill="1" applyBorder="1"/>
    <xf numFmtId="3" fontId="16" fillId="2" borderId="2" xfId="0" applyNumberFormat="1" applyFont="1" applyFill="1" applyBorder="1"/>
    <xf numFmtId="3" fontId="17" fillId="3" borderId="1" xfId="0" applyNumberFormat="1" applyFont="1" applyFill="1" applyBorder="1" applyAlignment="1">
      <alignment wrapText="1"/>
    </xf>
    <xf numFmtId="3" fontId="17" fillId="3" borderId="2" xfId="0" applyNumberFormat="1" applyFont="1" applyFill="1" applyBorder="1"/>
    <xf numFmtId="3" fontId="17" fillId="0" borderId="1" xfId="0" applyNumberFormat="1" applyFont="1" applyBorder="1" applyAlignment="1">
      <alignment wrapText="1"/>
    </xf>
    <xf numFmtId="3" fontId="17" fillId="0" borderId="2" xfId="0" applyNumberFormat="1" applyFont="1" applyFill="1" applyBorder="1"/>
    <xf numFmtId="3" fontId="16" fillId="3" borderId="1" xfId="0" applyNumberFormat="1" applyFont="1" applyFill="1" applyBorder="1"/>
    <xf numFmtId="0" fontId="10" fillId="0" borderId="0" xfId="0" applyFont="1" applyBorder="1" applyAlignment="1">
      <alignment horizontal="left" vertical="center" wrapText="1"/>
    </xf>
    <xf numFmtId="2" fontId="15" fillId="0" borderId="0" xfId="0" applyNumberFormat="1" applyFont="1"/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4" xfId="0" applyFont="1" applyFill="1" applyBorder="1"/>
    <xf numFmtId="0" fontId="15" fillId="4" borderId="1" xfId="0" quotePrefix="1" applyFont="1" applyFill="1" applyBorder="1" applyAlignment="1">
      <alignment horizontal="center" vertical="center" wrapText="1"/>
    </xf>
    <xf numFmtId="2" fontId="15" fillId="4" borderId="5" xfId="0" applyNumberFormat="1" applyFont="1" applyFill="1" applyBorder="1"/>
    <xf numFmtId="0" fontId="15" fillId="4" borderId="5" xfId="0" applyFont="1" applyFill="1" applyBorder="1"/>
    <xf numFmtId="168" fontId="15" fillId="0" borderId="1" xfId="0" applyNumberFormat="1" applyFont="1" applyFill="1" applyBorder="1"/>
    <xf numFmtId="167" fontId="15" fillId="0" borderId="1" xfId="0" applyNumberFormat="1" applyFont="1" applyBorder="1"/>
    <xf numFmtId="2" fontId="16" fillId="0" borderId="0" xfId="0" applyNumberFormat="1" applyFont="1" applyFill="1" applyBorder="1"/>
    <xf numFmtId="2" fontId="15" fillId="0" borderId="0" xfId="0" applyNumberFormat="1" applyFont="1" applyBorder="1"/>
    <xf numFmtId="2" fontId="15" fillId="4" borderId="0" xfId="0" applyNumberFormat="1" applyFont="1" applyFill="1"/>
    <xf numFmtId="2" fontId="15" fillId="0" borderId="0" xfId="0" applyNumberFormat="1" applyFont="1" applyFill="1"/>
    <xf numFmtId="2" fontId="16" fillId="0" borderId="0" xfId="0" applyNumberFormat="1" applyFont="1" applyFill="1"/>
    <xf numFmtId="2" fontId="15" fillId="5" borderId="0" xfId="0" applyNumberFormat="1" applyFont="1" applyFill="1"/>
    <xf numFmtId="168" fontId="15" fillId="5" borderId="0" xfId="0" applyNumberFormat="1" applyFont="1" applyFill="1" applyBorder="1"/>
    <xf numFmtId="167" fontId="15" fillId="5" borderId="0" xfId="0" applyNumberFormat="1" applyFont="1" applyFill="1" applyBorder="1"/>
    <xf numFmtId="2" fontId="15" fillId="5" borderId="0" xfId="0" applyNumberFormat="1" applyFont="1" applyFill="1" applyBorder="1"/>
    <xf numFmtId="0" fontId="10" fillId="0" borderId="0" xfId="0" quotePrefix="1" applyFont="1" applyFill="1" applyAlignment="1">
      <alignment vertical="top"/>
    </xf>
    <xf numFmtId="0" fontId="10" fillId="0" borderId="0" xfId="0" applyFont="1" applyFill="1"/>
    <xf numFmtId="0" fontId="22" fillId="0" borderId="0" xfId="0" applyFont="1"/>
    <xf numFmtId="0" fontId="20" fillId="4" borderId="0" xfId="0" applyFont="1" applyFill="1"/>
    <xf numFmtId="0" fontId="10" fillId="5" borderId="0" xfId="0" applyFont="1" applyFill="1" applyBorder="1" applyAlignment="1">
      <alignment wrapText="1"/>
    </xf>
    <xf numFmtId="0" fontId="11" fillId="5" borderId="0" xfId="0" applyFont="1" applyFill="1" applyAlignment="1"/>
    <xf numFmtId="0" fontId="12" fillId="5" borderId="0" xfId="3" applyFont="1" applyFill="1" applyBorder="1" applyAlignment="1">
      <alignment wrapText="1"/>
    </xf>
    <xf numFmtId="0" fontId="12" fillId="5" borderId="0" xfId="3" applyFont="1" applyFill="1" applyBorder="1"/>
    <xf numFmtId="0" fontId="12" fillId="5" borderId="0" xfId="3" applyFont="1" applyFill="1"/>
    <xf numFmtId="165" fontId="14" fillId="5" borderId="1" xfId="1" applyNumberFormat="1" applyFont="1" applyFill="1" applyBorder="1"/>
    <xf numFmtId="0" fontId="11" fillId="5" borderId="0" xfId="0" applyFont="1" applyFill="1" applyBorder="1" applyAlignment="1">
      <alignment wrapText="1"/>
    </xf>
    <xf numFmtId="0" fontId="18" fillId="5" borderId="0" xfId="2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1" fillId="5" borderId="0" xfId="0" applyFont="1" applyFill="1" applyBorder="1" applyAlignment="1"/>
    <xf numFmtId="0" fontId="18" fillId="5" borderId="0" xfId="2" applyFont="1" applyFill="1" applyBorder="1" applyAlignment="1"/>
    <xf numFmtId="0" fontId="19" fillId="5" borderId="0" xfId="0" applyFont="1" applyFill="1" applyBorder="1" applyAlignment="1"/>
    <xf numFmtId="0" fontId="10" fillId="5" borderId="0" xfId="0" applyFont="1" applyFill="1" applyBorder="1"/>
    <xf numFmtId="2" fontId="10" fillId="5" borderId="0" xfId="0" applyNumberFormat="1" applyFont="1" applyFill="1" applyBorder="1"/>
    <xf numFmtId="3" fontId="15" fillId="0" borderId="1" xfId="0" applyNumberFormat="1" applyFont="1" applyBorder="1"/>
    <xf numFmtId="1" fontId="15" fillId="0" borderId="0" xfId="0" applyNumberFormat="1" applyFont="1"/>
    <xf numFmtId="2" fontId="15" fillId="0" borderId="1" xfId="0" applyNumberFormat="1" applyFont="1" applyBorder="1"/>
    <xf numFmtId="3" fontId="15" fillId="0" borderId="0" xfId="0" applyNumberFormat="1" applyFont="1"/>
    <xf numFmtId="0" fontId="15" fillId="4" borderId="1" xfId="0" quotePrefix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left"/>
    </xf>
    <xf numFmtId="165" fontId="23" fillId="5" borderId="0" xfId="0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164" fontId="16" fillId="5" borderId="1" xfId="0" applyNumberFormat="1" applyFont="1" applyFill="1" applyBorder="1" applyAlignment="1">
      <alignment horizontal="left" vertical="center"/>
    </xf>
    <xf numFmtId="3" fontId="12" fillId="5" borderId="1" xfId="0" applyNumberFormat="1" applyFont="1" applyFill="1" applyBorder="1"/>
    <xf numFmtId="166" fontId="12" fillId="5" borderId="1" xfId="0" applyNumberFormat="1" applyFont="1" applyFill="1" applyBorder="1"/>
    <xf numFmtId="0" fontId="24" fillId="5" borderId="0" xfId="2" applyFont="1" applyFill="1" applyBorder="1" applyAlignment="1"/>
    <xf numFmtId="0" fontId="25" fillId="5" borderId="0" xfId="2" applyFont="1" applyFill="1" applyBorder="1"/>
    <xf numFmtId="2" fontId="16" fillId="5" borderId="0" xfId="0" applyNumberFormat="1" applyFont="1" applyFill="1"/>
    <xf numFmtId="3" fontId="17" fillId="5" borderId="1" xfId="0" applyNumberFormat="1" applyFont="1" applyFill="1" applyBorder="1"/>
    <xf numFmtId="167" fontId="15" fillId="0" borderId="1" xfId="0" applyNumberFormat="1" applyFont="1" applyFill="1" applyBorder="1"/>
    <xf numFmtId="2" fontId="20" fillId="5" borderId="0" xfId="0" applyNumberFormat="1" applyFont="1" applyFill="1" applyBorder="1"/>
    <xf numFmtId="2" fontId="21" fillId="5" borderId="0" xfId="0" applyNumberFormat="1" applyFont="1" applyFill="1" applyBorder="1"/>
    <xf numFmtId="0" fontId="10" fillId="5" borderId="0" xfId="0" applyFont="1" applyFill="1"/>
    <xf numFmtId="165" fontId="14" fillId="5" borderId="2" xfId="1" applyNumberFormat="1" applyFont="1" applyFill="1" applyBorder="1"/>
    <xf numFmtId="167" fontId="14" fillId="3" borderId="2" xfId="1" applyNumberFormat="1" applyFont="1" applyFill="1" applyBorder="1"/>
    <xf numFmtId="3" fontId="14" fillId="0" borderId="2" xfId="1" applyNumberFormat="1" applyFont="1" applyFill="1" applyBorder="1"/>
    <xf numFmtId="14" fontId="14" fillId="5" borderId="8" xfId="1" applyNumberFormat="1" applyFont="1" applyFill="1" applyBorder="1"/>
    <xf numFmtId="167" fontId="14" fillId="0" borderId="8" xfId="1" applyNumberFormat="1" applyFont="1" applyFill="1" applyBorder="1"/>
    <xf numFmtId="3" fontId="14" fillId="0" borderId="8" xfId="1" applyNumberFormat="1" applyFont="1" applyFill="1" applyBorder="1"/>
    <xf numFmtId="3" fontId="17" fillId="0" borderId="8" xfId="0" applyNumberFormat="1" applyFont="1" applyFill="1" applyBorder="1"/>
    <xf numFmtId="3" fontId="26" fillId="2" borderId="1" xfId="0" applyNumberFormat="1" applyFont="1" applyFill="1" applyBorder="1"/>
    <xf numFmtId="167" fontId="14" fillId="6" borderId="8" xfId="1" applyNumberFormat="1" applyFont="1" applyFill="1" applyBorder="1"/>
    <xf numFmtId="3" fontId="16" fillId="6" borderId="8" xfId="0" applyNumberFormat="1" applyFont="1" applyFill="1" applyBorder="1"/>
    <xf numFmtId="3" fontId="17" fillId="6" borderId="8" xfId="0" applyNumberFormat="1" applyFont="1" applyFill="1" applyBorder="1"/>
    <xf numFmtId="167" fontId="14" fillId="3" borderId="6" xfId="1" applyNumberFormat="1" applyFont="1" applyFill="1" applyBorder="1"/>
    <xf numFmtId="3" fontId="17" fillId="0" borderId="6" xfId="0" applyNumberFormat="1" applyFont="1" applyFill="1" applyBorder="1"/>
    <xf numFmtId="3" fontId="17" fillId="5" borderId="1" xfId="0" applyNumberFormat="1" applyFont="1" applyFill="1" applyBorder="1" applyAlignment="1">
      <alignment wrapText="1"/>
    </xf>
    <xf numFmtId="3" fontId="17" fillId="5" borderId="2" xfId="0" applyNumberFormat="1" applyFont="1" applyFill="1" applyBorder="1"/>
    <xf numFmtId="0" fontId="74" fillId="5" borderId="0" xfId="2" applyFont="1" applyFill="1" applyBorder="1" applyAlignment="1"/>
    <xf numFmtId="4" fontId="14" fillId="0" borderId="1" xfId="1" applyNumberFormat="1" applyFont="1" applyFill="1" applyBorder="1"/>
    <xf numFmtId="4" fontId="14" fillId="0" borderId="2" xfId="1" applyNumberFormat="1" applyFont="1" applyFill="1" applyBorder="1"/>
    <xf numFmtId="4" fontId="14" fillId="0" borderId="7" xfId="1" applyNumberFormat="1" applyFont="1" applyFill="1" applyBorder="1"/>
    <xf numFmtId="4" fontId="14" fillId="0" borderId="6" xfId="1" applyNumberFormat="1" applyFont="1" applyFill="1" applyBorder="1"/>
    <xf numFmtId="3" fontId="14" fillId="0" borderId="6" xfId="1" applyNumberFormat="1" applyFont="1" applyFill="1" applyBorder="1"/>
    <xf numFmtId="2" fontId="15" fillId="68" borderId="0" xfId="0" applyNumberFormat="1" applyFont="1" applyFill="1"/>
    <xf numFmtId="0" fontId="11" fillId="69" borderId="0" xfId="0" applyFont="1" applyFill="1" applyBorder="1" applyAlignment="1">
      <alignment wrapText="1"/>
    </xf>
    <xf numFmtId="0" fontId="11" fillId="69" borderId="0" xfId="0" applyFont="1" applyFill="1" applyBorder="1" applyAlignment="1"/>
    <xf numFmtId="0" fontId="10" fillId="69" borderId="0" xfId="0" applyFont="1" applyFill="1" applyBorder="1"/>
    <xf numFmtId="2" fontId="20" fillId="69" borderId="0" xfId="0" applyNumberFormat="1" applyFont="1" applyFill="1" applyBorder="1"/>
    <xf numFmtId="2" fontId="21" fillId="69" borderId="0" xfId="0" applyNumberFormat="1" applyFont="1" applyFill="1" applyBorder="1"/>
    <xf numFmtId="2" fontId="10" fillId="69" borderId="0" xfId="0" applyNumberFormat="1" applyFont="1" applyFill="1" applyBorder="1"/>
    <xf numFmtId="4" fontId="14" fillId="6" borderId="8" xfId="1" applyNumberFormat="1" applyFont="1" applyFill="1" applyBorder="1"/>
    <xf numFmtId="4" fontId="14" fillId="0" borderId="23" xfId="1" applyNumberFormat="1" applyFont="1" applyFill="1" applyBorder="1"/>
    <xf numFmtId="4" fontId="14" fillId="0" borderId="8" xfId="1" applyNumberFormat="1" applyFont="1" applyFill="1" applyBorder="1"/>
    <xf numFmtId="3" fontId="15" fillId="5" borderId="1" xfId="0" applyNumberFormat="1" applyFont="1" applyFill="1" applyBorder="1"/>
    <xf numFmtId="3" fontId="15" fillId="5" borderId="0" xfId="0" applyNumberFormat="1" applyFont="1" applyFill="1"/>
    <xf numFmtId="2" fontId="15" fillId="69" borderId="0" xfId="0" applyNumberFormat="1" applyFont="1" applyFill="1"/>
    <xf numFmtId="1" fontId="15" fillId="69" borderId="0" xfId="0" applyNumberFormat="1" applyFont="1" applyFill="1"/>
    <xf numFmtId="2" fontId="15" fillId="69" borderId="0" xfId="0" applyNumberFormat="1" applyFont="1" applyFill="1" applyBorder="1"/>
    <xf numFmtId="2" fontId="16" fillId="69" borderId="0" xfId="0" applyNumberFormat="1" applyFont="1" applyFill="1"/>
    <xf numFmtId="2" fontId="16" fillId="69" borderId="0" xfId="0" applyNumberFormat="1" applyFont="1" applyFill="1" applyBorder="1"/>
    <xf numFmtId="165" fontId="14" fillId="5" borderId="6" xfId="1" applyNumberFormat="1" applyFont="1" applyFill="1" applyBorder="1"/>
    <xf numFmtId="167" fontId="14" fillId="2" borderId="6" xfId="1" applyNumberFormat="1" applyFont="1" applyFill="1" applyBorder="1"/>
    <xf numFmtId="3" fontId="16" fillId="2" borderId="6" xfId="0" applyNumberFormat="1" applyFont="1" applyFill="1" applyBorder="1"/>
    <xf numFmtId="3" fontId="17" fillId="3" borderId="6" xfId="0" applyNumberFormat="1" applyFont="1" applyFill="1" applyBorder="1"/>
    <xf numFmtId="3" fontId="26" fillId="2" borderId="6" xfId="0" applyNumberFormat="1" applyFont="1" applyFill="1" applyBorder="1"/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/>
    <xf numFmtId="2" fontId="15" fillId="4" borderId="6" xfId="0" applyNumberFormat="1" applyFont="1" applyFill="1" applyBorder="1" applyAlignment="1">
      <alignment vertical="center"/>
    </xf>
    <xf numFmtId="2" fontId="15" fillId="4" borderId="2" xfId="0" applyNumberFormat="1" applyFont="1" applyFill="1" applyBorder="1" applyAlignment="1">
      <alignment vertical="center"/>
    </xf>
    <xf numFmtId="2" fontId="15" fillId="4" borderId="7" xfId="0" applyNumberFormat="1" applyFont="1" applyFill="1" applyBorder="1" applyAlignment="1">
      <alignment vertical="center"/>
    </xf>
    <xf numFmtId="2" fontId="15" fillId="4" borderId="6" xfId="0" applyNumberFormat="1" applyFont="1" applyFill="1" applyBorder="1"/>
    <xf numFmtId="2" fontId="15" fillId="4" borderId="7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79" fillId="5" borderId="0" xfId="0" applyFont="1" applyFill="1" applyBorder="1" applyAlignment="1"/>
    <xf numFmtId="0" fontId="80" fillId="5" borderId="0" xfId="3" applyFont="1" applyFill="1" applyBorder="1"/>
    <xf numFmtId="0" fontId="10" fillId="5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3" fontId="81" fillId="3" borderId="1" xfId="0" applyNumberFormat="1" applyFont="1" applyFill="1" applyBorder="1"/>
    <xf numFmtId="2" fontId="81" fillId="0" borderId="1" xfId="0" applyNumberFormat="1" applyFont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vertical="center"/>
    </xf>
    <xf numFmtId="0" fontId="0" fillId="0" borderId="0" xfId="465" applyNumberFormat="1" applyFont="1"/>
    <xf numFmtId="2" fontId="0" fillId="0" borderId="0" xfId="465" applyNumberFormat="1" applyFont="1"/>
    <xf numFmtId="2" fontId="16" fillId="4" borderId="7" xfId="0" applyNumberFormat="1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vertical="center"/>
    </xf>
    <xf numFmtId="166" fontId="0" fillId="0" borderId="0" xfId="0" applyNumberFormat="1"/>
    <xf numFmtId="1" fontId="15" fillId="0" borderId="0" xfId="0" applyNumberFormat="1" applyFont="1" applyBorder="1"/>
    <xf numFmtId="1" fontId="15" fillId="5" borderId="1" xfId="0" applyNumberFormat="1" applyFont="1" applyFill="1" applyBorder="1"/>
    <xf numFmtId="1" fontId="0" fillId="0" borderId="0" xfId="0" applyNumberFormat="1"/>
    <xf numFmtId="3" fontId="0" fillId="0" borderId="0" xfId="0" applyNumberFormat="1"/>
    <xf numFmtId="2" fontId="16" fillId="4" borderId="6" xfId="0" applyNumberFormat="1" applyFont="1" applyFill="1" applyBorder="1" applyAlignment="1">
      <alignment horizontal="center" vertical="center"/>
    </xf>
    <xf numFmtId="2" fontId="16" fillId="4" borderId="7" xfId="0" applyNumberFormat="1" applyFont="1" applyFill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5" fillId="4" borderId="6" xfId="0" applyNumberFormat="1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</cellXfs>
  <cellStyles count="466">
    <cellStyle name="20% - Accent1 2" xfId="8" xr:uid="{00000000-0005-0000-0000-000000000000}"/>
    <cellStyle name="20% - Accent1 3" xfId="9" xr:uid="{00000000-0005-0000-0000-000001000000}"/>
    <cellStyle name="20% - Accent1 4" xfId="10" xr:uid="{00000000-0005-0000-0000-000002000000}"/>
    <cellStyle name="20% - Accent2 2" xfId="11" xr:uid="{00000000-0005-0000-0000-000003000000}"/>
    <cellStyle name="20% - Accent2 3" xfId="12" xr:uid="{00000000-0005-0000-0000-000004000000}"/>
    <cellStyle name="20% - Accent2 4" xfId="13" xr:uid="{00000000-0005-0000-0000-000005000000}"/>
    <cellStyle name="20% - Accent3 2" xfId="14" xr:uid="{00000000-0005-0000-0000-000006000000}"/>
    <cellStyle name="20% - Accent3 3" xfId="15" xr:uid="{00000000-0005-0000-0000-000007000000}"/>
    <cellStyle name="20% - Accent3 4" xfId="16" xr:uid="{00000000-0005-0000-0000-000008000000}"/>
    <cellStyle name="20% - Accent4 2" xfId="17" xr:uid="{00000000-0005-0000-0000-000009000000}"/>
    <cellStyle name="20% - Accent4 3" xfId="18" xr:uid="{00000000-0005-0000-0000-00000A000000}"/>
    <cellStyle name="20% - Accent4 4" xfId="19" xr:uid="{00000000-0005-0000-0000-00000B000000}"/>
    <cellStyle name="20% - Accent5 2" xfId="20" xr:uid="{00000000-0005-0000-0000-00000C000000}"/>
    <cellStyle name="20% - Accent5 3" xfId="21" xr:uid="{00000000-0005-0000-0000-00000D000000}"/>
    <cellStyle name="20% - Accent5 4" xfId="22" xr:uid="{00000000-0005-0000-0000-00000E000000}"/>
    <cellStyle name="20% - Accent6 2" xfId="23" xr:uid="{00000000-0005-0000-0000-00000F000000}"/>
    <cellStyle name="20% - Accent6 3" xfId="24" xr:uid="{00000000-0005-0000-0000-000010000000}"/>
    <cellStyle name="20% - Accent6 4" xfId="25" xr:uid="{00000000-0005-0000-0000-000011000000}"/>
    <cellStyle name="40% - Accent1 2" xfId="26" xr:uid="{00000000-0005-0000-0000-000012000000}"/>
    <cellStyle name="40% - Accent1 3" xfId="27" xr:uid="{00000000-0005-0000-0000-000013000000}"/>
    <cellStyle name="40% - Accent1 4" xfId="28" xr:uid="{00000000-0005-0000-0000-000014000000}"/>
    <cellStyle name="40% - Accent2 2" xfId="29" xr:uid="{00000000-0005-0000-0000-000015000000}"/>
    <cellStyle name="40% - Accent2 3" xfId="30" xr:uid="{00000000-0005-0000-0000-000016000000}"/>
    <cellStyle name="40% - Accent2 4" xfId="31" xr:uid="{00000000-0005-0000-0000-000017000000}"/>
    <cellStyle name="40% - Accent3 2" xfId="32" xr:uid="{00000000-0005-0000-0000-000018000000}"/>
    <cellStyle name="40% - Accent3 3" xfId="33" xr:uid="{00000000-0005-0000-0000-000019000000}"/>
    <cellStyle name="40% - Accent3 4" xfId="34" xr:uid="{00000000-0005-0000-0000-00001A000000}"/>
    <cellStyle name="40% - Accent4 2" xfId="35" xr:uid="{00000000-0005-0000-0000-00001B000000}"/>
    <cellStyle name="40% - Accent4 3" xfId="36" xr:uid="{00000000-0005-0000-0000-00001C000000}"/>
    <cellStyle name="40% - Accent4 4" xfId="37" xr:uid="{00000000-0005-0000-0000-00001D000000}"/>
    <cellStyle name="40% - Accent5 2" xfId="38" xr:uid="{00000000-0005-0000-0000-00001E000000}"/>
    <cellStyle name="40% - Accent5 3" xfId="39" xr:uid="{00000000-0005-0000-0000-00001F000000}"/>
    <cellStyle name="40% - Accent5 4" xfId="40" xr:uid="{00000000-0005-0000-0000-000020000000}"/>
    <cellStyle name="40% - Accent6 2" xfId="41" xr:uid="{00000000-0005-0000-0000-000021000000}"/>
    <cellStyle name="40% - Accent6 3" xfId="42" xr:uid="{00000000-0005-0000-0000-000022000000}"/>
    <cellStyle name="40% - Accent6 4" xfId="43" xr:uid="{00000000-0005-0000-0000-000023000000}"/>
    <cellStyle name="60% - Accent1 2" xfId="44" xr:uid="{00000000-0005-0000-0000-000024000000}"/>
    <cellStyle name="60% - Accent1 3" xfId="45" xr:uid="{00000000-0005-0000-0000-000025000000}"/>
    <cellStyle name="60% - Accent1 4" xfId="46" xr:uid="{00000000-0005-0000-0000-000026000000}"/>
    <cellStyle name="60% - Accent2 2" xfId="47" xr:uid="{00000000-0005-0000-0000-000027000000}"/>
    <cellStyle name="60% - Accent2 3" xfId="48" xr:uid="{00000000-0005-0000-0000-000028000000}"/>
    <cellStyle name="60% - Accent2 4" xfId="49" xr:uid="{00000000-0005-0000-0000-000029000000}"/>
    <cellStyle name="60% - Accent3 2" xfId="50" xr:uid="{00000000-0005-0000-0000-00002A000000}"/>
    <cellStyle name="60% - Accent3 3" xfId="51" xr:uid="{00000000-0005-0000-0000-00002B000000}"/>
    <cellStyle name="60% - Accent3 4" xfId="52" xr:uid="{00000000-0005-0000-0000-00002C000000}"/>
    <cellStyle name="60% - Accent4 2" xfId="53" xr:uid="{00000000-0005-0000-0000-00002D000000}"/>
    <cellStyle name="60% - Accent4 3" xfId="54" xr:uid="{00000000-0005-0000-0000-00002E000000}"/>
    <cellStyle name="60% - Accent4 4" xfId="55" xr:uid="{00000000-0005-0000-0000-00002F000000}"/>
    <cellStyle name="60% - Accent5 2" xfId="56" xr:uid="{00000000-0005-0000-0000-000030000000}"/>
    <cellStyle name="60% - Accent5 3" xfId="57" xr:uid="{00000000-0005-0000-0000-000031000000}"/>
    <cellStyle name="60% - Accent5 4" xfId="58" xr:uid="{00000000-0005-0000-0000-000032000000}"/>
    <cellStyle name="60% - Accent6 2" xfId="59" xr:uid="{00000000-0005-0000-0000-000033000000}"/>
    <cellStyle name="60% - Accent6 3" xfId="60" xr:uid="{00000000-0005-0000-0000-000034000000}"/>
    <cellStyle name="60% - Accent6 4" xfId="61" xr:uid="{00000000-0005-0000-0000-000035000000}"/>
    <cellStyle name="Accent1 - 20%" xfId="62" xr:uid="{00000000-0005-0000-0000-000036000000}"/>
    <cellStyle name="Accent1 - 20% 2" xfId="63" xr:uid="{00000000-0005-0000-0000-000037000000}"/>
    <cellStyle name="Accent1 - 40%" xfId="64" xr:uid="{00000000-0005-0000-0000-000038000000}"/>
    <cellStyle name="Accent1 - 40% 2" xfId="65" xr:uid="{00000000-0005-0000-0000-000039000000}"/>
    <cellStyle name="Accent1 - 60%" xfId="66" xr:uid="{00000000-0005-0000-0000-00003A000000}"/>
    <cellStyle name="Accent1 - 60% 2" xfId="67" xr:uid="{00000000-0005-0000-0000-00003B000000}"/>
    <cellStyle name="Accent1 2" xfId="68" xr:uid="{00000000-0005-0000-0000-00003C000000}"/>
    <cellStyle name="Accent1 3" xfId="69" xr:uid="{00000000-0005-0000-0000-00003D000000}"/>
    <cellStyle name="Accent1 4" xfId="70" xr:uid="{00000000-0005-0000-0000-00003E000000}"/>
    <cellStyle name="Accent1 5" xfId="71" xr:uid="{00000000-0005-0000-0000-00003F000000}"/>
    <cellStyle name="Accent1 6" xfId="72" xr:uid="{00000000-0005-0000-0000-000040000000}"/>
    <cellStyle name="Accent1 7" xfId="73" xr:uid="{00000000-0005-0000-0000-000041000000}"/>
    <cellStyle name="Accent2 - 20%" xfId="74" xr:uid="{00000000-0005-0000-0000-000042000000}"/>
    <cellStyle name="Accent2 - 20% 2" xfId="75" xr:uid="{00000000-0005-0000-0000-000043000000}"/>
    <cellStyle name="Accent2 - 40%" xfId="76" xr:uid="{00000000-0005-0000-0000-000044000000}"/>
    <cellStyle name="Accent2 - 40% 2" xfId="77" xr:uid="{00000000-0005-0000-0000-000045000000}"/>
    <cellStyle name="Accent2 - 60%" xfId="78" xr:uid="{00000000-0005-0000-0000-000046000000}"/>
    <cellStyle name="Accent2 - 60% 2" xfId="79" xr:uid="{00000000-0005-0000-0000-000047000000}"/>
    <cellStyle name="Accent2 2" xfId="80" xr:uid="{00000000-0005-0000-0000-000048000000}"/>
    <cellStyle name="Accent2 3" xfId="81" xr:uid="{00000000-0005-0000-0000-000049000000}"/>
    <cellStyle name="Accent2 4" xfId="82" xr:uid="{00000000-0005-0000-0000-00004A000000}"/>
    <cellStyle name="Accent2 5" xfId="83" xr:uid="{00000000-0005-0000-0000-00004B000000}"/>
    <cellStyle name="Accent2 6" xfId="84" xr:uid="{00000000-0005-0000-0000-00004C000000}"/>
    <cellStyle name="Accent2 7" xfId="85" xr:uid="{00000000-0005-0000-0000-00004D000000}"/>
    <cellStyle name="Accent3 - 20%" xfId="86" xr:uid="{00000000-0005-0000-0000-00004E000000}"/>
    <cellStyle name="Accent3 - 20% 2" xfId="87" xr:uid="{00000000-0005-0000-0000-00004F000000}"/>
    <cellStyle name="Accent3 - 40%" xfId="88" xr:uid="{00000000-0005-0000-0000-000050000000}"/>
    <cellStyle name="Accent3 - 40% 2" xfId="89" xr:uid="{00000000-0005-0000-0000-000051000000}"/>
    <cellStyle name="Accent3 - 60%" xfId="90" xr:uid="{00000000-0005-0000-0000-000052000000}"/>
    <cellStyle name="Accent3 - 60% 2" xfId="91" xr:uid="{00000000-0005-0000-0000-000053000000}"/>
    <cellStyle name="Accent3 2" xfId="92" xr:uid="{00000000-0005-0000-0000-000054000000}"/>
    <cellStyle name="Accent3 2 2" xfId="93" xr:uid="{00000000-0005-0000-0000-000055000000}"/>
    <cellStyle name="Accent3 3" xfId="94" xr:uid="{00000000-0005-0000-0000-000056000000}"/>
    <cellStyle name="Accent3 3 2" xfId="95" xr:uid="{00000000-0005-0000-0000-000057000000}"/>
    <cellStyle name="Accent3 4" xfId="96" xr:uid="{00000000-0005-0000-0000-000058000000}"/>
    <cellStyle name="Accent3 4 2" xfId="97" xr:uid="{00000000-0005-0000-0000-000059000000}"/>
    <cellStyle name="Accent3 5" xfId="98" xr:uid="{00000000-0005-0000-0000-00005A000000}"/>
    <cellStyle name="Accent3 6" xfId="99" xr:uid="{00000000-0005-0000-0000-00005B000000}"/>
    <cellStyle name="Accent3 7" xfId="100" xr:uid="{00000000-0005-0000-0000-00005C000000}"/>
    <cellStyle name="Accent4 - 20%" xfId="101" xr:uid="{00000000-0005-0000-0000-00005D000000}"/>
    <cellStyle name="Accent4 - 20% 2" xfId="102" xr:uid="{00000000-0005-0000-0000-00005E000000}"/>
    <cellStyle name="Accent4 - 40%" xfId="103" xr:uid="{00000000-0005-0000-0000-00005F000000}"/>
    <cellStyle name="Accent4 - 40% 2" xfId="104" xr:uid="{00000000-0005-0000-0000-000060000000}"/>
    <cellStyle name="Accent4 - 60%" xfId="105" xr:uid="{00000000-0005-0000-0000-000061000000}"/>
    <cellStyle name="Accent4 - 60% 2" xfId="106" xr:uid="{00000000-0005-0000-0000-000062000000}"/>
    <cellStyle name="Accent4 2" xfId="107" xr:uid="{00000000-0005-0000-0000-000063000000}"/>
    <cellStyle name="Accent4 2 2" xfId="108" xr:uid="{00000000-0005-0000-0000-000064000000}"/>
    <cellStyle name="Accent4 3" xfId="109" xr:uid="{00000000-0005-0000-0000-000065000000}"/>
    <cellStyle name="Accent4 3 2" xfId="110" xr:uid="{00000000-0005-0000-0000-000066000000}"/>
    <cellStyle name="Accent4 4" xfId="111" xr:uid="{00000000-0005-0000-0000-000067000000}"/>
    <cellStyle name="Accent4 4 2" xfId="112" xr:uid="{00000000-0005-0000-0000-000068000000}"/>
    <cellStyle name="Accent4 5" xfId="113" xr:uid="{00000000-0005-0000-0000-000069000000}"/>
    <cellStyle name="Accent4 6" xfId="114" xr:uid="{00000000-0005-0000-0000-00006A000000}"/>
    <cellStyle name="Accent4 7" xfId="115" xr:uid="{00000000-0005-0000-0000-00006B000000}"/>
    <cellStyle name="Accent5 - 20%" xfId="116" xr:uid="{00000000-0005-0000-0000-00006C000000}"/>
    <cellStyle name="Accent5 - 20% 2" xfId="117" xr:uid="{00000000-0005-0000-0000-00006D000000}"/>
    <cellStyle name="Accent5 - 40%" xfId="118" xr:uid="{00000000-0005-0000-0000-00006E000000}"/>
    <cellStyle name="Accent5 - 60%" xfId="119" xr:uid="{00000000-0005-0000-0000-00006F000000}"/>
    <cellStyle name="Accent5 - 60% 2" xfId="120" xr:uid="{00000000-0005-0000-0000-000070000000}"/>
    <cellStyle name="Accent5 2" xfId="121" xr:uid="{00000000-0005-0000-0000-000071000000}"/>
    <cellStyle name="Accent5 2 2" xfId="122" xr:uid="{00000000-0005-0000-0000-000072000000}"/>
    <cellStyle name="Accent5 3" xfId="123" xr:uid="{00000000-0005-0000-0000-000073000000}"/>
    <cellStyle name="Accent5 3 2" xfId="124" xr:uid="{00000000-0005-0000-0000-000074000000}"/>
    <cellStyle name="Accent5 4" xfId="125" xr:uid="{00000000-0005-0000-0000-000075000000}"/>
    <cellStyle name="Accent5 4 2" xfId="126" xr:uid="{00000000-0005-0000-0000-000076000000}"/>
    <cellStyle name="Accent5 5" xfId="127" xr:uid="{00000000-0005-0000-0000-000077000000}"/>
    <cellStyle name="Accent5 6" xfId="128" xr:uid="{00000000-0005-0000-0000-000078000000}"/>
    <cellStyle name="Accent5 7" xfId="129" xr:uid="{00000000-0005-0000-0000-000079000000}"/>
    <cellStyle name="Accent6 - 20%" xfId="130" xr:uid="{00000000-0005-0000-0000-00007A000000}"/>
    <cellStyle name="Accent6 - 40%" xfId="131" xr:uid="{00000000-0005-0000-0000-00007B000000}"/>
    <cellStyle name="Accent6 - 40% 2" xfId="132" xr:uid="{00000000-0005-0000-0000-00007C000000}"/>
    <cellStyle name="Accent6 - 60%" xfId="133" xr:uid="{00000000-0005-0000-0000-00007D000000}"/>
    <cellStyle name="Accent6 - 60% 2" xfId="134" xr:uid="{00000000-0005-0000-0000-00007E000000}"/>
    <cellStyle name="Accent6 2" xfId="135" xr:uid="{00000000-0005-0000-0000-00007F000000}"/>
    <cellStyle name="Accent6 2 2" xfId="136" xr:uid="{00000000-0005-0000-0000-000080000000}"/>
    <cellStyle name="Accent6 3" xfId="137" xr:uid="{00000000-0005-0000-0000-000081000000}"/>
    <cellStyle name="Accent6 3 2" xfId="138" xr:uid="{00000000-0005-0000-0000-000082000000}"/>
    <cellStyle name="Accent6 4" xfId="139" xr:uid="{00000000-0005-0000-0000-000083000000}"/>
    <cellStyle name="Accent6 4 2" xfId="140" xr:uid="{00000000-0005-0000-0000-000084000000}"/>
    <cellStyle name="Accent6 5" xfId="141" xr:uid="{00000000-0005-0000-0000-000085000000}"/>
    <cellStyle name="Accent6 6" xfId="142" xr:uid="{00000000-0005-0000-0000-000086000000}"/>
    <cellStyle name="Accent6 7" xfId="143" xr:uid="{00000000-0005-0000-0000-000087000000}"/>
    <cellStyle name="Bad 2" xfId="144" xr:uid="{00000000-0005-0000-0000-000088000000}"/>
    <cellStyle name="Bad 2 2" xfId="145" xr:uid="{00000000-0005-0000-0000-000089000000}"/>
    <cellStyle name="Bad 3" xfId="146" xr:uid="{00000000-0005-0000-0000-00008A000000}"/>
    <cellStyle name="Calculation 2" xfId="147" xr:uid="{00000000-0005-0000-0000-00008B000000}"/>
    <cellStyle name="Calculation 2 2" xfId="148" xr:uid="{00000000-0005-0000-0000-00008C000000}"/>
    <cellStyle name="Calculation 3" xfId="149" xr:uid="{00000000-0005-0000-0000-00008D000000}"/>
    <cellStyle name="Check Cell 2" xfId="150" xr:uid="{00000000-0005-0000-0000-00008E000000}"/>
    <cellStyle name="Check Cell 2 2" xfId="151" xr:uid="{00000000-0005-0000-0000-00008F000000}"/>
    <cellStyle name="Check Cell 3" xfId="152" xr:uid="{00000000-0005-0000-0000-000090000000}"/>
    <cellStyle name="Comma 2" xfId="153" xr:uid="{00000000-0005-0000-0000-000091000000}"/>
    <cellStyle name="Comma 2 2" xfId="154" xr:uid="{00000000-0005-0000-0000-000092000000}"/>
    <cellStyle name="Currency 2" xfId="155" xr:uid="{00000000-0005-0000-0000-000093000000}"/>
    <cellStyle name="Emphasis 1" xfId="156" xr:uid="{00000000-0005-0000-0000-000094000000}"/>
    <cellStyle name="Emphasis 1 2" xfId="157" xr:uid="{00000000-0005-0000-0000-000095000000}"/>
    <cellStyle name="Emphasis 2" xfId="158" xr:uid="{00000000-0005-0000-0000-000096000000}"/>
    <cellStyle name="Emphasis 2 2" xfId="159" xr:uid="{00000000-0005-0000-0000-000097000000}"/>
    <cellStyle name="Emphasis 3" xfId="160" xr:uid="{00000000-0005-0000-0000-000098000000}"/>
    <cellStyle name="Excel Built-in Normal" xfId="161" xr:uid="{00000000-0005-0000-0000-000099000000}"/>
    <cellStyle name="Explanatory Text 2" xfId="162" xr:uid="{00000000-0005-0000-0000-00009A000000}"/>
    <cellStyle name="Explanatory Text 3" xfId="163" xr:uid="{00000000-0005-0000-0000-00009B000000}"/>
    <cellStyle name="Explanatory Text 4" xfId="164" xr:uid="{00000000-0005-0000-0000-00009C000000}"/>
    <cellStyle name="Good 2" xfId="165" xr:uid="{00000000-0005-0000-0000-00009D000000}"/>
    <cellStyle name="Good 2 2" xfId="166" xr:uid="{00000000-0005-0000-0000-00009E000000}"/>
    <cellStyle name="Good 3" xfId="167" xr:uid="{00000000-0005-0000-0000-00009F000000}"/>
    <cellStyle name="Heading 1 2" xfId="168" xr:uid="{00000000-0005-0000-0000-0000A0000000}"/>
    <cellStyle name="Heading 2 2" xfId="169" xr:uid="{00000000-0005-0000-0000-0000A1000000}"/>
    <cellStyle name="Heading 2 2 2" xfId="170" xr:uid="{00000000-0005-0000-0000-0000A2000000}"/>
    <cellStyle name="Heading 2 3" xfId="171" xr:uid="{00000000-0005-0000-0000-0000A3000000}"/>
    <cellStyle name="Heading 3 2" xfId="172" xr:uid="{00000000-0005-0000-0000-0000A4000000}"/>
    <cellStyle name="Heading 3 2 2" xfId="173" xr:uid="{00000000-0005-0000-0000-0000A5000000}"/>
    <cellStyle name="Heading 3 3" xfId="174" xr:uid="{00000000-0005-0000-0000-0000A6000000}"/>
    <cellStyle name="Heading 4 2" xfId="175" xr:uid="{00000000-0005-0000-0000-0000A7000000}"/>
    <cellStyle name="Hipersaite" xfId="2" builtinId="8"/>
    <cellStyle name="Hyperlink 2" xfId="176" xr:uid="{00000000-0005-0000-0000-0000A9000000}"/>
    <cellStyle name="Hyperlink 2 2" xfId="177" xr:uid="{00000000-0005-0000-0000-0000AA000000}"/>
    <cellStyle name="Hyperlink 3" xfId="178" xr:uid="{00000000-0005-0000-0000-0000AB000000}"/>
    <cellStyle name="Hyperlink 4" xfId="179" xr:uid="{00000000-0005-0000-0000-0000AC000000}"/>
    <cellStyle name="Input 2" xfId="180" xr:uid="{00000000-0005-0000-0000-0000AD000000}"/>
    <cellStyle name="Input 2 2" xfId="181" xr:uid="{00000000-0005-0000-0000-0000AE000000}"/>
    <cellStyle name="Input 3" xfId="182" xr:uid="{00000000-0005-0000-0000-0000AF000000}"/>
    <cellStyle name="Linked Cell 2" xfId="183" xr:uid="{00000000-0005-0000-0000-0000B0000000}"/>
    <cellStyle name="Linked Cell 2 2" xfId="184" xr:uid="{00000000-0005-0000-0000-0000B1000000}"/>
    <cellStyle name="Linked Cell 3" xfId="185" xr:uid="{00000000-0005-0000-0000-0000B2000000}"/>
    <cellStyle name="Neutral 2" xfId="186" xr:uid="{00000000-0005-0000-0000-0000B3000000}"/>
    <cellStyle name="Neutral 2 2" xfId="187" xr:uid="{00000000-0005-0000-0000-0000B4000000}"/>
    <cellStyle name="Neutral 3" xfId="188" xr:uid="{00000000-0005-0000-0000-0000B5000000}"/>
    <cellStyle name="Normal 10" xfId="5" xr:uid="{00000000-0005-0000-0000-0000B7000000}"/>
    <cellStyle name="Normal 10 2" xfId="189" xr:uid="{00000000-0005-0000-0000-0000B8000000}"/>
    <cellStyle name="Normal 10 2 2" xfId="190" xr:uid="{00000000-0005-0000-0000-0000B9000000}"/>
    <cellStyle name="Normal 10 3" xfId="191" xr:uid="{00000000-0005-0000-0000-0000BA000000}"/>
    <cellStyle name="Normal 11" xfId="192" xr:uid="{00000000-0005-0000-0000-0000BB000000}"/>
    <cellStyle name="Normal 11 2" xfId="193" xr:uid="{00000000-0005-0000-0000-0000BC000000}"/>
    <cellStyle name="Normal 11 2 2" xfId="194" xr:uid="{00000000-0005-0000-0000-0000BD000000}"/>
    <cellStyle name="Normal 11 3" xfId="195" xr:uid="{00000000-0005-0000-0000-0000BE000000}"/>
    <cellStyle name="Normal 12" xfId="196" xr:uid="{00000000-0005-0000-0000-0000BF000000}"/>
    <cellStyle name="Normal 12 2" xfId="197" xr:uid="{00000000-0005-0000-0000-0000C0000000}"/>
    <cellStyle name="Normal 12 2 2" xfId="198" xr:uid="{00000000-0005-0000-0000-0000C1000000}"/>
    <cellStyle name="Normal 12 3" xfId="199" xr:uid="{00000000-0005-0000-0000-0000C2000000}"/>
    <cellStyle name="Normal 13" xfId="200" xr:uid="{00000000-0005-0000-0000-0000C3000000}"/>
    <cellStyle name="Normal 13 2" xfId="201" xr:uid="{00000000-0005-0000-0000-0000C4000000}"/>
    <cellStyle name="Normal 13 2 2" xfId="202" xr:uid="{00000000-0005-0000-0000-0000C5000000}"/>
    <cellStyle name="Normal 13 3" xfId="203" xr:uid="{00000000-0005-0000-0000-0000C6000000}"/>
    <cellStyle name="Normal 14" xfId="204" xr:uid="{00000000-0005-0000-0000-0000C7000000}"/>
    <cellStyle name="Normal 14 2" xfId="205" xr:uid="{00000000-0005-0000-0000-0000C8000000}"/>
    <cellStyle name="Normal 14 2 2" xfId="206" xr:uid="{00000000-0005-0000-0000-0000C9000000}"/>
    <cellStyle name="Normal 14 3" xfId="207" xr:uid="{00000000-0005-0000-0000-0000CA000000}"/>
    <cellStyle name="Normal 15" xfId="208" xr:uid="{00000000-0005-0000-0000-0000CB000000}"/>
    <cellStyle name="Normal 15 2" xfId="209" xr:uid="{00000000-0005-0000-0000-0000CC000000}"/>
    <cellStyle name="Normal 15 2 2" xfId="210" xr:uid="{00000000-0005-0000-0000-0000CD000000}"/>
    <cellStyle name="Normal 15 3" xfId="211" xr:uid="{00000000-0005-0000-0000-0000CE000000}"/>
    <cellStyle name="Normal 16" xfId="212" xr:uid="{00000000-0005-0000-0000-0000CF000000}"/>
    <cellStyle name="Normal 16 2" xfId="213" xr:uid="{00000000-0005-0000-0000-0000D0000000}"/>
    <cellStyle name="Normal 16 2 2" xfId="214" xr:uid="{00000000-0005-0000-0000-0000D1000000}"/>
    <cellStyle name="Normal 16 3" xfId="215" xr:uid="{00000000-0005-0000-0000-0000D2000000}"/>
    <cellStyle name="Normal 17" xfId="216" xr:uid="{00000000-0005-0000-0000-0000D3000000}"/>
    <cellStyle name="Normal 18" xfId="217" xr:uid="{00000000-0005-0000-0000-0000D4000000}"/>
    <cellStyle name="Normal 18 2" xfId="218" xr:uid="{00000000-0005-0000-0000-0000D5000000}"/>
    <cellStyle name="Normal 19" xfId="219" xr:uid="{00000000-0005-0000-0000-0000D6000000}"/>
    <cellStyle name="Normal 2" xfId="1" xr:uid="{00000000-0005-0000-0000-0000D7000000}"/>
    <cellStyle name="Normal 2 2" xfId="221" xr:uid="{00000000-0005-0000-0000-0000D8000000}"/>
    <cellStyle name="Normal 2 2 2" xfId="222" xr:uid="{00000000-0005-0000-0000-0000D9000000}"/>
    <cellStyle name="Normal 2 3" xfId="223" xr:uid="{00000000-0005-0000-0000-0000DA000000}"/>
    <cellStyle name="Normal 2 3 2" xfId="224" xr:uid="{00000000-0005-0000-0000-0000DB000000}"/>
    <cellStyle name="Normal 2 4" xfId="220" xr:uid="{00000000-0005-0000-0000-0000DC000000}"/>
    <cellStyle name="Normal 2 4 2" xfId="463" xr:uid="{00000000-0005-0000-0000-0000DD000000}"/>
    <cellStyle name="Normal 20" xfId="225" xr:uid="{00000000-0005-0000-0000-0000DE000000}"/>
    <cellStyle name="Normal 20 2" xfId="226" xr:uid="{00000000-0005-0000-0000-0000DF000000}"/>
    <cellStyle name="Normal 20 2 2" xfId="227" xr:uid="{00000000-0005-0000-0000-0000E0000000}"/>
    <cellStyle name="Normal 20 3" xfId="228" xr:uid="{00000000-0005-0000-0000-0000E1000000}"/>
    <cellStyle name="Normal 21" xfId="229" xr:uid="{00000000-0005-0000-0000-0000E2000000}"/>
    <cellStyle name="Normal 21 2" xfId="230" xr:uid="{00000000-0005-0000-0000-0000E3000000}"/>
    <cellStyle name="Normal 21 2 2" xfId="231" xr:uid="{00000000-0005-0000-0000-0000E4000000}"/>
    <cellStyle name="Normal 21 3" xfId="232" xr:uid="{00000000-0005-0000-0000-0000E5000000}"/>
    <cellStyle name="Normal 22" xfId="233" xr:uid="{00000000-0005-0000-0000-0000E6000000}"/>
    <cellStyle name="Normal 23" xfId="234" xr:uid="{00000000-0005-0000-0000-0000E7000000}"/>
    <cellStyle name="Normal 24" xfId="235" xr:uid="{00000000-0005-0000-0000-0000E8000000}"/>
    <cellStyle name="Normal 25" xfId="236" xr:uid="{00000000-0005-0000-0000-0000E9000000}"/>
    <cellStyle name="Normal 26" xfId="237" xr:uid="{00000000-0005-0000-0000-0000EA000000}"/>
    <cellStyle name="Normal 27" xfId="6" xr:uid="{00000000-0005-0000-0000-0000EB000000}"/>
    <cellStyle name="Normal 28" xfId="238" xr:uid="{00000000-0005-0000-0000-0000EC000000}"/>
    <cellStyle name="Normal 29" xfId="239" xr:uid="{00000000-0005-0000-0000-0000ED000000}"/>
    <cellStyle name="Normal 3" xfId="240" xr:uid="{00000000-0005-0000-0000-0000EE000000}"/>
    <cellStyle name="Normal 3 2" xfId="241" xr:uid="{00000000-0005-0000-0000-0000EF000000}"/>
    <cellStyle name="Normal 30" xfId="242" xr:uid="{00000000-0005-0000-0000-0000F0000000}"/>
    <cellStyle name="Normal 31" xfId="7" xr:uid="{00000000-0005-0000-0000-0000F1000000}"/>
    <cellStyle name="Normal 31 2" xfId="464" xr:uid="{00000000-0005-0000-0000-0000F2000000}"/>
    <cellStyle name="Normal 4" xfId="243" xr:uid="{00000000-0005-0000-0000-0000F3000000}"/>
    <cellStyle name="Normal 4 2" xfId="244" xr:uid="{00000000-0005-0000-0000-0000F4000000}"/>
    <cellStyle name="Normal 5" xfId="245" xr:uid="{00000000-0005-0000-0000-0000F5000000}"/>
    <cellStyle name="Normal 5 2" xfId="246" xr:uid="{00000000-0005-0000-0000-0000F6000000}"/>
    <cellStyle name="Normal 5 2 2" xfId="247" xr:uid="{00000000-0005-0000-0000-0000F7000000}"/>
    <cellStyle name="Normal 5 3" xfId="248" xr:uid="{00000000-0005-0000-0000-0000F8000000}"/>
    <cellStyle name="Normal 6" xfId="3" xr:uid="{00000000-0005-0000-0000-0000F9000000}"/>
    <cellStyle name="Normal 6 2" xfId="249" xr:uid="{00000000-0005-0000-0000-0000FA000000}"/>
    <cellStyle name="Normal 7" xfId="250" xr:uid="{00000000-0005-0000-0000-0000FB000000}"/>
    <cellStyle name="Normal 8" xfId="251" xr:uid="{00000000-0005-0000-0000-0000FC000000}"/>
    <cellStyle name="Normal 8 2" xfId="252" xr:uid="{00000000-0005-0000-0000-0000FD000000}"/>
    <cellStyle name="Normal 8 2 2" xfId="253" xr:uid="{00000000-0005-0000-0000-0000FE000000}"/>
    <cellStyle name="Normal 8 3" xfId="254" xr:uid="{00000000-0005-0000-0000-0000FF000000}"/>
    <cellStyle name="Normal 9" xfId="255" xr:uid="{00000000-0005-0000-0000-000000010000}"/>
    <cellStyle name="Normal 9 2" xfId="256" xr:uid="{00000000-0005-0000-0000-000001010000}"/>
    <cellStyle name="Normal 9 2 2" xfId="257" xr:uid="{00000000-0005-0000-0000-000002010000}"/>
    <cellStyle name="Normal 9 3" xfId="258" xr:uid="{00000000-0005-0000-0000-000003010000}"/>
    <cellStyle name="Note 2" xfId="259" xr:uid="{00000000-0005-0000-0000-000004010000}"/>
    <cellStyle name="Note 2 2" xfId="260" xr:uid="{00000000-0005-0000-0000-000005010000}"/>
    <cellStyle name="Note 3" xfId="261" xr:uid="{00000000-0005-0000-0000-000006010000}"/>
    <cellStyle name="Output 2" xfId="262" xr:uid="{00000000-0005-0000-0000-000007010000}"/>
    <cellStyle name="Output 2 2" xfId="263" xr:uid="{00000000-0005-0000-0000-000008010000}"/>
    <cellStyle name="Output 3" xfId="264" xr:uid="{00000000-0005-0000-0000-000009010000}"/>
    <cellStyle name="Parastais_FMLikp01_p05_221205_pap_afp_makp" xfId="265" xr:uid="{00000000-0005-0000-0000-00000A010000}"/>
    <cellStyle name="Parasts" xfId="0" builtinId="0"/>
    <cellStyle name="Percent 2" xfId="266" xr:uid="{00000000-0005-0000-0000-00000B010000}"/>
    <cellStyle name="Percent 3" xfId="267" xr:uid="{00000000-0005-0000-0000-00000C010000}"/>
    <cellStyle name="Procenti" xfId="465" builtinId="5"/>
    <cellStyle name="SAPBEXaggData" xfId="268" xr:uid="{00000000-0005-0000-0000-00000D010000}"/>
    <cellStyle name="SAPBEXaggData 2" xfId="269" xr:uid="{00000000-0005-0000-0000-00000E010000}"/>
    <cellStyle name="SAPBEXaggData 2 2" xfId="270" xr:uid="{00000000-0005-0000-0000-00000F010000}"/>
    <cellStyle name="SAPBEXaggData 3" xfId="271" xr:uid="{00000000-0005-0000-0000-000010010000}"/>
    <cellStyle name="SAPBEXaggData 4" xfId="272" xr:uid="{00000000-0005-0000-0000-000011010000}"/>
    <cellStyle name="SAPBEXaggDataEmph" xfId="273" xr:uid="{00000000-0005-0000-0000-000012010000}"/>
    <cellStyle name="SAPBEXaggDataEmph 2" xfId="274" xr:uid="{00000000-0005-0000-0000-000013010000}"/>
    <cellStyle name="SAPBEXaggDataEmph 2 2" xfId="275" xr:uid="{00000000-0005-0000-0000-000014010000}"/>
    <cellStyle name="SAPBEXaggDataEmph 3" xfId="276" xr:uid="{00000000-0005-0000-0000-000015010000}"/>
    <cellStyle name="SAPBEXaggDataEmph 4" xfId="277" xr:uid="{00000000-0005-0000-0000-000016010000}"/>
    <cellStyle name="SAPBEXaggItem" xfId="278" xr:uid="{00000000-0005-0000-0000-000017010000}"/>
    <cellStyle name="SAPBEXaggItem 2" xfId="279" xr:uid="{00000000-0005-0000-0000-000018010000}"/>
    <cellStyle name="SAPBEXaggItem 2 2" xfId="280" xr:uid="{00000000-0005-0000-0000-000019010000}"/>
    <cellStyle name="SAPBEXaggItem 3" xfId="281" xr:uid="{00000000-0005-0000-0000-00001A010000}"/>
    <cellStyle name="SAPBEXaggItem 4" xfId="282" xr:uid="{00000000-0005-0000-0000-00001B010000}"/>
    <cellStyle name="SAPBEXaggItemX" xfId="283" xr:uid="{00000000-0005-0000-0000-00001C010000}"/>
    <cellStyle name="SAPBEXaggItemX 2" xfId="284" xr:uid="{00000000-0005-0000-0000-00001D010000}"/>
    <cellStyle name="SAPBEXaggItemX 2 2" xfId="285" xr:uid="{00000000-0005-0000-0000-00001E010000}"/>
    <cellStyle name="SAPBEXaggItemX 3" xfId="286" xr:uid="{00000000-0005-0000-0000-00001F010000}"/>
    <cellStyle name="SAPBEXchaText" xfId="287" xr:uid="{00000000-0005-0000-0000-000020010000}"/>
    <cellStyle name="SAPBEXchaText 2" xfId="288" xr:uid="{00000000-0005-0000-0000-000021010000}"/>
    <cellStyle name="SAPBEXchaText 2 2" xfId="289" xr:uid="{00000000-0005-0000-0000-000022010000}"/>
    <cellStyle name="SAPBEXchaText 3" xfId="290" xr:uid="{00000000-0005-0000-0000-000023010000}"/>
    <cellStyle name="SAPBEXchaText 4" xfId="291" xr:uid="{00000000-0005-0000-0000-000024010000}"/>
    <cellStyle name="SAPBEXexcBad7" xfId="292" xr:uid="{00000000-0005-0000-0000-000025010000}"/>
    <cellStyle name="SAPBEXexcBad7 2" xfId="293" xr:uid="{00000000-0005-0000-0000-000026010000}"/>
    <cellStyle name="SAPBEXexcBad7 2 2" xfId="294" xr:uid="{00000000-0005-0000-0000-000027010000}"/>
    <cellStyle name="SAPBEXexcBad7 3" xfId="295" xr:uid="{00000000-0005-0000-0000-000028010000}"/>
    <cellStyle name="SAPBEXexcBad7 4" xfId="296" xr:uid="{00000000-0005-0000-0000-000029010000}"/>
    <cellStyle name="SAPBEXexcBad8" xfId="297" xr:uid="{00000000-0005-0000-0000-00002A010000}"/>
    <cellStyle name="SAPBEXexcBad8 2" xfId="298" xr:uid="{00000000-0005-0000-0000-00002B010000}"/>
    <cellStyle name="SAPBEXexcBad8 2 2" xfId="299" xr:uid="{00000000-0005-0000-0000-00002C010000}"/>
    <cellStyle name="SAPBEXexcBad8 3" xfId="300" xr:uid="{00000000-0005-0000-0000-00002D010000}"/>
    <cellStyle name="SAPBEXexcBad8 4" xfId="301" xr:uid="{00000000-0005-0000-0000-00002E010000}"/>
    <cellStyle name="SAPBEXexcBad9" xfId="302" xr:uid="{00000000-0005-0000-0000-00002F010000}"/>
    <cellStyle name="SAPBEXexcBad9 2" xfId="303" xr:uid="{00000000-0005-0000-0000-000030010000}"/>
    <cellStyle name="SAPBEXexcBad9 2 2" xfId="304" xr:uid="{00000000-0005-0000-0000-000031010000}"/>
    <cellStyle name="SAPBEXexcBad9 3" xfId="305" xr:uid="{00000000-0005-0000-0000-000032010000}"/>
    <cellStyle name="SAPBEXexcBad9 4" xfId="306" xr:uid="{00000000-0005-0000-0000-000033010000}"/>
    <cellStyle name="SAPBEXexcCritical4" xfId="307" xr:uid="{00000000-0005-0000-0000-000034010000}"/>
    <cellStyle name="SAPBEXexcCritical4 2" xfId="308" xr:uid="{00000000-0005-0000-0000-000035010000}"/>
    <cellStyle name="SAPBEXexcCritical4 2 2" xfId="309" xr:uid="{00000000-0005-0000-0000-000036010000}"/>
    <cellStyle name="SAPBEXexcCritical4 3" xfId="310" xr:uid="{00000000-0005-0000-0000-000037010000}"/>
    <cellStyle name="SAPBEXexcCritical4 4" xfId="311" xr:uid="{00000000-0005-0000-0000-000038010000}"/>
    <cellStyle name="SAPBEXexcCritical5" xfId="312" xr:uid="{00000000-0005-0000-0000-000039010000}"/>
    <cellStyle name="SAPBEXexcCritical5 2" xfId="313" xr:uid="{00000000-0005-0000-0000-00003A010000}"/>
    <cellStyle name="SAPBEXexcCritical5 2 2" xfId="314" xr:uid="{00000000-0005-0000-0000-00003B010000}"/>
    <cellStyle name="SAPBEXexcCritical5 3" xfId="315" xr:uid="{00000000-0005-0000-0000-00003C010000}"/>
    <cellStyle name="SAPBEXexcCritical5 4" xfId="316" xr:uid="{00000000-0005-0000-0000-00003D010000}"/>
    <cellStyle name="SAPBEXexcCritical6" xfId="317" xr:uid="{00000000-0005-0000-0000-00003E010000}"/>
    <cellStyle name="SAPBEXexcCritical6 2" xfId="318" xr:uid="{00000000-0005-0000-0000-00003F010000}"/>
    <cellStyle name="SAPBEXexcCritical6 2 2" xfId="319" xr:uid="{00000000-0005-0000-0000-000040010000}"/>
    <cellStyle name="SAPBEXexcCritical6 3" xfId="320" xr:uid="{00000000-0005-0000-0000-000041010000}"/>
    <cellStyle name="SAPBEXexcCritical6 4" xfId="321" xr:uid="{00000000-0005-0000-0000-000042010000}"/>
    <cellStyle name="SAPBEXexcGood1" xfId="322" xr:uid="{00000000-0005-0000-0000-000043010000}"/>
    <cellStyle name="SAPBEXexcGood1 2" xfId="323" xr:uid="{00000000-0005-0000-0000-000044010000}"/>
    <cellStyle name="SAPBEXexcGood1 2 2" xfId="324" xr:uid="{00000000-0005-0000-0000-000045010000}"/>
    <cellStyle name="SAPBEXexcGood1 3" xfId="325" xr:uid="{00000000-0005-0000-0000-000046010000}"/>
    <cellStyle name="SAPBEXexcGood1 4" xfId="326" xr:uid="{00000000-0005-0000-0000-000047010000}"/>
    <cellStyle name="SAPBEXexcGood2" xfId="327" xr:uid="{00000000-0005-0000-0000-000048010000}"/>
    <cellStyle name="SAPBEXexcGood2 2" xfId="328" xr:uid="{00000000-0005-0000-0000-000049010000}"/>
    <cellStyle name="SAPBEXexcGood2 2 2" xfId="329" xr:uid="{00000000-0005-0000-0000-00004A010000}"/>
    <cellStyle name="SAPBEXexcGood2 3" xfId="330" xr:uid="{00000000-0005-0000-0000-00004B010000}"/>
    <cellStyle name="SAPBEXexcGood2 4" xfId="331" xr:uid="{00000000-0005-0000-0000-00004C010000}"/>
    <cellStyle name="SAPBEXexcGood3" xfId="332" xr:uid="{00000000-0005-0000-0000-00004D010000}"/>
    <cellStyle name="SAPBEXexcGood3 2" xfId="333" xr:uid="{00000000-0005-0000-0000-00004E010000}"/>
    <cellStyle name="SAPBEXexcGood3 2 2" xfId="334" xr:uid="{00000000-0005-0000-0000-00004F010000}"/>
    <cellStyle name="SAPBEXexcGood3 3" xfId="335" xr:uid="{00000000-0005-0000-0000-000050010000}"/>
    <cellStyle name="SAPBEXexcGood3 4" xfId="336" xr:uid="{00000000-0005-0000-0000-000051010000}"/>
    <cellStyle name="SAPBEXfilterDrill" xfId="337" xr:uid="{00000000-0005-0000-0000-000052010000}"/>
    <cellStyle name="SAPBEXfilterDrill 2" xfId="338" xr:uid="{00000000-0005-0000-0000-000053010000}"/>
    <cellStyle name="SAPBEXfilterDrill 2 2" xfId="339" xr:uid="{00000000-0005-0000-0000-000054010000}"/>
    <cellStyle name="SAPBEXfilterDrill 3" xfId="340" xr:uid="{00000000-0005-0000-0000-000055010000}"/>
    <cellStyle name="SAPBEXfilterDrill 4" xfId="341" xr:uid="{00000000-0005-0000-0000-000056010000}"/>
    <cellStyle name="SAPBEXfilterItem" xfId="342" xr:uid="{00000000-0005-0000-0000-000057010000}"/>
    <cellStyle name="SAPBEXfilterItem 2" xfId="343" xr:uid="{00000000-0005-0000-0000-000058010000}"/>
    <cellStyle name="SAPBEXfilterItem 2 2" xfId="344" xr:uid="{00000000-0005-0000-0000-000059010000}"/>
    <cellStyle name="SAPBEXfilterItem 3" xfId="345" xr:uid="{00000000-0005-0000-0000-00005A010000}"/>
    <cellStyle name="SAPBEXfilterItem 4" xfId="346" xr:uid="{00000000-0005-0000-0000-00005B010000}"/>
    <cellStyle name="SAPBEXfilterText" xfId="347" xr:uid="{00000000-0005-0000-0000-00005C010000}"/>
    <cellStyle name="SAPBEXfilterText 2" xfId="348" xr:uid="{00000000-0005-0000-0000-00005D010000}"/>
    <cellStyle name="SAPBEXfilterText 2 2" xfId="349" xr:uid="{00000000-0005-0000-0000-00005E010000}"/>
    <cellStyle name="SAPBEXfilterText 3" xfId="350" xr:uid="{00000000-0005-0000-0000-00005F010000}"/>
    <cellStyle name="SAPBEXfilterText 4" xfId="351" xr:uid="{00000000-0005-0000-0000-000060010000}"/>
    <cellStyle name="SAPBEXformats" xfId="352" xr:uid="{00000000-0005-0000-0000-000061010000}"/>
    <cellStyle name="SAPBEXformats 2" xfId="353" xr:uid="{00000000-0005-0000-0000-000062010000}"/>
    <cellStyle name="SAPBEXformats 2 2" xfId="354" xr:uid="{00000000-0005-0000-0000-000063010000}"/>
    <cellStyle name="SAPBEXformats 3" xfId="355" xr:uid="{00000000-0005-0000-0000-000064010000}"/>
    <cellStyle name="SAPBEXformats 4" xfId="356" xr:uid="{00000000-0005-0000-0000-000065010000}"/>
    <cellStyle name="SAPBEXheaderItem" xfId="357" xr:uid="{00000000-0005-0000-0000-000066010000}"/>
    <cellStyle name="SAPBEXheaderItem 2" xfId="358" xr:uid="{00000000-0005-0000-0000-000067010000}"/>
    <cellStyle name="SAPBEXheaderItem 2 2" xfId="359" xr:uid="{00000000-0005-0000-0000-000068010000}"/>
    <cellStyle name="SAPBEXheaderItem 3" xfId="360" xr:uid="{00000000-0005-0000-0000-000069010000}"/>
    <cellStyle name="SAPBEXheaderItem 4" xfId="361" xr:uid="{00000000-0005-0000-0000-00006A010000}"/>
    <cellStyle name="SAPBEXheaderText" xfId="362" xr:uid="{00000000-0005-0000-0000-00006B010000}"/>
    <cellStyle name="SAPBEXheaderText 2" xfId="363" xr:uid="{00000000-0005-0000-0000-00006C010000}"/>
    <cellStyle name="SAPBEXheaderText 2 2" xfId="364" xr:uid="{00000000-0005-0000-0000-00006D010000}"/>
    <cellStyle name="SAPBEXheaderText 3" xfId="365" xr:uid="{00000000-0005-0000-0000-00006E010000}"/>
    <cellStyle name="SAPBEXheaderText 4" xfId="366" xr:uid="{00000000-0005-0000-0000-00006F010000}"/>
    <cellStyle name="SAPBEXHLevel0" xfId="367" xr:uid="{00000000-0005-0000-0000-000070010000}"/>
    <cellStyle name="SAPBEXHLevel0 2" xfId="368" xr:uid="{00000000-0005-0000-0000-000071010000}"/>
    <cellStyle name="SAPBEXHLevel0 2 2" xfId="369" xr:uid="{00000000-0005-0000-0000-000072010000}"/>
    <cellStyle name="SAPBEXHLevel0 3" xfId="370" xr:uid="{00000000-0005-0000-0000-000073010000}"/>
    <cellStyle name="SAPBEXHLevel0 4" xfId="371" xr:uid="{00000000-0005-0000-0000-000074010000}"/>
    <cellStyle name="SAPBEXHLevel0X" xfId="372" xr:uid="{00000000-0005-0000-0000-000075010000}"/>
    <cellStyle name="SAPBEXHLevel0X 2" xfId="373" xr:uid="{00000000-0005-0000-0000-000076010000}"/>
    <cellStyle name="SAPBEXHLevel0X 2 2" xfId="374" xr:uid="{00000000-0005-0000-0000-000077010000}"/>
    <cellStyle name="SAPBEXHLevel0X 3" xfId="375" xr:uid="{00000000-0005-0000-0000-000078010000}"/>
    <cellStyle name="SAPBEXHLevel1" xfId="376" xr:uid="{00000000-0005-0000-0000-000079010000}"/>
    <cellStyle name="SAPBEXHLevel1 2" xfId="377" xr:uid="{00000000-0005-0000-0000-00007A010000}"/>
    <cellStyle name="SAPBEXHLevel1 2 2" xfId="378" xr:uid="{00000000-0005-0000-0000-00007B010000}"/>
    <cellStyle name="SAPBEXHLevel1 3" xfId="379" xr:uid="{00000000-0005-0000-0000-00007C010000}"/>
    <cellStyle name="SAPBEXHLevel1 4" xfId="380" xr:uid="{00000000-0005-0000-0000-00007D010000}"/>
    <cellStyle name="SAPBEXHLevel1X" xfId="381" xr:uid="{00000000-0005-0000-0000-00007E010000}"/>
    <cellStyle name="SAPBEXHLevel1X 2" xfId="382" xr:uid="{00000000-0005-0000-0000-00007F010000}"/>
    <cellStyle name="SAPBEXHLevel1X 2 2" xfId="383" xr:uid="{00000000-0005-0000-0000-000080010000}"/>
    <cellStyle name="SAPBEXHLevel1X 3" xfId="384" xr:uid="{00000000-0005-0000-0000-000081010000}"/>
    <cellStyle name="SAPBEXHLevel2" xfId="385" xr:uid="{00000000-0005-0000-0000-000082010000}"/>
    <cellStyle name="SAPBEXHLevel2 2" xfId="386" xr:uid="{00000000-0005-0000-0000-000083010000}"/>
    <cellStyle name="SAPBEXHLevel2 2 2" xfId="387" xr:uid="{00000000-0005-0000-0000-000084010000}"/>
    <cellStyle name="SAPBEXHLevel2 3" xfId="388" xr:uid="{00000000-0005-0000-0000-000085010000}"/>
    <cellStyle name="SAPBEXHLevel2 4" xfId="389" xr:uid="{00000000-0005-0000-0000-000086010000}"/>
    <cellStyle name="SAPBEXHLevel2 4 2" xfId="390" xr:uid="{00000000-0005-0000-0000-000087010000}"/>
    <cellStyle name="SAPBEXHLevel2X" xfId="391" xr:uid="{00000000-0005-0000-0000-000088010000}"/>
    <cellStyle name="SAPBEXHLevel2X 2" xfId="392" xr:uid="{00000000-0005-0000-0000-000089010000}"/>
    <cellStyle name="SAPBEXHLevel2X 2 2" xfId="393" xr:uid="{00000000-0005-0000-0000-00008A010000}"/>
    <cellStyle name="SAPBEXHLevel2X 3" xfId="394" xr:uid="{00000000-0005-0000-0000-00008B010000}"/>
    <cellStyle name="SAPBEXHLevel3" xfId="395" xr:uid="{00000000-0005-0000-0000-00008C010000}"/>
    <cellStyle name="SAPBEXHLevel3 2" xfId="396" xr:uid="{00000000-0005-0000-0000-00008D010000}"/>
    <cellStyle name="SAPBEXHLevel3 2 2" xfId="397" xr:uid="{00000000-0005-0000-0000-00008E010000}"/>
    <cellStyle name="SAPBEXHLevel3 3" xfId="398" xr:uid="{00000000-0005-0000-0000-00008F010000}"/>
    <cellStyle name="SAPBEXHLevel3 4" xfId="399" xr:uid="{00000000-0005-0000-0000-000090010000}"/>
    <cellStyle name="SAPBEXHLevel3X" xfId="400" xr:uid="{00000000-0005-0000-0000-000091010000}"/>
    <cellStyle name="SAPBEXHLevel3X 2" xfId="401" xr:uid="{00000000-0005-0000-0000-000092010000}"/>
    <cellStyle name="SAPBEXHLevel3X 2 2" xfId="402" xr:uid="{00000000-0005-0000-0000-000093010000}"/>
    <cellStyle name="SAPBEXHLevel3X 3" xfId="403" xr:uid="{00000000-0005-0000-0000-000094010000}"/>
    <cellStyle name="SAPBEXinputData" xfId="404" xr:uid="{00000000-0005-0000-0000-000095010000}"/>
    <cellStyle name="SAPBEXinputData 2" xfId="405" xr:uid="{00000000-0005-0000-0000-000096010000}"/>
    <cellStyle name="SAPBEXinputData 2 2" xfId="406" xr:uid="{00000000-0005-0000-0000-000097010000}"/>
    <cellStyle name="SAPBEXinputData 3" xfId="407" xr:uid="{00000000-0005-0000-0000-000098010000}"/>
    <cellStyle name="SAPBEXItemHeader" xfId="408" xr:uid="{00000000-0005-0000-0000-000099010000}"/>
    <cellStyle name="SAPBEXresData" xfId="409" xr:uid="{00000000-0005-0000-0000-00009A010000}"/>
    <cellStyle name="SAPBEXresData 2" xfId="410" xr:uid="{00000000-0005-0000-0000-00009B010000}"/>
    <cellStyle name="SAPBEXresData 2 2" xfId="411" xr:uid="{00000000-0005-0000-0000-00009C010000}"/>
    <cellStyle name="SAPBEXresData 3" xfId="412" xr:uid="{00000000-0005-0000-0000-00009D010000}"/>
    <cellStyle name="SAPBEXresDataEmph" xfId="413" xr:uid="{00000000-0005-0000-0000-00009E010000}"/>
    <cellStyle name="SAPBEXresDataEmph 2" xfId="414" xr:uid="{00000000-0005-0000-0000-00009F010000}"/>
    <cellStyle name="SAPBEXresDataEmph 2 2" xfId="415" xr:uid="{00000000-0005-0000-0000-0000A0010000}"/>
    <cellStyle name="SAPBEXresDataEmph 3" xfId="416" xr:uid="{00000000-0005-0000-0000-0000A1010000}"/>
    <cellStyle name="SAPBEXresDataEmph 4" xfId="417" xr:uid="{00000000-0005-0000-0000-0000A2010000}"/>
    <cellStyle name="SAPBEXresItem" xfId="418" xr:uid="{00000000-0005-0000-0000-0000A3010000}"/>
    <cellStyle name="SAPBEXresItem 2" xfId="419" xr:uid="{00000000-0005-0000-0000-0000A4010000}"/>
    <cellStyle name="SAPBEXresItem 2 2" xfId="420" xr:uid="{00000000-0005-0000-0000-0000A5010000}"/>
    <cellStyle name="SAPBEXresItem 3" xfId="421" xr:uid="{00000000-0005-0000-0000-0000A6010000}"/>
    <cellStyle name="SAPBEXresItemX" xfId="422" xr:uid="{00000000-0005-0000-0000-0000A7010000}"/>
    <cellStyle name="SAPBEXresItemX 2" xfId="423" xr:uid="{00000000-0005-0000-0000-0000A8010000}"/>
    <cellStyle name="SAPBEXresItemX 2 2" xfId="424" xr:uid="{00000000-0005-0000-0000-0000A9010000}"/>
    <cellStyle name="SAPBEXresItemX 3" xfId="425" xr:uid="{00000000-0005-0000-0000-0000AA010000}"/>
    <cellStyle name="SAPBEXstdData" xfId="4" xr:uid="{00000000-0005-0000-0000-0000AB010000}"/>
    <cellStyle name="SAPBEXstdData 2" xfId="427" xr:uid="{00000000-0005-0000-0000-0000AC010000}"/>
    <cellStyle name="SAPBEXstdData 2 2" xfId="428" xr:uid="{00000000-0005-0000-0000-0000AD010000}"/>
    <cellStyle name="SAPBEXstdData 2 2 2" xfId="429" xr:uid="{00000000-0005-0000-0000-0000AE010000}"/>
    <cellStyle name="SAPBEXstdData 3" xfId="426" xr:uid="{00000000-0005-0000-0000-0000AF010000}"/>
    <cellStyle name="SAPBEXstdDataEmph" xfId="430" xr:uid="{00000000-0005-0000-0000-0000B0010000}"/>
    <cellStyle name="SAPBEXstdDataEmph 2" xfId="431" xr:uid="{00000000-0005-0000-0000-0000B1010000}"/>
    <cellStyle name="SAPBEXstdDataEmph 2 2" xfId="432" xr:uid="{00000000-0005-0000-0000-0000B2010000}"/>
    <cellStyle name="SAPBEXstdDataEmph 3" xfId="433" xr:uid="{00000000-0005-0000-0000-0000B3010000}"/>
    <cellStyle name="SAPBEXstdDataEmph 4" xfId="434" xr:uid="{00000000-0005-0000-0000-0000B4010000}"/>
    <cellStyle name="SAPBEXstdItem" xfId="435" xr:uid="{00000000-0005-0000-0000-0000B5010000}"/>
    <cellStyle name="SAPBEXstdItem 2" xfId="436" xr:uid="{00000000-0005-0000-0000-0000B6010000}"/>
    <cellStyle name="SAPBEXstdItem 2 2" xfId="437" xr:uid="{00000000-0005-0000-0000-0000B7010000}"/>
    <cellStyle name="SAPBEXstdItemX" xfId="438" xr:uid="{00000000-0005-0000-0000-0000B8010000}"/>
    <cellStyle name="SAPBEXstdItemX 2" xfId="439" xr:uid="{00000000-0005-0000-0000-0000B9010000}"/>
    <cellStyle name="SAPBEXstdItemX 2 2" xfId="440" xr:uid="{00000000-0005-0000-0000-0000BA010000}"/>
    <cellStyle name="SAPBEXstdItemX 3" xfId="441" xr:uid="{00000000-0005-0000-0000-0000BB010000}"/>
    <cellStyle name="SAPBEXtitle" xfId="442" xr:uid="{00000000-0005-0000-0000-0000BC010000}"/>
    <cellStyle name="SAPBEXtitle 2" xfId="443" xr:uid="{00000000-0005-0000-0000-0000BD010000}"/>
    <cellStyle name="SAPBEXtitle 2 2" xfId="444" xr:uid="{00000000-0005-0000-0000-0000BE010000}"/>
    <cellStyle name="SAPBEXtitle 3" xfId="445" xr:uid="{00000000-0005-0000-0000-0000BF010000}"/>
    <cellStyle name="SAPBEXtitle 4" xfId="446" xr:uid="{00000000-0005-0000-0000-0000C0010000}"/>
    <cellStyle name="SAPBEXunassignedItem" xfId="447" xr:uid="{00000000-0005-0000-0000-0000C1010000}"/>
    <cellStyle name="SAPBEXundefined" xfId="448" xr:uid="{00000000-0005-0000-0000-0000C2010000}"/>
    <cellStyle name="SAPBEXundefined 2" xfId="449" xr:uid="{00000000-0005-0000-0000-0000C3010000}"/>
    <cellStyle name="SAPBEXundefined 2 2" xfId="450" xr:uid="{00000000-0005-0000-0000-0000C4010000}"/>
    <cellStyle name="SAPBEXundefined 3" xfId="451" xr:uid="{00000000-0005-0000-0000-0000C5010000}"/>
    <cellStyle name="SAPBEXundefined 4" xfId="452" xr:uid="{00000000-0005-0000-0000-0000C6010000}"/>
    <cellStyle name="Sheet Title" xfId="453" xr:uid="{00000000-0005-0000-0000-0000C7010000}"/>
    <cellStyle name="Style 1" xfId="454" xr:uid="{00000000-0005-0000-0000-0000C8010000}"/>
    <cellStyle name="Title 2" xfId="455" xr:uid="{00000000-0005-0000-0000-0000C9010000}"/>
    <cellStyle name="Title 3" xfId="456" xr:uid="{00000000-0005-0000-0000-0000CA010000}"/>
    <cellStyle name="Title 4" xfId="457" xr:uid="{00000000-0005-0000-0000-0000CB010000}"/>
    <cellStyle name="Total 2" xfId="458" xr:uid="{00000000-0005-0000-0000-0000CC010000}"/>
    <cellStyle name="V?st." xfId="459" xr:uid="{00000000-0005-0000-0000-0000CD010000}"/>
    <cellStyle name="Warning Text 2" xfId="460" xr:uid="{00000000-0005-0000-0000-0000CE010000}"/>
    <cellStyle name="Warning Text 2 2" xfId="461" xr:uid="{00000000-0005-0000-0000-0000CF010000}"/>
    <cellStyle name="Warning Text 3" xfId="462" xr:uid="{00000000-0005-0000-0000-0000D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Strukturālā bilance, </a:t>
            </a:r>
            <a:r>
              <a:rPr lang="lv-LV" sz="1200"/>
              <a:t>2018.gada beigās,</a:t>
            </a:r>
            <a:r>
              <a:rPr lang="lv-LV" sz="1200" baseline="0"/>
              <a:t> </a:t>
            </a:r>
            <a:r>
              <a:rPr lang="en-US" sz="1200"/>
              <a:t>% no IKP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01250178792118E-2"/>
          <c:y val="0.12006982175279268"/>
          <c:w val="0.89283441358595117"/>
          <c:h val="0.68378712913604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'2'!$C$23</c:f>
              <c:strCache>
                <c:ptCount val="1"/>
                <c:pt idx="0">
                  <c:v>Strukturālā bilance, % no IKP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'2'!$B$24:$B$26</c:f>
            </c:multiLvlStrRef>
          </c:cat>
          <c:val>
            <c:numRef>
              <c:f>'2'!$C$24:$C$26</c:f>
            </c:numRef>
          </c:val>
          <c:extLst>
            <c:ext xmlns:c16="http://schemas.microsoft.com/office/drawing/2014/chart" uri="{C3380CC4-5D6E-409C-BE32-E72D297353CC}">
              <c16:uniqueId val="{00000004-2985-45F9-BB96-644B1320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27"/>
        <c:axId val="660099512"/>
        <c:axId val="660095200"/>
      </c:barChart>
      <c:catAx>
        <c:axId val="66009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5200"/>
        <c:crosses val="autoZero"/>
        <c:auto val="1"/>
        <c:lblAlgn val="ctr"/>
        <c:lblOffset val="100"/>
        <c:noMultiLvlLbl val="0"/>
      </c:catAx>
      <c:valAx>
        <c:axId val="6600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9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special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</a:t>
            </a:r>
            <a:endParaRPr lang="lv-LV" sz="1100">
              <a:effectLst/>
            </a:endParaRPr>
          </a:p>
          <a:p>
            <a:pPr algn="ctr">
              <a:defRPr sz="1100"/>
            </a:pPr>
            <a:r>
              <a:rPr lang="lv-LV" sz="1100" b="0" i="1" baseline="0">
                <a:effectLst/>
              </a:rPr>
              <a:t>% of GDP,</a:t>
            </a:r>
            <a:r>
              <a:rPr lang="lv-LV" sz="1100" b="0" i="0" baseline="0">
                <a:effectLst/>
              </a:rPr>
              <a:t> </a:t>
            </a:r>
            <a:r>
              <a:rPr lang="lv-LV" sz="1100" b="0" i="1" baseline="0">
                <a:effectLst/>
              </a:rPr>
              <a:t>cumulative values, end-of-period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4192074948964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'2'!$B$366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'2'!$A$367:$A$378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'2'!$B$367:$B$378</c:f>
              <c:numCache>
                <c:formatCode>#\ ##0.0</c:formatCode>
                <c:ptCount val="12"/>
                <c:pt idx="0">
                  <c:v>7.6682733117510921E-2</c:v>
                </c:pt>
                <c:pt idx="1">
                  <c:v>0.14204232398686523</c:v>
                </c:pt>
                <c:pt idx="2">
                  <c:v>2.1463803577581739E-2</c:v>
                </c:pt>
                <c:pt idx="3">
                  <c:v>-3.7724529525529453E-2</c:v>
                </c:pt>
                <c:pt idx="4">
                  <c:v>-2.3426178028747434E-2</c:v>
                </c:pt>
                <c:pt idx="5">
                  <c:v>-0.15204879633888371</c:v>
                </c:pt>
                <c:pt idx="6">
                  <c:v>-7.6214621092971218E-4</c:v>
                </c:pt>
                <c:pt idx="7">
                  <c:v>9.514100086711666E-2</c:v>
                </c:pt>
                <c:pt idx="8">
                  <c:v>6.2311936686175289E-2</c:v>
                </c:pt>
                <c:pt idx="9">
                  <c:v>0.15832054498935735</c:v>
                </c:pt>
                <c:pt idx="10">
                  <c:v>0.16124318044001007</c:v>
                </c:pt>
                <c:pt idx="11">
                  <c:v>0.39173395490093932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3-4955-8558-15FEAF1024C1}"/>
            </c:ext>
          </c:extLst>
        </c:ser>
        <c:ser>
          <c:idx val="1"/>
          <c:order val="1"/>
          <c:tx>
            <c:strRef>
              <c:f>'2'!$C$366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'2'!$A$367:$A$378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'2'!$C$367:$C$378</c:f>
              <c:numCache>
                <c:formatCode>#\ ##0.0</c:formatCode>
                <c:ptCount val="12"/>
                <c:pt idx="0">
                  <c:v>-0.20359438920175507</c:v>
                </c:pt>
                <c:pt idx="1">
                  <c:v>-0.42199403203129127</c:v>
                </c:pt>
                <c:pt idx="2">
                  <c:v>-0.50316592456908438</c:v>
                </c:pt>
                <c:pt idx="3">
                  <c:v>-0.4815821315484346</c:v>
                </c:pt>
                <c:pt idx="4">
                  <c:v>-0.36952068312704883</c:v>
                </c:pt>
                <c:pt idx="5">
                  <c:v>-0.27385539642950862</c:v>
                </c:pt>
                <c:pt idx="6">
                  <c:v>-7.9039845810606413E-2</c:v>
                </c:pt>
                <c:pt idx="7">
                  <c:v>4.4871568620421624E-3</c:v>
                </c:pt>
                <c:pt idx="8">
                  <c:v>9.759521617522042E-2</c:v>
                </c:pt>
                <c:pt idx="9">
                  <c:v>0.2008888368122401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3-4955-8558-15FEAF10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88384"/>
        <c:axId val="433084856"/>
      </c:barChart>
      <c:catAx>
        <c:axId val="43308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4856"/>
        <c:crosses val="autoZero"/>
        <c:auto val="1"/>
        <c:lblAlgn val="ctr"/>
        <c:lblOffset val="100"/>
        <c:noMultiLvlLbl val="0"/>
      </c:catAx>
      <c:valAx>
        <c:axId val="43308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6184578684548007"/>
          <c:h val="7.5197129573067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Local government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</a:t>
            </a:r>
            <a:endParaRPr lang="lv-LV" sz="1100">
              <a:effectLst/>
            </a:endParaRPr>
          </a:p>
          <a:p>
            <a:pPr algn="ctr">
              <a:defRPr sz="1100"/>
            </a:pPr>
            <a:r>
              <a:rPr lang="lv-LV" sz="1100" b="0" i="1" baseline="0">
                <a:effectLst/>
              </a:rPr>
              <a:t>mill. euro,</a:t>
            </a:r>
            <a:r>
              <a:rPr lang="lv-LV" sz="1100" b="0" i="0" baseline="0">
                <a:effectLst/>
              </a:rPr>
              <a:t> </a:t>
            </a:r>
            <a:r>
              <a:rPr lang="lv-LV" sz="1100" b="0" i="1" baseline="0">
                <a:effectLst/>
              </a:rPr>
              <a:t>cumulative values, end-of-period</a:t>
            </a:r>
            <a:endParaRPr lang="lv-LV" sz="11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3729111986001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'2'!$B$407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'2'!$A$408:$A$419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'2'!$B$408:$B$419</c:f>
              <c:numCache>
                <c:formatCode>#\ ##0.0</c:formatCode>
                <c:ptCount val="12"/>
                <c:pt idx="0">
                  <c:v>108823.12500000003</c:v>
                </c:pt>
                <c:pt idx="1">
                  <c:v>152159.19900000002</c:v>
                </c:pt>
                <c:pt idx="2">
                  <c:v>143649</c:v>
                </c:pt>
                <c:pt idx="3">
                  <c:v>125121</c:v>
                </c:pt>
                <c:pt idx="4">
                  <c:v>125388.18999999994</c:v>
                </c:pt>
                <c:pt idx="5">
                  <c:v>101368</c:v>
                </c:pt>
                <c:pt idx="6">
                  <c:v>94979.466999999946</c:v>
                </c:pt>
                <c:pt idx="7">
                  <c:v>109691.16599999997</c:v>
                </c:pt>
                <c:pt idx="8">
                  <c:v>111090.82599999988</c:v>
                </c:pt>
                <c:pt idx="9">
                  <c:v>88540.959999999963</c:v>
                </c:pt>
                <c:pt idx="10">
                  <c:v>78987.441000000108</c:v>
                </c:pt>
                <c:pt idx="11">
                  <c:v>-39396.37099999981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0-42B1-82AA-E3084E4A10B2}"/>
            </c:ext>
          </c:extLst>
        </c:ser>
        <c:ser>
          <c:idx val="1"/>
          <c:order val="1"/>
          <c:tx>
            <c:strRef>
              <c:f>'2'!$C$407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'2'!$A$408:$A$419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'2'!$C$408:$C$419</c:f>
              <c:numCache>
                <c:formatCode>#,##0</c:formatCode>
                <c:ptCount val="12"/>
                <c:pt idx="0">
                  <c:v>51841.777000000002</c:v>
                </c:pt>
                <c:pt idx="1">
                  <c:v>107011.89399999997</c:v>
                </c:pt>
                <c:pt idx="2">
                  <c:v>136866.31499999994</c:v>
                </c:pt>
                <c:pt idx="3">
                  <c:v>71755.584000000032</c:v>
                </c:pt>
                <c:pt idx="4">
                  <c:v>97451.14599999995</c:v>
                </c:pt>
                <c:pt idx="5">
                  <c:v>43904.827000000048</c:v>
                </c:pt>
                <c:pt idx="6">
                  <c:v>29653.451999999816</c:v>
                </c:pt>
                <c:pt idx="7">
                  <c:v>33579</c:v>
                </c:pt>
                <c:pt idx="8">
                  <c:v>21501.570999999996</c:v>
                </c:pt>
                <c:pt idx="9">
                  <c:v>69163.685000000056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0-42B1-82AA-E3084E4A1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87600"/>
        <c:axId val="433089168"/>
      </c:barChart>
      <c:catAx>
        <c:axId val="43308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9168"/>
        <c:crosses val="autoZero"/>
        <c:auto val="1"/>
        <c:lblAlgn val="ctr"/>
        <c:lblOffset val="100"/>
        <c:noMultiLvlLbl val="0"/>
      </c:catAx>
      <c:valAx>
        <c:axId val="43308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760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73600174978123"/>
          <c:y val="0.91724482356372106"/>
          <c:w val="0.16209923363178666"/>
          <c:h val="7.5396067347544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Local government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</a:t>
            </a:r>
            <a:endParaRPr lang="lv-LV" sz="1100">
              <a:effectLst/>
            </a:endParaRPr>
          </a:p>
          <a:p>
            <a:pPr algn="ctr">
              <a:defRPr sz="1100"/>
            </a:pPr>
            <a:r>
              <a:rPr lang="lv-LV" sz="1100" b="0" i="1" baseline="0">
                <a:effectLst/>
              </a:rPr>
              <a:t>% of GDP,</a:t>
            </a:r>
            <a:r>
              <a:rPr lang="lv-LV" sz="1100" b="0" i="0" baseline="0">
                <a:effectLst/>
              </a:rPr>
              <a:t> </a:t>
            </a:r>
            <a:r>
              <a:rPr lang="lv-LV" sz="1100" b="0" i="1" baseline="0">
                <a:effectLst/>
              </a:rPr>
              <a:t>cumulative values, end-of-period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4192074948964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'2'!$B$448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'2'!$A$449:$A$460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'2'!$B$449:$B$460</c:f>
              <c:numCache>
                <c:formatCode>#\ ##0.0</c:formatCode>
                <c:ptCount val="12"/>
                <c:pt idx="0">
                  <c:v>0.37097944419725321</c:v>
                </c:pt>
                <c:pt idx="1">
                  <c:v>0.51871268238730728</c:v>
                </c:pt>
                <c:pt idx="2">
                  <c:v>0.48970130364746656</c:v>
                </c:pt>
                <c:pt idx="3">
                  <c:v>0.42653911140122563</c:v>
                </c:pt>
                <c:pt idx="4">
                  <c:v>0.42744996557578685</c:v>
                </c:pt>
                <c:pt idx="5">
                  <c:v>0.34556482640419633</c:v>
                </c:pt>
                <c:pt idx="6">
                  <c:v>0.32378623456927308</c:v>
                </c:pt>
                <c:pt idx="7">
                  <c:v>0.37393860722184386</c:v>
                </c:pt>
                <c:pt idx="8">
                  <c:v>0.37871006631075621</c:v>
                </c:pt>
                <c:pt idx="9">
                  <c:v>0.30183728072035432</c:v>
                </c:pt>
                <c:pt idx="10">
                  <c:v>0.26926921057214048</c:v>
                </c:pt>
                <c:pt idx="11">
                  <c:v>-0.13430273957827171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C-49C7-A349-76646A3DCD97}"/>
            </c:ext>
          </c:extLst>
        </c:ser>
        <c:ser>
          <c:idx val="1"/>
          <c:order val="1"/>
          <c:tx>
            <c:strRef>
              <c:f>'2'!$C$448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'2'!$A$449:$A$460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'2'!$C$449:$C$460</c:f>
              <c:numCache>
                <c:formatCode>#\ ##0.0</c:formatCode>
                <c:ptCount val="12"/>
                <c:pt idx="0">
                  <c:v>0.16804678257451122</c:v>
                </c:pt>
                <c:pt idx="1">
                  <c:v>0.34688248599010474</c:v>
                </c:pt>
                <c:pt idx="2">
                  <c:v>0.44685353661935617</c:v>
                </c:pt>
                <c:pt idx="3">
                  <c:v>0.23427412714799337</c:v>
                </c:pt>
                <c:pt idx="4">
                  <c:v>0.31816732435376238</c:v>
                </c:pt>
                <c:pt idx="5">
                  <c:v>0.13998467033488224</c:v>
                </c:pt>
                <c:pt idx="6">
                  <c:v>9.4546066711781465E-2</c:v>
                </c:pt>
                <c:pt idx="7">
                  <c:v>0.10706215162116468</c:v>
                </c:pt>
                <c:pt idx="8">
                  <c:v>6.8554884138754504E-2</c:v>
                </c:pt>
                <c:pt idx="9">
                  <c:v>0.22051916168285179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C-49C7-A349-76646A3DC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90344"/>
        <c:axId val="660096376"/>
      </c:barChart>
      <c:catAx>
        <c:axId val="433090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6376"/>
        <c:crosses val="autoZero"/>
        <c:auto val="1"/>
        <c:lblAlgn val="ctr"/>
        <c:lblOffset val="100"/>
        <c:noMultiLvlLbl val="0"/>
      </c:catAx>
      <c:valAx>
        <c:axId val="66009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9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6184578684548007"/>
          <c:h val="7.5098895946641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Government consolidated budget </a:t>
            </a:r>
            <a:r>
              <a:rPr lang="lv-LV" sz="1200" b="0" i="0" u="sng" baseline="0">
                <a:effectLst/>
              </a:rPr>
              <a:t>revenue</a:t>
            </a:r>
            <a:r>
              <a:rPr lang="lv-LV" sz="1200" b="0" i="0" baseline="0">
                <a:effectLst/>
              </a:rPr>
              <a:t> (cash flow), mill. €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'4'!$B$6:$B$17</c:f>
              <c:numCache>
                <c:formatCode>#,##0</c:formatCode>
                <c:ptCount val="12"/>
                <c:pt idx="0">
                  <c:v>975697.728</c:v>
                </c:pt>
                <c:pt idx="1">
                  <c:v>1006430.34</c:v>
                </c:pt>
                <c:pt idx="2">
                  <c:v>735133.08499999996</c:v>
                </c:pt>
                <c:pt idx="3">
                  <c:v>1000972.7179999999</c:v>
                </c:pt>
                <c:pt idx="4">
                  <c:v>1108859.1290000002</c:v>
                </c:pt>
                <c:pt idx="5">
                  <c:v>1079866</c:v>
                </c:pt>
                <c:pt idx="6">
                  <c:v>890279.0060000004</c:v>
                </c:pt>
                <c:pt idx="7">
                  <c:v>854624.61299999966</c:v>
                </c:pt>
                <c:pt idx="8">
                  <c:v>789328.57299999986</c:v>
                </c:pt>
                <c:pt idx="9">
                  <c:v>1001284.2609999998</c:v>
                </c:pt>
                <c:pt idx="10">
                  <c:v>855826.99700000044</c:v>
                </c:pt>
                <c:pt idx="11">
                  <c:v>1116052.8970000001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C-490D-A7A3-808BB16511CD}"/>
            </c:ext>
          </c:extLst>
        </c:ser>
        <c:ser>
          <c:idx val="1"/>
          <c:order val="1"/>
          <c:tx>
            <c:strRef>
              <c:f>'4'!$C$5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'4'!$C$6:$C$17</c:f>
              <c:numCache>
                <c:formatCode>#,##0</c:formatCode>
                <c:ptCount val="12"/>
                <c:pt idx="0">
                  <c:v>990255.96600000001</c:v>
                </c:pt>
                <c:pt idx="1">
                  <c:v>1003986.803</c:v>
                </c:pt>
                <c:pt idx="2">
                  <c:v>790973.85899999994</c:v>
                </c:pt>
                <c:pt idx="3">
                  <c:v>1008343.1729999997</c:v>
                </c:pt>
                <c:pt idx="4">
                  <c:v>915661.34800000046</c:v>
                </c:pt>
                <c:pt idx="5">
                  <c:v>817524.85099999967</c:v>
                </c:pt>
                <c:pt idx="6">
                  <c:v>1137278.0649999999</c:v>
                </c:pt>
                <c:pt idx="7">
                  <c:v>905597.44700000004</c:v>
                </c:pt>
                <c:pt idx="8">
                  <c:v>848822.40500000014</c:v>
                </c:pt>
                <c:pt idx="9">
                  <c:v>906227.44399999967</c:v>
                </c:pt>
                <c:pt idx="10">
                  <c:v>896995.39900000021</c:v>
                </c:pt>
                <c:pt idx="11">
                  <c:v>1098839.1779999989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C-490D-A7A3-808BB16511CD}"/>
            </c:ext>
          </c:extLst>
        </c:ser>
        <c:ser>
          <c:idx val="2"/>
          <c:order val="2"/>
          <c:tx>
            <c:strRef>
              <c:f>'4'!$D$5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'4'!$D$6:$D$17</c:f>
              <c:numCache>
                <c:formatCode>#,##0</c:formatCode>
                <c:ptCount val="12"/>
                <c:pt idx="0">
                  <c:v>1025729.2190000002</c:v>
                </c:pt>
                <c:pt idx="1">
                  <c:v>1050032.9479999999</c:v>
                </c:pt>
                <c:pt idx="2">
                  <c:v>729450.3539999997</c:v>
                </c:pt>
                <c:pt idx="3">
                  <c:v>1125852.8420000002</c:v>
                </c:pt>
                <c:pt idx="4">
                  <c:v>1104155.3219999997</c:v>
                </c:pt>
                <c:pt idx="5">
                  <c:v>976600.62799999991</c:v>
                </c:pt>
                <c:pt idx="6">
                  <c:v>1162632.0019999999</c:v>
                </c:pt>
                <c:pt idx="7">
                  <c:v>1025720.0220000003</c:v>
                </c:pt>
                <c:pt idx="8">
                  <c:v>1184851.081</c:v>
                </c:pt>
                <c:pt idx="9">
                  <c:v>993429.18299999961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7-4B8E-BC3C-986DB9974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7944"/>
        <c:axId val="660098728"/>
      </c:barChart>
      <c:catAx>
        <c:axId val="66009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8728"/>
        <c:crosses val="autoZero"/>
        <c:auto val="1"/>
        <c:lblAlgn val="ctr"/>
        <c:lblOffset val="100"/>
        <c:noMultiLvlLbl val="0"/>
      </c:catAx>
      <c:valAx>
        <c:axId val="66009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79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Government consolidated budget </a:t>
            </a:r>
            <a:r>
              <a:rPr lang="lv-LV" sz="1100" b="0" i="0" u="sng" baseline="0">
                <a:effectLst/>
              </a:rPr>
              <a:t>expenditure</a:t>
            </a:r>
            <a:r>
              <a:rPr lang="lv-LV" sz="1100" b="0" i="0" baseline="0">
                <a:effectLst/>
              </a:rPr>
              <a:t> (cash flow), mill. €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'4'!$E$6:$E$17</c:f>
              <c:numCache>
                <c:formatCode>#,##0</c:formatCode>
                <c:ptCount val="12"/>
                <c:pt idx="0">
                  <c:v>802049.35100000002</c:v>
                </c:pt>
                <c:pt idx="1">
                  <c:v>897615.19700000016</c:v>
                </c:pt>
                <c:pt idx="2">
                  <c:v>816941.69700000004</c:v>
                </c:pt>
                <c:pt idx="3">
                  <c:v>928600.15899999999</c:v>
                </c:pt>
                <c:pt idx="4">
                  <c:v>867472.72900000075</c:v>
                </c:pt>
                <c:pt idx="5">
                  <c:v>915068.86699999962</c:v>
                </c:pt>
                <c:pt idx="6">
                  <c:v>972332.68099999987</c:v>
                </c:pt>
                <c:pt idx="7">
                  <c:v>854934.40299999993</c:v>
                </c:pt>
                <c:pt idx="8">
                  <c:v>864576.59400000051</c:v>
                </c:pt>
                <c:pt idx="9">
                  <c:v>1078898.5389999999</c:v>
                </c:pt>
                <c:pt idx="10">
                  <c:v>994988.20500000194</c:v>
                </c:pt>
                <c:pt idx="11">
                  <c:v>1538492.901999997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3-48E9-88A1-9AC77C8BD3F8}"/>
            </c:ext>
          </c:extLst>
        </c:ser>
        <c:ser>
          <c:idx val="1"/>
          <c:order val="1"/>
          <c:tx>
            <c:strRef>
              <c:f>'4'!$F$5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'4'!$F$6:$F$17</c:f>
              <c:numCache>
                <c:formatCode>#,##0</c:formatCode>
                <c:ptCount val="12"/>
                <c:pt idx="0">
                  <c:v>878360.09499999997</c:v>
                </c:pt>
                <c:pt idx="1">
                  <c:v>900276.14000000013</c:v>
                </c:pt>
                <c:pt idx="2">
                  <c:v>935266.91500000027</c:v>
                </c:pt>
                <c:pt idx="3">
                  <c:v>1090965.9259999995</c:v>
                </c:pt>
                <c:pt idx="4">
                  <c:v>845625.07200000016</c:v>
                </c:pt>
                <c:pt idx="5">
                  <c:v>1007637.852</c:v>
                </c:pt>
                <c:pt idx="6">
                  <c:v>999723.10000000056</c:v>
                </c:pt>
                <c:pt idx="7">
                  <c:v>951921.2209999999</c:v>
                </c:pt>
                <c:pt idx="8">
                  <c:v>978775.8200000003</c:v>
                </c:pt>
                <c:pt idx="9">
                  <c:v>1146014.8969999999</c:v>
                </c:pt>
                <c:pt idx="10">
                  <c:v>1028398.8399999999</c:v>
                </c:pt>
                <c:pt idx="11">
                  <c:v>1706433.8949999977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B-4A59-8B69-87747A0264CA}"/>
            </c:ext>
          </c:extLst>
        </c:ser>
        <c:ser>
          <c:idx val="2"/>
          <c:order val="2"/>
          <c:tx>
            <c:strRef>
              <c:f>'4'!$G$5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'4'!$G$6:$G$17</c:f>
              <c:numCache>
                <c:formatCode>#,##0</c:formatCode>
                <c:ptCount val="12"/>
                <c:pt idx="0">
                  <c:v>855571.82099999988</c:v>
                </c:pt>
                <c:pt idx="1">
                  <c:v>1120070.8500000001</c:v>
                </c:pt>
                <c:pt idx="2">
                  <c:v>1355758.12</c:v>
                </c:pt>
                <c:pt idx="3">
                  <c:v>1273663.1469999999</c:v>
                </c:pt>
                <c:pt idx="4">
                  <c:v>1060453.2860000003</c:v>
                </c:pt>
                <c:pt idx="5">
                  <c:v>1299852.0649999995</c:v>
                </c:pt>
                <c:pt idx="6">
                  <c:v>1081981.2960000001</c:v>
                </c:pt>
                <c:pt idx="7">
                  <c:v>1017502.0930000013</c:v>
                </c:pt>
                <c:pt idx="8">
                  <c:v>1064391.0189999994</c:v>
                </c:pt>
                <c:pt idx="9">
                  <c:v>1173896.6260000002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B-4A59-8B69-87747A02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52864"/>
        <c:axId val="661054824"/>
      </c:barChart>
      <c:catAx>
        <c:axId val="66105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4824"/>
        <c:crosses val="autoZero"/>
        <c:auto val="1"/>
        <c:lblAlgn val="ctr"/>
        <c:lblOffset val="100"/>
        <c:noMultiLvlLbl val="0"/>
      </c:catAx>
      <c:valAx>
        <c:axId val="66105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286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03018432423147"/>
          <c:y val="0.92187434612631458"/>
          <c:w val="0.25904724953984914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Government consolidated budget </a:t>
            </a:r>
            <a:r>
              <a:rPr lang="lv-LV" sz="1200" b="0" i="0" u="sng" baseline="0">
                <a:effectLst/>
              </a:rPr>
              <a:t>balance</a:t>
            </a:r>
            <a:r>
              <a:rPr lang="lv-LV" sz="1200" b="0" i="0" baseline="0">
                <a:effectLst/>
              </a:rPr>
              <a:t> (cash flow), mill. €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'4'!$H$6:$H$17</c:f>
              <c:numCache>
                <c:formatCode>#,##0</c:formatCode>
                <c:ptCount val="12"/>
                <c:pt idx="0">
                  <c:v>173648.37699999998</c:v>
                </c:pt>
                <c:pt idx="1">
                  <c:v>108815.14299999981</c:v>
                </c:pt>
                <c:pt idx="2">
                  <c:v>-81808.612000000081</c:v>
                </c:pt>
                <c:pt idx="3">
                  <c:v>72372.558999999892</c:v>
                </c:pt>
                <c:pt idx="4">
                  <c:v>241386.39999999944</c:v>
                </c:pt>
                <c:pt idx="5">
                  <c:v>164797.13300000038</c:v>
                </c:pt>
                <c:pt idx="6">
                  <c:v>-82053.674999999464</c:v>
                </c:pt>
                <c:pt idx="7">
                  <c:v>-309.79000000027008</c:v>
                </c:pt>
                <c:pt idx="8">
                  <c:v>-75248.021000000648</c:v>
                </c:pt>
                <c:pt idx="9">
                  <c:v>-77614.278000000049</c:v>
                </c:pt>
                <c:pt idx="10">
                  <c:v>-139161.2080000015</c:v>
                </c:pt>
                <c:pt idx="11">
                  <c:v>-422440.00499999686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F-4C8C-B594-451EFDA06B82}"/>
            </c:ext>
          </c:extLst>
        </c:ser>
        <c:ser>
          <c:idx val="1"/>
          <c:order val="1"/>
          <c:tx>
            <c:strRef>
              <c:f>'4'!$I$5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'4'!$I$6:$I$17</c:f>
              <c:numCache>
                <c:formatCode>#,##0</c:formatCode>
                <c:ptCount val="12"/>
                <c:pt idx="0">
                  <c:v>111895.87100000004</c:v>
                </c:pt>
                <c:pt idx="1">
                  <c:v>103710.66299999983</c:v>
                </c:pt>
                <c:pt idx="2">
                  <c:v>-144293.05600000033</c:v>
                </c:pt>
                <c:pt idx="3">
                  <c:v>-82622.752999999793</c:v>
                </c:pt>
                <c:pt idx="4">
                  <c:v>70036.276000000304</c:v>
                </c:pt>
                <c:pt idx="5">
                  <c:v>-190113.00100000028</c:v>
                </c:pt>
                <c:pt idx="6">
                  <c:v>137554.96499999939</c:v>
                </c:pt>
                <c:pt idx="7">
                  <c:v>-46323.773999999859</c:v>
                </c:pt>
                <c:pt idx="8">
                  <c:v>-129953.41500000015</c:v>
                </c:pt>
                <c:pt idx="9">
                  <c:v>-239787.45300000021</c:v>
                </c:pt>
                <c:pt idx="10">
                  <c:v>-131403.44099999964</c:v>
                </c:pt>
                <c:pt idx="11">
                  <c:v>-607594.71699999878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2-42A9-93DF-6836B5897D73}"/>
            </c:ext>
          </c:extLst>
        </c:ser>
        <c:ser>
          <c:idx val="2"/>
          <c:order val="2"/>
          <c:tx>
            <c:strRef>
              <c:f>'4'!$J$5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'4'!$J$6:$J$17</c:f>
              <c:numCache>
                <c:formatCode>#,##0</c:formatCode>
                <c:ptCount val="12"/>
                <c:pt idx="0">
                  <c:v>170157.39800000028</c:v>
                </c:pt>
                <c:pt idx="1">
                  <c:v>-70037.902000000235</c:v>
                </c:pt>
                <c:pt idx="2">
                  <c:v>-626307.76600000041</c:v>
                </c:pt>
                <c:pt idx="3">
                  <c:v>-147810.3049999997</c:v>
                </c:pt>
                <c:pt idx="4">
                  <c:v>43702.035999999382</c:v>
                </c:pt>
                <c:pt idx="5">
                  <c:v>-323251.43699999957</c:v>
                </c:pt>
                <c:pt idx="6">
                  <c:v>80650.705999999773</c:v>
                </c:pt>
                <c:pt idx="7">
                  <c:v>8217.9289999990724</c:v>
                </c:pt>
                <c:pt idx="8">
                  <c:v>120460.06200000062</c:v>
                </c:pt>
                <c:pt idx="9">
                  <c:v>-180467.44300000055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2-42A9-93DF-6836B589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53256"/>
        <c:axId val="661054432"/>
      </c:barChart>
      <c:catAx>
        <c:axId val="661053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4432"/>
        <c:crosses val="autoZero"/>
        <c:auto val="1"/>
        <c:lblAlgn val="ctr"/>
        <c:lblOffset val="100"/>
        <c:noMultiLvlLbl val="0"/>
      </c:catAx>
      <c:valAx>
        <c:axId val="6610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325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31062769366403"/>
          <c:h val="7.812565839059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General government budget </a:t>
            </a:r>
            <a:r>
              <a:rPr lang="lv-LV" sz="1200" b="0" i="0" u="sng" baseline="0">
                <a:effectLst/>
              </a:rPr>
              <a:t>revenue</a:t>
            </a:r>
            <a:r>
              <a:rPr lang="lv-LV" sz="1200" b="0" i="0" baseline="0">
                <a:effectLst/>
              </a:rPr>
              <a:t> (cash flow), % of GDP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'4'!$B$78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'4'!$B$79:$B$90</c:f>
              <c:numCache>
                <c:formatCode>#\ ##0.0</c:formatCode>
                <c:ptCount val="12"/>
                <c:pt idx="0">
                  <c:v>3.2028604627275885</c:v>
                </c:pt>
                <c:pt idx="1">
                  <c:v>3.30374444048668</c:v>
                </c:pt>
                <c:pt idx="2">
                  <c:v>2.4131743112857382</c:v>
                </c:pt>
                <c:pt idx="3">
                  <c:v>3.2858290541711419</c:v>
                </c:pt>
                <c:pt idx="4">
                  <c:v>3.6399808681410106</c:v>
                </c:pt>
                <c:pt idx="5">
                  <c:v>3.5448069798557436</c:v>
                </c:pt>
                <c:pt idx="6">
                  <c:v>2.9224618929458233</c:v>
                </c:pt>
                <c:pt idx="7">
                  <c:v>2.8054214998147105</c:v>
                </c:pt>
                <c:pt idx="8">
                  <c:v>2.5910783698810529</c:v>
                </c:pt>
                <c:pt idx="9">
                  <c:v>3.286851736430723</c:v>
                </c:pt>
                <c:pt idx="10">
                  <c:v>2.8093684887889623</c:v>
                </c:pt>
                <c:pt idx="11">
                  <c:v>3.6635953897741236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6-45D7-B769-01AFAEB30A99}"/>
            </c:ext>
          </c:extLst>
        </c:ser>
        <c:ser>
          <c:idx val="1"/>
          <c:order val="1"/>
          <c:tx>
            <c:strRef>
              <c:f>'4'!$C$78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'4'!$C$79:$C$90</c:f>
              <c:numCache>
                <c:formatCode>#\ ##0.0</c:formatCode>
                <c:ptCount val="12"/>
                <c:pt idx="0">
                  <c:v>3.3757954284045231</c:v>
                </c:pt>
                <c:pt idx="1">
                  <c:v>3.422604029780592</c:v>
                </c:pt>
                <c:pt idx="2">
                  <c:v>2.6964401416185799</c:v>
                </c:pt>
                <c:pt idx="3">
                  <c:v>3.4374549515981512</c:v>
                </c:pt>
                <c:pt idx="4">
                  <c:v>3.1215014083996189</c:v>
                </c:pt>
                <c:pt idx="5">
                  <c:v>2.786952817624214</c:v>
                </c:pt>
                <c:pt idx="6">
                  <c:v>3.8769956702808113</c:v>
                </c:pt>
                <c:pt idx="7">
                  <c:v>3.0871934393954539</c:v>
                </c:pt>
                <c:pt idx="8">
                  <c:v>2.8936465850348974</c:v>
                </c:pt>
                <c:pt idx="9">
                  <c:v>3.0893411073374084</c:v>
                </c:pt>
                <c:pt idx="10">
                  <c:v>3.0578689462236395</c:v>
                </c:pt>
                <c:pt idx="11">
                  <c:v>3.7459570060739029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6-45D7-B769-01AFAEB30A99}"/>
            </c:ext>
          </c:extLst>
        </c:ser>
        <c:ser>
          <c:idx val="2"/>
          <c:order val="2"/>
          <c:tx>
            <c:strRef>
              <c:f>'4'!$D$78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'4'!$D$79:$D$90</c:f>
              <c:numCache>
                <c:formatCode>#\ ##0.0</c:formatCode>
                <c:ptCount val="12"/>
                <c:pt idx="0">
                  <c:v>3.3249341558183128</c:v>
                </c:pt>
                <c:pt idx="1">
                  <c:v>3.4037154727282788</c:v>
                </c:pt>
                <c:pt idx="2">
                  <c:v>2.3815755576756872</c:v>
                </c:pt>
                <c:pt idx="3">
                  <c:v>3.6757862894215676</c:v>
                </c:pt>
                <c:pt idx="4">
                  <c:v>3.604946261706425</c:v>
                </c:pt>
                <c:pt idx="5">
                  <c:v>3.1137605202138432</c:v>
                </c:pt>
                <c:pt idx="6">
                  <c:v>3.7068966817874935</c:v>
                </c:pt>
                <c:pt idx="7">
                  <c:v>3.2703711401836992</c:v>
                </c:pt>
                <c:pt idx="8">
                  <c:v>3.7777392442455966</c:v>
                </c:pt>
                <c:pt idx="9">
                  <c:v>3.1674161176698448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C36-8749-EA38478D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55216"/>
        <c:axId val="661053648"/>
      </c:barChart>
      <c:catAx>
        <c:axId val="66105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3648"/>
        <c:crosses val="autoZero"/>
        <c:auto val="1"/>
        <c:lblAlgn val="ctr"/>
        <c:lblOffset val="100"/>
        <c:noMultiLvlLbl val="0"/>
      </c:catAx>
      <c:valAx>
        <c:axId val="6610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General government budget </a:t>
            </a:r>
            <a:r>
              <a:rPr lang="lv-LV" sz="1200" b="0" i="0" u="sng" baseline="0">
                <a:effectLst/>
              </a:rPr>
              <a:t>expenditure</a:t>
            </a:r>
            <a:r>
              <a:rPr lang="lv-LV" sz="1200" b="0" i="0" baseline="0">
                <a:effectLst/>
              </a:rPr>
              <a:t> (cash flow), % of GDP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'4'!$E$78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'4'!$E$79:$E$90</c:f>
              <c:numCache>
                <c:formatCode>#\ ##0.0</c:formatCode>
                <c:ptCount val="12"/>
                <c:pt idx="0">
                  <c:v>2.6328360533747421</c:v>
                </c:pt>
                <c:pt idx="1">
                  <c:v>2.9465439374424127</c:v>
                </c:pt>
                <c:pt idx="2">
                  <c:v>2.681722204107543</c:v>
                </c:pt>
                <c:pt idx="3">
                  <c:v>3.0482562883898123</c:v>
                </c:pt>
                <c:pt idx="4">
                  <c:v>2.847597187608196</c:v>
                </c:pt>
                <c:pt idx="5">
                  <c:v>3.0038379824814241</c:v>
                </c:pt>
                <c:pt idx="6">
                  <c:v>3.1918142383875843</c:v>
                </c:pt>
                <c:pt idx="7">
                  <c:v>2.8064384276134287</c:v>
                </c:pt>
                <c:pt idx="8">
                  <c:v>2.8380902306685338</c:v>
                </c:pt>
                <c:pt idx="9">
                  <c:v>3.5416311575726644</c:v>
                </c:pt>
                <c:pt idx="10">
                  <c:v>3.2661840765040702</c:v>
                </c:pt>
                <c:pt idx="11">
                  <c:v>5.0503121474961779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B-430F-9716-C3B75EA5ECC1}"/>
            </c:ext>
          </c:extLst>
        </c:ser>
        <c:ser>
          <c:idx val="1"/>
          <c:order val="1"/>
          <c:tx>
            <c:strRef>
              <c:f>'4'!$F$78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'4'!$F$79:$F$90</c:f>
              <c:numCache>
                <c:formatCode>#\ ##0.0</c:formatCode>
                <c:ptCount val="12"/>
                <c:pt idx="0">
                  <c:v>2.9943409532500231</c:v>
                </c:pt>
                <c:pt idx="1">
                  <c:v>3.0690530348328862</c:v>
                </c:pt>
                <c:pt idx="2">
                  <c:v>3.1883370405213016</c:v>
                </c:pt>
                <c:pt idx="3">
                  <c:v>3.7191169879161388</c:v>
                </c:pt>
                <c:pt idx="4">
                  <c:v>2.8827468353791734</c:v>
                </c:pt>
                <c:pt idx="5">
                  <c:v>3.4350505031634957</c:v>
                </c:pt>
                <c:pt idx="6">
                  <c:v>3.4080690109676146</c:v>
                </c:pt>
                <c:pt idx="7">
                  <c:v>3.2451117856259919</c:v>
                </c:pt>
                <c:pt idx="8">
                  <c:v>3.3366594618313963</c:v>
                </c:pt>
                <c:pt idx="9">
                  <c:v>3.9067796438563245</c:v>
                </c:pt>
                <c:pt idx="10">
                  <c:v>3.5058249804561279</c:v>
                </c:pt>
                <c:pt idx="11">
                  <c:v>5.8172552747998454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0-4050-92D0-E497001301FE}"/>
            </c:ext>
          </c:extLst>
        </c:ser>
        <c:ser>
          <c:idx val="2"/>
          <c:order val="2"/>
          <c:tx>
            <c:strRef>
              <c:f>'4'!$G$78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'4'!$G$79:$G$90</c:f>
              <c:numCache>
                <c:formatCode>#\ ##0.0</c:formatCode>
                <c:ptCount val="12"/>
                <c:pt idx="0">
                  <c:v>2.7733634937024942</c:v>
                </c:pt>
                <c:pt idx="1">
                  <c:v>3.6307455779920117</c:v>
                </c:pt>
                <c:pt idx="2">
                  <c:v>4.426401855872351</c:v>
                </c:pt>
                <c:pt idx="3">
                  <c:v>4.1583707554242917</c:v>
                </c:pt>
                <c:pt idx="4">
                  <c:v>3.4622638979409786</c:v>
                </c:pt>
                <c:pt idx="5">
                  <c:v>4.1444045048427283</c:v>
                </c:pt>
                <c:pt idx="6">
                  <c:v>3.4497526895862376</c:v>
                </c:pt>
                <c:pt idx="7">
                  <c:v>3.2441693723940133</c:v>
                </c:pt>
                <c:pt idx="8">
                  <c:v>3.3936684433837794</c:v>
                </c:pt>
                <c:pt idx="9">
                  <c:v>3.7428124292083051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0-4050-92D0-E49700130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55608"/>
        <c:axId val="661056000"/>
      </c:barChart>
      <c:catAx>
        <c:axId val="66105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6000"/>
        <c:crosses val="autoZero"/>
        <c:auto val="1"/>
        <c:lblAlgn val="ctr"/>
        <c:lblOffset val="100"/>
        <c:noMultiLvlLbl val="0"/>
      </c:catAx>
      <c:valAx>
        <c:axId val="66105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General government budget </a:t>
            </a:r>
            <a:r>
              <a:rPr lang="lv-LV" sz="1200" b="0" i="0" u="sng" baseline="0">
                <a:effectLst/>
              </a:rPr>
              <a:t>balance</a:t>
            </a:r>
            <a:r>
              <a:rPr lang="lv-LV" sz="1200" b="0" i="0" baseline="0">
                <a:effectLst/>
              </a:rPr>
              <a:t> (cash flow), % of GDP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'4'!$H$78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'4'!$H$79:$H$90</c:f>
              <c:numCache>
                <c:formatCode>#\ ##0.0</c:formatCode>
                <c:ptCount val="12"/>
                <c:pt idx="0">
                  <c:v>0.57002440935284704</c:v>
                </c:pt>
                <c:pt idx="1">
                  <c:v>0.3572005030442667</c:v>
                </c:pt>
                <c:pt idx="2">
                  <c:v>-0.26854789282180441</c:v>
                </c:pt>
                <c:pt idx="3">
                  <c:v>0.23757276578132955</c:v>
                </c:pt>
                <c:pt idx="4">
                  <c:v>0.7923836805328146</c:v>
                </c:pt>
                <c:pt idx="5">
                  <c:v>0.54096899737431925</c:v>
                </c:pt>
                <c:pt idx="6">
                  <c:v>-0.26935234544176112</c:v>
                </c:pt>
                <c:pt idx="7">
                  <c:v>-1.0169277987180521E-3</c:v>
                </c:pt>
                <c:pt idx="8">
                  <c:v>-0.24701186078748089</c:v>
                </c:pt>
                <c:pt idx="9">
                  <c:v>-0.25477942114194185</c:v>
                </c:pt>
                <c:pt idx="10">
                  <c:v>-0.45681558771510739</c:v>
                </c:pt>
                <c:pt idx="11">
                  <c:v>-1.3867167577220543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3-418F-A44B-CA59CCCB84AC}"/>
            </c:ext>
          </c:extLst>
        </c:ser>
        <c:ser>
          <c:idx val="1"/>
          <c:order val="1"/>
          <c:tx>
            <c:strRef>
              <c:f>'4'!$I$78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'4'!$I$79:$I$90</c:f>
              <c:numCache>
                <c:formatCode>#\ ##0.0</c:formatCode>
                <c:ptCount val="12"/>
                <c:pt idx="0">
                  <c:v>0.38145447515450004</c:v>
                </c:pt>
                <c:pt idx="1">
                  <c:v>0.35355099494770581</c:v>
                </c:pt>
                <c:pt idx="2">
                  <c:v>-0.4918968989027217</c:v>
                </c:pt>
                <c:pt idx="3">
                  <c:v>-0.28166203631798714</c:v>
                </c:pt>
                <c:pt idx="4">
                  <c:v>0.23875457302044517</c:v>
                </c:pt>
                <c:pt idx="5">
                  <c:v>-0.6480976855392816</c:v>
                </c:pt>
                <c:pt idx="6">
                  <c:v>0.46892665931319638</c:v>
                </c:pt>
                <c:pt idx="7">
                  <c:v>-0.15791834623053799</c:v>
                </c:pt>
                <c:pt idx="8">
                  <c:v>-0.4430128767964992</c:v>
                </c:pt>
                <c:pt idx="9">
                  <c:v>-0.81743853651891574</c:v>
                </c:pt>
                <c:pt idx="10">
                  <c:v>-0.44795603423248886</c:v>
                </c:pt>
                <c:pt idx="11">
                  <c:v>-2.0712982687259429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A-4E52-9EBA-398D19BB7B34}"/>
            </c:ext>
          </c:extLst>
        </c:ser>
        <c:ser>
          <c:idx val="2"/>
          <c:order val="2"/>
          <c:tx>
            <c:strRef>
              <c:f>'4'!$J$78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'4'!$A$79:$A$90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'4'!$J$79:$J$90</c:f>
              <c:numCache>
                <c:formatCode>#\ ##0.0</c:formatCode>
                <c:ptCount val="12"/>
                <c:pt idx="0">
                  <c:v>0.55157066211581862</c:v>
                </c:pt>
                <c:pt idx="1">
                  <c:v>-0.22703010526373282</c:v>
                </c:pt>
                <c:pt idx="2">
                  <c:v>-2.044826298196663</c:v>
                </c:pt>
                <c:pt idx="3">
                  <c:v>-0.48258446600272387</c:v>
                </c:pt>
                <c:pt idx="4">
                  <c:v>0.14268236376544624</c:v>
                </c:pt>
                <c:pt idx="5">
                  <c:v>-1.0306439846288846</c:v>
                </c:pt>
                <c:pt idx="6">
                  <c:v>0.25714399220125533</c:v>
                </c:pt>
                <c:pt idx="7">
                  <c:v>2.6201767789686026E-2</c:v>
                </c:pt>
                <c:pt idx="8">
                  <c:v>0.38407080086181739</c:v>
                </c:pt>
                <c:pt idx="9">
                  <c:v>-0.57539631153846016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A-4E52-9EBA-398D19BB7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56784"/>
        <c:axId val="661057176"/>
      </c:barChart>
      <c:catAx>
        <c:axId val="66105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7176"/>
        <c:crosses val="autoZero"/>
        <c:auto val="1"/>
        <c:lblAlgn val="ctr"/>
        <c:lblOffset val="100"/>
        <c:noMultiLvlLbl val="0"/>
      </c:catAx>
      <c:valAx>
        <c:axId val="66105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17009065906697"/>
          <c:y val="0.92187434612631458"/>
          <c:w val="0.25881357279644329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Nodokļu ieņēmumi</a:t>
            </a:r>
            <a:r>
              <a:rPr lang="lv-LV" sz="1200" baseline="0"/>
              <a:t>, uzkrātās vērtībās, 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B9F-4D18-B89C-BDF1056F1E5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B9F-4D18-B89C-BDF1056F1E5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B9F-4D18-B89C-BDF1056F1E5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8A9-4938-910E-4792F7698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51296"/>
        <c:axId val="661050120"/>
      </c:lineChart>
      <c:catAx>
        <c:axId val="66105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0120"/>
        <c:crosses val="autoZero"/>
        <c:auto val="1"/>
        <c:lblAlgn val="ctr"/>
        <c:lblOffset val="100"/>
        <c:noMultiLvlLbl val="0"/>
      </c:catAx>
      <c:valAx>
        <c:axId val="66105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51753503026483028"/>
          <c:h val="7.8125720037129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Strukturālā bilance, </a:t>
            </a:r>
            <a:r>
              <a:rPr lang="lv-LV" sz="1200"/>
              <a:t>2018.gada beigās,</a:t>
            </a:r>
            <a:r>
              <a:rPr lang="lv-LV" sz="1200" baseline="0"/>
              <a:t> </a:t>
            </a:r>
            <a:r>
              <a:rPr lang="lv-LV" sz="1200"/>
              <a:t>milj. eiro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01250178792118E-2"/>
          <c:y val="0.12006982175279268"/>
          <c:w val="0.89283441358595117"/>
          <c:h val="0.68378712913604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'2'!$C$63</c:f>
              <c:strCache>
                <c:ptCount val="1"/>
                <c:pt idx="0">
                  <c:v>Strukturālā bilance, milj. 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'2'!$B$64:$B$66</c:f>
            </c:multiLvlStrRef>
          </c:cat>
          <c:val>
            <c:numRef>
              <c:f>'2'!$C$64:$C$66</c:f>
            </c:numRef>
          </c:val>
          <c:extLst>
            <c:ext xmlns:c16="http://schemas.microsoft.com/office/drawing/2014/chart" uri="{C3380CC4-5D6E-409C-BE32-E72D297353CC}">
              <c16:uniqueId val="{00000006-9489-4832-9DE7-0B467ABBD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27"/>
        <c:axId val="660092456"/>
        <c:axId val="660097160"/>
      </c:barChart>
      <c:catAx>
        <c:axId val="66009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7160"/>
        <c:crosses val="autoZero"/>
        <c:auto val="1"/>
        <c:lblAlgn val="ctr"/>
        <c:lblOffset val="100"/>
        <c:noMultiLvlLbl val="0"/>
      </c:catAx>
      <c:valAx>
        <c:axId val="66009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245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Tax revenue, incl. social contributions, monthly basis, mill. €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'4'!$B$151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'4'!$B$152:$B$163</c:f>
              <c:numCache>
                <c:formatCode>#,##0</c:formatCode>
                <c:ptCount val="12"/>
                <c:pt idx="0">
                  <c:v>696349.59452000004</c:v>
                </c:pt>
                <c:pt idx="1">
                  <c:v>638892.92934999999</c:v>
                </c:pt>
                <c:pt idx="2">
                  <c:v>646751.61216999998</c:v>
                </c:pt>
                <c:pt idx="3">
                  <c:v>724765.62719000003</c:v>
                </c:pt>
                <c:pt idx="4">
                  <c:v>746072.12133999995</c:v>
                </c:pt>
                <c:pt idx="5">
                  <c:v>759254.72499999998</c:v>
                </c:pt>
                <c:pt idx="6">
                  <c:v>764729.86123000004</c:v>
                </c:pt>
                <c:pt idx="7">
                  <c:v>748828.64396999998</c:v>
                </c:pt>
                <c:pt idx="8">
                  <c:v>690852.33174000005</c:v>
                </c:pt>
                <c:pt idx="9">
                  <c:v>717180.73311999999</c:v>
                </c:pt>
                <c:pt idx="10">
                  <c:v>740371.87453000003</c:v>
                </c:pt>
                <c:pt idx="11">
                  <c:v>783686.70684000012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C-40FA-962B-55C4D312C49F}"/>
            </c:ext>
          </c:extLst>
        </c:ser>
        <c:ser>
          <c:idx val="1"/>
          <c:order val="1"/>
          <c:tx>
            <c:strRef>
              <c:f>'4'!$C$151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'4'!$C$152:$C$163</c:f>
              <c:numCache>
                <c:formatCode>#,##0</c:formatCode>
                <c:ptCount val="12"/>
                <c:pt idx="0">
                  <c:v>717665.07200000004</c:v>
                </c:pt>
                <c:pt idx="1">
                  <c:v>677510.103</c:v>
                </c:pt>
                <c:pt idx="2">
                  <c:v>650253.13499999989</c:v>
                </c:pt>
                <c:pt idx="3">
                  <c:v>726487.16899999976</c:v>
                </c:pt>
                <c:pt idx="4">
                  <c:v>766741.52100000018</c:v>
                </c:pt>
                <c:pt idx="5">
                  <c:v>731242</c:v>
                </c:pt>
                <c:pt idx="6">
                  <c:v>786636.32600000035</c:v>
                </c:pt>
                <c:pt idx="7">
                  <c:v>780536.67399999965</c:v>
                </c:pt>
                <c:pt idx="8">
                  <c:v>784169.12399999984</c:v>
                </c:pt>
                <c:pt idx="9">
                  <c:v>785502.08499999996</c:v>
                </c:pt>
                <c:pt idx="10">
                  <c:v>784818.30900000036</c:v>
                </c:pt>
                <c:pt idx="11">
                  <c:v>865773.71200000029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C-40FA-962B-55C4D312C49F}"/>
            </c:ext>
          </c:extLst>
        </c:ser>
        <c:ser>
          <c:idx val="2"/>
          <c:order val="2"/>
          <c:tx>
            <c:strRef>
              <c:f>'4'!$D$151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'4'!$D$152:$D$163</c:f>
              <c:numCache>
                <c:formatCode>#,##0</c:formatCode>
                <c:ptCount val="12"/>
                <c:pt idx="0">
                  <c:v>809688.72100000002</c:v>
                </c:pt>
                <c:pt idx="1">
                  <c:v>729172.13300000003</c:v>
                </c:pt>
                <c:pt idx="2">
                  <c:v>622803.57999999984</c:v>
                </c:pt>
                <c:pt idx="3">
                  <c:v>689512.18699999992</c:v>
                </c:pt>
                <c:pt idx="4">
                  <c:v>629295.89700000035</c:v>
                </c:pt>
                <c:pt idx="5">
                  <c:v>690672.48199999984</c:v>
                </c:pt>
                <c:pt idx="6">
                  <c:v>796698.85199999996</c:v>
                </c:pt>
                <c:pt idx="7">
                  <c:v>803951.55700000003</c:v>
                </c:pt>
                <c:pt idx="8">
                  <c:v>783355.6660000002</c:v>
                </c:pt>
                <c:pt idx="9">
                  <c:v>827797.90699999966</c:v>
                </c:pt>
                <c:pt idx="10">
                  <c:v>797101.46100000013</c:v>
                </c:pt>
                <c:pt idx="11">
                  <c:v>826496.36999999918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C-40FA-962B-55C4D312C49F}"/>
            </c:ext>
          </c:extLst>
        </c:ser>
        <c:ser>
          <c:idx val="3"/>
          <c:order val="3"/>
          <c:tx>
            <c:strRef>
              <c:f>'4'!$E$151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'4'!$E$152:$E$163</c:f>
              <c:numCache>
                <c:formatCode>#,##0</c:formatCode>
                <c:ptCount val="12"/>
                <c:pt idx="0">
                  <c:v>782986.00100000005</c:v>
                </c:pt>
                <c:pt idx="1">
                  <c:v>734852.06500000006</c:v>
                </c:pt>
                <c:pt idx="2">
                  <c:v>637891.50999999978</c:v>
                </c:pt>
                <c:pt idx="3">
                  <c:v>864350.42400000012</c:v>
                </c:pt>
                <c:pt idx="4">
                  <c:v>850252.99099999992</c:v>
                </c:pt>
                <c:pt idx="5">
                  <c:v>768738.3879999998</c:v>
                </c:pt>
                <c:pt idx="6">
                  <c:v>922262.25600000005</c:v>
                </c:pt>
                <c:pt idx="7">
                  <c:v>901674.18400000036</c:v>
                </c:pt>
                <c:pt idx="8">
                  <c:v>852725.58600000013</c:v>
                </c:pt>
                <c:pt idx="9">
                  <c:v>895873.59499999974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A-4260-962E-5E28C014B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51688"/>
        <c:axId val="661052080"/>
      </c:barChart>
      <c:catAx>
        <c:axId val="661051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2080"/>
        <c:crosses val="autoZero"/>
        <c:auto val="1"/>
        <c:lblAlgn val="ctr"/>
        <c:lblOffset val="100"/>
        <c:noMultiLvlLbl val="0"/>
      </c:catAx>
      <c:valAx>
        <c:axId val="66105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516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34574241661344868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Tax revenue, incl. social contributions, monthly basis, % of GDP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'4'!$F$151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'4'!$F$152:$F$163</c:f>
              <c:numCache>
                <c:formatCode>#\ ##0.0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C8A-4F1A-9B3F-E121F3A927A4}"/>
            </c:ext>
          </c:extLst>
        </c:ser>
        <c:ser>
          <c:idx val="1"/>
          <c:order val="1"/>
          <c:tx>
            <c:strRef>
              <c:f>'4'!$G$151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'4'!$G$152:$G$163</c:f>
              <c:numCache>
                <c:formatCode>#\ ##0.0</c:formatCode>
                <c:ptCount val="12"/>
                <c:pt idx="0">
                  <c:v>2.3558331833989352</c:v>
                </c:pt>
                <c:pt idx="1">
                  <c:v>2.2240190375816846</c:v>
                </c:pt>
                <c:pt idx="2">
                  <c:v>2.1345443338535324</c:v>
                </c:pt>
                <c:pt idx="3">
                  <c:v>2.3847929163866981</c:v>
                </c:pt>
                <c:pt idx="4">
                  <c:v>2.5169333004150602</c:v>
                </c:pt>
                <c:pt idx="5">
                  <c:v>2.4004012956826806</c:v>
                </c:pt>
                <c:pt idx="6">
                  <c:v>2.5822407030250782</c:v>
                </c:pt>
                <c:pt idx="7">
                  <c:v>2.5622177659344638</c:v>
                </c:pt>
                <c:pt idx="8">
                  <c:v>2.5741417769821102</c:v>
                </c:pt>
                <c:pt idx="9">
                  <c:v>2.5785174027140765</c:v>
                </c:pt>
                <c:pt idx="10">
                  <c:v>2.576272815017588</c:v>
                </c:pt>
                <c:pt idx="11">
                  <c:v>2.8420199332817377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9-4585-9CBB-4CE71CD233DD}"/>
            </c:ext>
          </c:extLst>
        </c:ser>
        <c:ser>
          <c:idx val="2"/>
          <c:order val="2"/>
          <c:tx>
            <c:strRef>
              <c:f>'4'!$H$151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'4'!$H$152:$H$163</c:f>
              <c:numCache>
                <c:formatCode>#\ ##0.0</c:formatCode>
                <c:ptCount val="12"/>
                <c:pt idx="0">
                  <c:v>2.7602393488457966</c:v>
                </c:pt>
                <c:pt idx="1">
                  <c:v>2.4857572563227306</c:v>
                </c:pt>
                <c:pt idx="2">
                  <c:v>2.1231454799010727</c:v>
                </c:pt>
                <c:pt idx="3">
                  <c:v>2.3505559861517709</c:v>
                </c:pt>
                <c:pt idx="4">
                  <c:v>2.1452778727377289</c:v>
                </c:pt>
                <c:pt idx="5">
                  <c:v>2.354511446851919</c:v>
                </c:pt>
                <c:pt idx="6">
                  <c:v>2.7159567169896071</c:v>
                </c:pt>
                <c:pt idx="7">
                  <c:v>2.7406812823779529</c:v>
                </c:pt>
                <c:pt idx="8">
                  <c:v>2.670469622899077</c:v>
                </c:pt>
                <c:pt idx="9">
                  <c:v>2.8219737987354185</c:v>
                </c:pt>
                <c:pt idx="10">
                  <c:v>2.7173292162911005</c:v>
                </c:pt>
                <c:pt idx="11">
                  <c:v>2.8175368422258318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9-4585-9CBB-4CE71CD233DD}"/>
            </c:ext>
          </c:extLst>
        </c:ser>
        <c:ser>
          <c:idx val="3"/>
          <c:order val="3"/>
          <c:tx>
            <c:strRef>
              <c:f>'4'!$I$151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'4'!$A$152:$A$163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'4'!$I$152:$I$163</c:f>
              <c:numCache>
                <c:formatCode>#\ ##0.0</c:formatCode>
                <c:ptCount val="12"/>
                <c:pt idx="0">
                  <c:v>2.5380742305367545</c:v>
                </c:pt>
                <c:pt idx="1">
                  <c:v>2.3820465334644219</c:v>
                </c:pt>
                <c:pt idx="2">
                  <c:v>2.0826459543603653</c:v>
                </c:pt>
                <c:pt idx="3">
                  <c:v>2.8220095196019575</c:v>
                </c:pt>
                <c:pt idx="4">
                  <c:v>2.7759829440102606</c:v>
                </c:pt>
                <c:pt idx="5">
                  <c:v>2.4510195614242747</c:v>
                </c:pt>
                <c:pt idx="6">
                  <c:v>2.9405098867253168</c:v>
                </c:pt>
                <c:pt idx="7">
                  <c:v>2.8748675720032759</c:v>
                </c:pt>
                <c:pt idx="8">
                  <c:v>2.7188015122421314</c:v>
                </c:pt>
                <c:pt idx="9">
                  <c:v>2.8563731695788399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59-4585-9CBB-4CE71CD23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7840"/>
        <c:axId val="661729800"/>
      </c:barChart>
      <c:catAx>
        <c:axId val="66172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9800"/>
        <c:crosses val="autoZero"/>
        <c:auto val="1"/>
        <c:lblAlgn val="ctr"/>
        <c:lblOffset val="100"/>
        <c:noMultiLvlLbl val="0"/>
      </c:catAx>
      <c:valAx>
        <c:axId val="66172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34574241661344868"/>
          <c:h val="7.8125732354928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Central government basic budget </a:t>
            </a:r>
            <a:r>
              <a:rPr lang="lv-LV" sz="1200" b="0" i="0" u="sng" baseline="0">
                <a:effectLst/>
              </a:rPr>
              <a:t>revenue</a:t>
            </a:r>
            <a:r>
              <a:rPr lang="lv-LV" sz="1200" b="0" i="0" baseline="0">
                <a:effectLst/>
              </a:rPr>
              <a:t> (cash flow), mill. €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'4'!$B$224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'4'!$B$225:$B$236</c:f>
              <c:numCache>
                <c:formatCode>#,##0</c:formatCode>
                <c:ptCount val="12"/>
                <c:pt idx="0">
                  <c:v>592846.61899999995</c:v>
                </c:pt>
                <c:pt idx="1">
                  <c:v>609456.42636000016</c:v>
                </c:pt>
                <c:pt idx="2">
                  <c:v>364332.63563999999</c:v>
                </c:pt>
                <c:pt idx="3">
                  <c:v>606454.19455999997</c:v>
                </c:pt>
                <c:pt idx="4">
                  <c:v>687359.33943999978</c:v>
                </c:pt>
                <c:pt idx="5">
                  <c:v>693121.78500000015</c:v>
                </c:pt>
                <c:pt idx="6">
                  <c:v>450770.71600000001</c:v>
                </c:pt>
                <c:pt idx="7">
                  <c:v>414515.42499999981</c:v>
                </c:pt>
                <c:pt idx="8">
                  <c:v>385164.82400000002</c:v>
                </c:pt>
                <c:pt idx="9">
                  <c:v>575424.58999999985</c:v>
                </c:pt>
                <c:pt idx="10">
                  <c:v>422027.28500000015</c:v>
                </c:pt>
                <c:pt idx="11">
                  <c:v>629644.76800000016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D-4480-B33E-77D430707012}"/>
            </c:ext>
          </c:extLst>
        </c:ser>
        <c:ser>
          <c:idx val="1"/>
          <c:order val="1"/>
          <c:tx>
            <c:strRef>
              <c:f>'4'!$C$224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'4'!$C$225:$C$236</c:f>
              <c:numCache>
                <c:formatCode>#,##0</c:formatCode>
                <c:ptCount val="12"/>
                <c:pt idx="0">
                  <c:v>537722.94799999997</c:v>
                </c:pt>
                <c:pt idx="1">
                  <c:v>582097.98899999994</c:v>
                </c:pt>
                <c:pt idx="2">
                  <c:v>436083.22386000003</c:v>
                </c:pt>
                <c:pt idx="3">
                  <c:v>645256.27613999997</c:v>
                </c:pt>
                <c:pt idx="4">
                  <c:v>572854.6903400002</c:v>
                </c:pt>
                <c:pt idx="5">
                  <c:v>461405.87265999988</c:v>
                </c:pt>
                <c:pt idx="6">
                  <c:v>709928.08499999996</c:v>
                </c:pt>
                <c:pt idx="7">
                  <c:v>472605.6950000003</c:v>
                </c:pt>
                <c:pt idx="8">
                  <c:v>446749.91500000004</c:v>
                </c:pt>
                <c:pt idx="9">
                  <c:v>490335.51499999966</c:v>
                </c:pt>
                <c:pt idx="10">
                  <c:v>468560.22200000007</c:v>
                </c:pt>
                <c:pt idx="11">
                  <c:v>601482.06933000032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D-4480-B33E-77D430707012}"/>
            </c:ext>
          </c:extLst>
        </c:ser>
        <c:ser>
          <c:idx val="2"/>
          <c:order val="2"/>
          <c:tx>
            <c:strRef>
              <c:f>'4'!$D$224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'4'!$D$225:$D$236</c:f>
              <c:numCache>
                <c:formatCode>#,##0</c:formatCode>
                <c:ptCount val="12"/>
                <c:pt idx="0">
                  <c:v>537722.94799999997</c:v>
                </c:pt>
                <c:pt idx="1">
                  <c:v>582097.98899999994</c:v>
                </c:pt>
                <c:pt idx="2">
                  <c:v>436083.22386000003</c:v>
                </c:pt>
                <c:pt idx="3">
                  <c:v>645256.27613999997</c:v>
                </c:pt>
                <c:pt idx="4">
                  <c:v>572854.6903400002</c:v>
                </c:pt>
                <c:pt idx="5">
                  <c:v>461405.87265999988</c:v>
                </c:pt>
                <c:pt idx="6">
                  <c:v>709928.08499999996</c:v>
                </c:pt>
                <c:pt idx="7">
                  <c:v>472605.6950000003</c:v>
                </c:pt>
                <c:pt idx="8">
                  <c:v>446749.91500000004</c:v>
                </c:pt>
                <c:pt idx="9">
                  <c:v>490335.51499999966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7-4024-8DDF-4642F1D28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8232"/>
        <c:axId val="661730192"/>
      </c:barChart>
      <c:catAx>
        <c:axId val="66172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30192"/>
        <c:crosses val="autoZero"/>
        <c:auto val="1"/>
        <c:lblAlgn val="ctr"/>
        <c:lblOffset val="100"/>
        <c:noMultiLvlLbl val="0"/>
      </c:catAx>
      <c:valAx>
        <c:axId val="6617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82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basic budget </a:t>
            </a:r>
            <a:r>
              <a:rPr lang="lv-LV" sz="1100" b="0" i="0" u="sng" baseline="0">
                <a:effectLst/>
              </a:rPr>
              <a:t>expenditure</a:t>
            </a:r>
            <a:r>
              <a:rPr lang="lv-LV" sz="1100" b="0" i="0" baseline="0">
                <a:effectLst/>
              </a:rPr>
              <a:t> (cash flow), mill €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'4'!$E$224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'4'!$E$225:$E$236</c:f>
              <c:numCache>
                <c:formatCode>#,##0</c:formatCode>
                <c:ptCount val="12"/>
                <c:pt idx="0">
                  <c:v>539243.79799999995</c:v>
                </c:pt>
                <c:pt idx="1">
                  <c:v>563272.48399999994</c:v>
                </c:pt>
                <c:pt idx="2">
                  <c:v>471801.41100000008</c:v>
                </c:pt>
                <c:pt idx="3">
                  <c:v>555123.33100000024</c:v>
                </c:pt>
                <c:pt idx="4">
                  <c:v>484784.35499999998</c:v>
                </c:pt>
                <c:pt idx="5">
                  <c:v>527467.62099999981</c:v>
                </c:pt>
                <c:pt idx="6">
                  <c:v>572226.3731999998</c:v>
                </c:pt>
                <c:pt idx="7">
                  <c:v>477058.63679999998</c:v>
                </c:pt>
                <c:pt idx="8">
                  <c:v>484407.47400000039</c:v>
                </c:pt>
                <c:pt idx="9">
                  <c:v>681995.50399999972</c:v>
                </c:pt>
                <c:pt idx="10">
                  <c:v>584778.12899999972</c:v>
                </c:pt>
                <c:pt idx="11">
                  <c:v>974003.67700000014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5-444E-957F-8E064615ADC7}"/>
            </c:ext>
          </c:extLst>
        </c:ser>
        <c:ser>
          <c:idx val="1"/>
          <c:order val="1"/>
          <c:tx>
            <c:strRef>
              <c:f>'4'!$F$224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'4'!$F$225:$F$236</c:f>
              <c:numCache>
                <c:formatCode>#,##0</c:formatCode>
                <c:ptCount val="12"/>
                <c:pt idx="0">
                  <c:v>564731.73100000003</c:v>
                </c:pt>
                <c:pt idx="1">
                  <c:v>564358.72999999986</c:v>
                </c:pt>
                <c:pt idx="2">
                  <c:v>528520.58600000013</c:v>
                </c:pt>
                <c:pt idx="3">
                  <c:v>713875.03399999975</c:v>
                </c:pt>
                <c:pt idx="4">
                  <c:v>494549.63200000022</c:v>
                </c:pt>
                <c:pt idx="5">
                  <c:v>578082.28700000001</c:v>
                </c:pt>
                <c:pt idx="6">
                  <c:v>616330.61700000009</c:v>
                </c:pt>
                <c:pt idx="7">
                  <c:v>573848.6259999997</c:v>
                </c:pt>
                <c:pt idx="8">
                  <c:v>565735.17300000042</c:v>
                </c:pt>
                <c:pt idx="9">
                  <c:v>755917.60199999996</c:v>
                </c:pt>
                <c:pt idx="10">
                  <c:v>576740.78000000026</c:v>
                </c:pt>
                <c:pt idx="11">
                  <c:v>1134353.7279999992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A-4013-B1C3-DF21E7BE7A76}"/>
            </c:ext>
          </c:extLst>
        </c:ser>
        <c:ser>
          <c:idx val="2"/>
          <c:order val="2"/>
          <c:tx>
            <c:strRef>
              <c:f>'4'!$G$224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'4'!$G$225:$G$236</c:f>
              <c:numCache>
                <c:formatCode>#,##0</c:formatCode>
                <c:ptCount val="12"/>
                <c:pt idx="0">
                  <c:v>567519.18099999998</c:v>
                </c:pt>
                <c:pt idx="1">
                  <c:v>649337.38900000008</c:v>
                </c:pt>
                <c:pt idx="2">
                  <c:v>1024865.74</c:v>
                </c:pt>
                <c:pt idx="3">
                  <c:v>890597.12199999997</c:v>
                </c:pt>
                <c:pt idx="4">
                  <c:v>666390.63199999975</c:v>
                </c:pt>
                <c:pt idx="5">
                  <c:v>868998.41800000006</c:v>
                </c:pt>
                <c:pt idx="6">
                  <c:v>698429.77699999977</c:v>
                </c:pt>
                <c:pt idx="7">
                  <c:v>587185.29499999993</c:v>
                </c:pt>
                <c:pt idx="8">
                  <c:v>652999.8200000003</c:v>
                </c:pt>
                <c:pt idx="9">
                  <c:v>795708.65600000042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A-4013-B1C3-DF21E7BE7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5096"/>
        <c:axId val="661728624"/>
      </c:barChart>
      <c:catAx>
        <c:axId val="661725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8624"/>
        <c:crosses val="autoZero"/>
        <c:auto val="1"/>
        <c:lblAlgn val="ctr"/>
        <c:lblOffset val="100"/>
        <c:noMultiLvlLbl val="0"/>
      </c:catAx>
      <c:valAx>
        <c:axId val="6617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50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82552606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Central government basic budget </a:t>
            </a:r>
            <a:r>
              <a:rPr lang="lv-LV" sz="1200" b="0" i="0" u="sng" baseline="0">
                <a:effectLst/>
              </a:rPr>
              <a:t>balance</a:t>
            </a:r>
            <a:r>
              <a:rPr lang="lv-LV" sz="1200" b="0" i="0" baseline="0">
                <a:effectLst/>
              </a:rPr>
              <a:t> (cash flow), mill. €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'4'!$H$224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'4'!$H$225:$H$236</c:f>
              <c:numCache>
                <c:formatCode>#,##0</c:formatCode>
                <c:ptCount val="12"/>
                <c:pt idx="0">
                  <c:v>53602.820999999996</c:v>
                </c:pt>
                <c:pt idx="1">
                  <c:v>46183.942360000219</c:v>
                </c:pt>
                <c:pt idx="2">
                  <c:v>-107468.77536000009</c:v>
                </c:pt>
                <c:pt idx="3">
                  <c:v>51330.863559999736</c:v>
                </c:pt>
                <c:pt idx="4">
                  <c:v>202574.9844399998</c:v>
                </c:pt>
                <c:pt idx="5">
                  <c:v>165654.16400000034</c:v>
                </c:pt>
                <c:pt idx="6">
                  <c:v>-121455.65719999978</c:v>
                </c:pt>
                <c:pt idx="7">
                  <c:v>-62543.211800000165</c:v>
                </c:pt>
                <c:pt idx="8">
                  <c:v>-99242.650000000373</c:v>
                </c:pt>
                <c:pt idx="9">
                  <c:v>-106570.91399999987</c:v>
                </c:pt>
                <c:pt idx="10">
                  <c:v>-162750.84399999958</c:v>
                </c:pt>
                <c:pt idx="11">
                  <c:v>-344358.90899999999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1-42CB-B1ED-530640CF338D}"/>
            </c:ext>
          </c:extLst>
        </c:ser>
        <c:ser>
          <c:idx val="1"/>
          <c:order val="1"/>
          <c:tx>
            <c:strRef>
              <c:f>'4'!$I$224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'4'!$I$225:$I$236</c:f>
              <c:numCache>
                <c:formatCode>#,##0</c:formatCode>
                <c:ptCount val="12"/>
                <c:pt idx="0">
                  <c:v>-27008.783000000054</c:v>
                </c:pt>
                <c:pt idx="1">
                  <c:v>17739.259000000078</c:v>
                </c:pt>
                <c:pt idx="2">
                  <c:v>-92437.362140000099</c:v>
                </c:pt>
                <c:pt idx="3">
                  <c:v>-68618.75785999978</c:v>
                </c:pt>
                <c:pt idx="4">
                  <c:v>78305.058339999989</c:v>
                </c:pt>
                <c:pt idx="5">
                  <c:v>-116676.41434000013</c:v>
                </c:pt>
                <c:pt idx="6">
                  <c:v>93597.467999999877</c:v>
                </c:pt>
                <c:pt idx="7">
                  <c:v>-101242.9309999994</c:v>
                </c:pt>
                <c:pt idx="8">
                  <c:v>-118985.25800000038</c:v>
                </c:pt>
                <c:pt idx="9">
                  <c:v>-265582.08700000029</c:v>
                </c:pt>
                <c:pt idx="10">
                  <c:v>-108180.55800000019</c:v>
                </c:pt>
                <c:pt idx="11">
                  <c:v>-532871.65866999887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B-40E8-979E-5FD1DF3C2434}"/>
            </c:ext>
          </c:extLst>
        </c:ser>
        <c:ser>
          <c:idx val="2"/>
          <c:order val="2"/>
          <c:tx>
            <c:strRef>
              <c:f>'4'!$J$224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'4'!$A$225:$A$236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'4'!$J$225:$J$236</c:f>
              <c:numCache>
                <c:formatCode>#,##0</c:formatCode>
                <c:ptCount val="12"/>
                <c:pt idx="0">
                  <c:v>-29796.233000000007</c:v>
                </c:pt>
                <c:pt idx="1">
                  <c:v>-67239.40000000014</c:v>
                </c:pt>
                <c:pt idx="2">
                  <c:v>-588782.51613999996</c:v>
                </c:pt>
                <c:pt idx="3">
                  <c:v>-245340.84586</c:v>
                </c:pt>
                <c:pt idx="4">
                  <c:v>-93535.941659999546</c:v>
                </c:pt>
                <c:pt idx="5">
                  <c:v>-407592.54534000019</c:v>
                </c:pt>
                <c:pt idx="6">
                  <c:v>11498.308000000194</c:v>
                </c:pt>
                <c:pt idx="7">
                  <c:v>-114579.59999999963</c:v>
                </c:pt>
                <c:pt idx="8">
                  <c:v>-206249.90500000026</c:v>
                </c:pt>
                <c:pt idx="9">
                  <c:v>-305373.14100000076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B-40E8-979E-5FD1DF3C2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5880"/>
        <c:axId val="661725488"/>
      </c:barChart>
      <c:catAx>
        <c:axId val="66172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5488"/>
        <c:crosses val="autoZero"/>
        <c:auto val="1"/>
        <c:lblAlgn val="ctr"/>
        <c:lblOffset val="100"/>
        <c:noMultiLvlLbl val="0"/>
      </c:catAx>
      <c:valAx>
        <c:axId val="66172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588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basic budget </a:t>
            </a:r>
            <a:r>
              <a:rPr lang="lv-LV" sz="1100" b="0" i="0" u="sng" baseline="0">
                <a:effectLst/>
              </a:rPr>
              <a:t>revenue</a:t>
            </a:r>
            <a:r>
              <a:rPr lang="lv-LV" sz="1100" b="0" i="0" baseline="0">
                <a:effectLst/>
              </a:rPr>
              <a:t> (cash flow), % of GDP</a:t>
            </a:r>
            <a:endParaRPr lang="lv-LV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lv-LV" sz="11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'4'!$B$297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'4'!$B$298:$B$309</c:f>
              <c:numCache>
                <c:formatCode>#\ ##0.0</c:formatCode>
                <c:ptCount val="12"/>
                <c:pt idx="0">
                  <c:v>1.9460996392284582</c:v>
                </c:pt>
                <c:pt idx="1">
                  <c:v>2.0006235904073897</c:v>
                </c:pt>
                <c:pt idx="2">
                  <c:v>1.1959714166442053</c:v>
                </c:pt>
                <c:pt idx="3">
                  <c:v>1.9907683562952077</c:v>
                </c:pt>
                <c:pt idx="4">
                  <c:v>2.2563504954466058</c:v>
                </c:pt>
                <c:pt idx="5">
                  <c:v>2.2752665065462496</c:v>
                </c:pt>
                <c:pt idx="6">
                  <c:v>1.4797161688499971</c:v>
                </c:pt>
                <c:pt idx="7">
                  <c:v>1.3607032463267379</c:v>
                </c:pt>
                <c:pt idx="8">
                  <c:v>1.2643559075941913</c:v>
                </c:pt>
                <c:pt idx="9">
                  <c:v>1.8889094600743321</c:v>
                </c:pt>
                <c:pt idx="10">
                  <c:v>1.385361948202434</c:v>
                </c:pt>
                <c:pt idx="11">
                  <c:v>2.0668945669518721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8-4E5A-B496-4B66D2A063EF}"/>
            </c:ext>
          </c:extLst>
        </c:ser>
        <c:ser>
          <c:idx val="1"/>
          <c:order val="1"/>
          <c:tx>
            <c:strRef>
              <c:f>'4'!$C$297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'4'!$C$298:$C$309</c:f>
              <c:numCache>
                <c:formatCode>#\ ##0.0</c:formatCode>
                <c:ptCount val="12"/>
                <c:pt idx="0">
                  <c:v>1.8331045022016088</c:v>
                </c:pt>
                <c:pt idx="1">
                  <c:v>1.9843795923665926</c:v>
                </c:pt>
                <c:pt idx="2">
                  <c:v>1.4866133646807986</c:v>
                </c:pt>
                <c:pt idx="3">
                  <c:v>2.1996870121787668</c:v>
                </c:pt>
                <c:pt idx="4">
                  <c:v>1.95286906737996</c:v>
                </c:pt>
                <c:pt idx="5">
                  <c:v>1.5729386027901266</c:v>
                </c:pt>
                <c:pt idx="6">
                  <c:v>2.4201540471597398</c:v>
                </c:pt>
                <c:pt idx="7">
                  <c:v>1.6111189423714551</c:v>
                </c:pt>
                <c:pt idx="8">
                  <c:v>1.5229762530883955</c:v>
                </c:pt>
                <c:pt idx="9">
                  <c:v>1.6715601286479667</c:v>
                </c:pt>
                <c:pt idx="10">
                  <c:v>1.5973278724581892</c:v>
                </c:pt>
                <c:pt idx="11">
                  <c:v>2.0504601735583057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8-4E5A-B496-4B66D2A063EF}"/>
            </c:ext>
          </c:extLst>
        </c:ser>
        <c:ser>
          <c:idx val="2"/>
          <c:order val="2"/>
          <c:tx>
            <c:strRef>
              <c:f>'4'!$D$297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'4'!$D$298:$D$309</c:f>
              <c:numCache>
                <c:formatCode>#\ ##0.0</c:formatCode>
                <c:ptCount val="12"/>
                <c:pt idx="0">
                  <c:v>1.7430461792982366</c:v>
                </c:pt>
                <c:pt idx="1">
                  <c:v>1.8868892976902238</c:v>
                </c:pt>
                <c:pt idx="2">
                  <c:v>1.4237639907395145</c:v>
                </c:pt>
                <c:pt idx="3">
                  <c:v>2.1066911096349381</c:v>
                </c:pt>
                <c:pt idx="4">
                  <c:v>1.8703078573235152</c:v>
                </c:pt>
                <c:pt idx="5">
                  <c:v>1.4711309299747077</c:v>
                </c:pt>
                <c:pt idx="6">
                  <c:v>2.2635107738882367</c:v>
                </c:pt>
                <c:pt idx="7">
                  <c:v>1.5068400659672994</c:v>
                </c:pt>
                <c:pt idx="8">
                  <c:v>1.4244023686373164</c:v>
                </c:pt>
                <c:pt idx="9">
                  <c:v>1.5633692263668317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3-461C-87A3-09B5CD5E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9408"/>
        <c:axId val="661730584"/>
      </c:barChart>
      <c:catAx>
        <c:axId val="66172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30584"/>
        <c:crosses val="autoZero"/>
        <c:auto val="1"/>
        <c:lblAlgn val="ctr"/>
        <c:lblOffset val="100"/>
        <c:noMultiLvlLbl val="0"/>
      </c:catAx>
      <c:valAx>
        <c:axId val="66173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basic budget </a:t>
            </a:r>
            <a:r>
              <a:rPr lang="lv-LV" sz="1100" b="0" i="0" u="sng" baseline="0">
                <a:effectLst/>
              </a:rPr>
              <a:t>expenditure</a:t>
            </a:r>
            <a:r>
              <a:rPr lang="lv-LV" sz="1100" b="0" i="0" baseline="0">
                <a:effectLst/>
              </a:rPr>
              <a:t> (cash flow), % of GDP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'4'!$E$297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'4'!$E$298:$E$309</c:f>
              <c:numCache>
                <c:formatCode>#\ ##0.0</c:formatCode>
                <c:ptCount val="12"/>
                <c:pt idx="0">
                  <c:v>1.7701410906485808</c:v>
                </c:pt>
                <c:pt idx="1">
                  <c:v>1.8490185197458593</c:v>
                </c:pt>
                <c:pt idx="2">
                  <c:v>1.5487522848377377</c:v>
                </c:pt>
                <c:pt idx="3">
                  <c:v>1.8222678169417048</c:v>
                </c:pt>
                <c:pt idx="4">
                  <c:v>1.5913705638744662</c:v>
                </c:pt>
                <c:pt idx="5">
                  <c:v>1.7314841883795797</c:v>
                </c:pt>
                <c:pt idx="6">
                  <c:v>1.8784108785505764</c:v>
                </c:pt>
                <c:pt idx="7">
                  <c:v>1.5660098433778875</c:v>
                </c:pt>
                <c:pt idx="8">
                  <c:v>1.590133400745547</c:v>
                </c:pt>
                <c:pt idx="9">
                  <c:v>2.2387429762669022</c:v>
                </c:pt>
                <c:pt idx="10">
                  <c:v>1.9196137236899589</c:v>
                </c:pt>
                <c:pt idx="11">
                  <c:v>3.1972995099713843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E-43D2-ACF9-296E79120815}"/>
            </c:ext>
          </c:extLst>
        </c:ser>
        <c:ser>
          <c:idx val="1"/>
          <c:order val="1"/>
          <c:tx>
            <c:strRef>
              <c:f>'4'!$F$297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'4'!$F$298:$F$309</c:f>
              <c:numCache>
                <c:formatCode>#\ ##0.0</c:formatCode>
                <c:ptCount val="12"/>
                <c:pt idx="0">
                  <c:v>1.9251777936622632</c:v>
                </c:pt>
                <c:pt idx="1">
                  <c:v>1.9239062284166861</c:v>
                </c:pt>
                <c:pt idx="2">
                  <c:v>1.8017335308197275</c:v>
                </c:pt>
                <c:pt idx="3">
                  <c:v>2.4336092474794775</c:v>
                </c:pt>
                <c:pt idx="4">
                  <c:v>1.6859261081439827</c:v>
                </c:pt>
                <c:pt idx="5">
                  <c:v>1.9706900121783579</c:v>
                </c:pt>
                <c:pt idx="6">
                  <c:v>2.1010790651013753</c:v>
                </c:pt>
                <c:pt idx="7">
                  <c:v>1.9562574069329222</c:v>
                </c:pt>
                <c:pt idx="8">
                  <c:v>1.9285985404515538</c:v>
                </c:pt>
                <c:pt idx="9">
                  <c:v>2.5769329069430817</c:v>
                </c:pt>
                <c:pt idx="10">
                  <c:v>1.9661167974204963</c:v>
                </c:pt>
                <c:pt idx="11">
                  <c:v>3.8670265675289306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D-41CD-85A3-B1F1A6F2F5EA}"/>
            </c:ext>
          </c:extLst>
        </c:ser>
        <c:ser>
          <c:idx val="2"/>
          <c:order val="2"/>
          <c:tx>
            <c:strRef>
              <c:f>'4'!$G$297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'4'!$G$298:$G$309</c:f>
              <c:numCache>
                <c:formatCode>#\ ##0.0</c:formatCode>
                <c:ptCount val="12"/>
                <c:pt idx="0">
                  <c:v>1.8396316240543158</c:v>
                </c:pt>
                <c:pt idx="1">
                  <c:v>2.1048479689803807</c:v>
                </c:pt>
                <c:pt idx="2">
                  <c:v>3.3460744557856601</c:v>
                </c:pt>
                <c:pt idx="3">
                  <c:v>2.9077021155184921</c:v>
                </c:pt>
                <c:pt idx="4">
                  <c:v>2.1756924680788541</c:v>
                </c:pt>
                <c:pt idx="5">
                  <c:v>2.7706852612188646</c:v>
                </c:pt>
                <c:pt idx="6">
                  <c:v>2.2268499562795268</c:v>
                </c:pt>
                <c:pt idx="7">
                  <c:v>1.8721618000240721</c:v>
                </c:pt>
                <c:pt idx="8">
                  <c:v>2.0820026128661748</c:v>
                </c:pt>
                <c:pt idx="9">
                  <c:v>2.5370106547230478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D-41CD-85A3-B1F1A6F2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6272"/>
        <c:axId val="661726664"/>
      </c:barChart>
      <c:catAx>
        <c:axId val="66172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6664"/>
        <c:crosses val="autoZero"/>
        <c:auto val="1"/>
        <c:lblAlgn val="ctr"/>
        <c:lblOffset val="100"/>
        <c:noMultiLvlLbl val="0"/>
      </c:catAx>
      <c:valAx>
        <c:axId val="66172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basic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% of GDP</a:t>
            </a:r>
            <a:endParaRPr lang="lv-LV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'4'!$H$297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'4'!$H$298:$H$309</c:f>
              <c:numCache>
                <c:formatCode>#\ ##0.0</c:formatCode>
                <c:ptCount val="12"/>
                <c:pt idx="0">
                  <c:v>0.17595854857987736</c:v>
                </c:pt>
                <c:pt idx="1">
                  <c:v>0.15160507066153039</c:v>
                </c:pt>
                <c:pt idx="2">
                  <c:v>-0.35278086819353249</c:v>
                </c:pt>
                <c:pt idx="3">
                  <c:v>0.16850053935350284</c:v>
                </c:pt>
                <c:pt idx="4">
                  <c:v>0.66497993157213964</c:v>
                </c:pt>
                <c:pt idx="5">
                  <c:v>0.54378231816666989</c:v>
                </c:pt>
                <c:pt idx="6">
                  <c:v>-0.3986947097005793</c:v>
                </c:pt>
                <c:pt idx="7">
                  <c:v>-0.20530659705114962</c:v>
                </c:pt>
                <c:pt idx="8">
                  <c:v>-0.32577749315135573</c:v>
                </c:pt>
                <c:pt idx="9">
                  <c:v>-0.34983351619257008</c:v>
                </c:pt>
                <c:pt idx="10">
                  <c:v>-0.53425177548752489</c:v>
                </c:pt>
                <c:pt idx="11">
                  <c:v>-1.1304049430195122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E-41B5-AC6A-0C1979DEDE9A}"/>
            </c:ext>
          </c:extLst>
        </c:ser>
        <c:ser>
          <c:idx val="1"/>
          <c:order val="1"/>
          <c:tx>
            <c:strRef>
              <c:f>'4'!$I$297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'4'!$I$298:$I$309</c:f>
              <c:numCache>
                <c:formatCode>#\ ##0.0</c:formatCode>
                <c:ptCount val="12"/>
                <c:pt idx="0">
                  <c:v>-9.207329146065435E-2</c:v>
                </c:pt>
                <c:pt idx="1">
                  <c:v>6.0473363949906433E-2</c:v>
                </c:pt>
                <c:pt idx="2">
                  <c:v>-0.3151201661389289</c:v>
                </c:pt>
                <c:pt idx="3">
                  <c:v>-0.23392223530071066</c:v>
                </c:pt>
                <c:pt idx="4">
                  <c:v>0.26694295923597733</c:v>
                </c:pt>
                <c:pt idx="5">
                  <c:v>-0.39775140938823128</c:v>
                </c:pt>
                <c:pt idx="6">
                  <c:v>0.31907498205836449</c:v>
                </c:pt>
                <c:pt idx="7">
                  <c:v>-0.34513846456146702</c:v>
                </c:pt>
                <c:pt idx="8">
                  <c:v>-0.40562228736315831</c:v>
                </c:pt>
                <c:pt idx="9">
                  <c:v>-0.90537277829511509</c:v>
                </c:pt>
                <c:pt idx="10">
                  <c:v>-0.36878892496230709</c:v>
                </c:pt>
                <c:pt idx="11">
                  <c:v>-1.8165663939706249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A-4289-B618-C9823B6CE280}"/>
            </c:ext>
          </c:extLst>
        </c:ser>
        <c:ser>
          <c:idx val="2"/>
          <c:order val="2"/>
          <c:tx>
            <c:strRef>
              <c:f>'4'!$J$297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'4'!$A$298:$A$309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'4'!$J$298:$J$309</c:f>
              <c:numCache>
                <c:formatCode>#\ ##0.0</c:formatCode>
                <c:ptCount val="12"/>
                <c:pt idx="0">
                  <c:v>-9.658544475607922E-2</c:v>
                </c:pt>
                <c:pt idx="1">
                  <c:v>-0.21795867129015689</c:v>
                </c:pt>
                <c:pt idx="2">
                  <c:v>-1.9223104650461456</c:v>
                </c:pt>
                <c:pt idx="3">
                  <c:v>-0.80101100588355401</c:v>
                </c:pt>
                <c:pt idx="4">
                  <c:v>-0.30538461075533885</c:v>
                </c:pt>
                <c:pt idx="5">
                  <c:v>-1.2995543312441569</c:v>
                </c:pt>
                <c:pt idx="6">
                  <c:v>3.6660817608709984E-2</c:v>
                </c:pt>
                <c:pt idx="7">
                  <c:v>-0.36532173405677271</c:v>
                </c:pt>
                <c:pt idx="8">
                  <c:v>-0.65760024422885843</c:v>
                </c:pt>
                <c:pt idx="9">
                  <c:v>-0.97364142835621603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A-4289-B618-C9823B6CE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7448"/>
        <c:axId val="277370400"/>
      </c:barChart>
      <c:catAx>
        <c:axId val="661727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370400"/>
        <c:crosses val="autoZero"/>
        <c:auto val="1"/>
        <c:lblAlgn val="ctr"/>
        <c:lblOffset val="100"/>
        <c:noMultiLvlLbl val="0"/>
      </c:catAx>
      <c:valAx>
        <c:axId val="27737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Central government special budget </a:t>
            </a:r>
            <a:r>
              <a:rPr lang="lv-LV" sz="1200" b="0" i="0" u="sng" baseline="0">
                <a:effectLst/>
              </a:rPr>
              <a:t>revenue</a:t>
            </a:r>
            <a:r>
              <a:rPr lang="lv-LV" sz="1200" b="0" i="0" baseline="0">
                <a:effectLst/>
              </a:rPr>
              <a:t> (cash flow), mill. €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'4'!$B$370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'4'!$B$371:$B$382</c:f>
              <c:numCache>
                <c:formatCode>#,##0</c:formatCode>
                <c:ptCount val="12"/>
                <c:pt idx="0">
                  <c:v>235581.60579999999</c:v>
                </c:pt>
                <c:pt idx="1">
                  <c:v>231251.66420000003</c:v>
                </c:pt>
                <c:pt idx="2">
                  <c:v>225206.85600000006</c:v>
                </c:pt>
                <c:pt idx="3">
                  <c:v>258832.40399999998</c:v>
                </c:pt>
                <c:pt idx="4">
                  <c:v>256203.75799999991</c:v>
                </c:pt>
                <c:pt idx="5">
                  <c:v>247189.71200000006</c:v>
                </c:pt>
                <c:pt idx="6">
                  <c:v>283516.21800000011</c:v>
                </c:pt>
                <c:pt idx="7">
                  <c:v>259698.41599999997</c:v>
                </c:pt>
                <c:pt idx="8">
                  <c:v>242624.01899999985</c:v>
                </c:pt>
                <c:pt idx="9">
                  <c:v>269550.25100000016</c:v>
                </c:pt>
                <c:pt idx="10">
                  <c:v>254562.17599999998</c:v>
                </c:pt>
                <c:pt idx="11">
                  <c:v>286098.93299999973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9-42B8-B67F-22EFEC742133}"/>
            </c:ext>
          </c:extLst>
        </c:ser>
        <c:ser>
          <c:idx val="1"/>
          <c:order val="1"/>
          <c:tx>
            <c:strRef>
              <c:f>'4'!$C$370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'4'!$C$371:$C$382</c:f>
              <c:numCache>
                <c:formatCode>#,##0</c:formatCode>
                <c:ptCount val="12"/>
                <c:pt idx="0">
                  <c:v>258275.56099999999</c:v>
                </c:pt>
                <c:pt idx="1">
                  <c:v>248374.82199999999</c:v>
                </c:pt>
                <c:pt idx="2">
                  <c:v>233055.52400000003</c:v>
                </c:pt>
                <c:pt idx="3">
                  <c:v>250544.49699999997</c:v>
                </c:pt>
                <c:pt idx="4">
                  <c:v>221419.72000000009</c:v>
                </c:pt>
                <c:pt idx="5">
                  <c:v>230447.87599999993</c:v>
                </c:pt>
                <c:pt idx="6">
                  <c:v>276776.06300000008</c:v>
                </c:pt>
                <c:pt idx="7">
                  <c:v>260132.28599999985</c:v>
                </c:pt>
                <c:pt idx="8">
                  <c:v>257225.73300000001</c:v>
                </c:pt>
                <c:pt idx="9">
                  <c:v>262818.47399999993</c:v>
                </c:pt>
                <c:pt idx="10">
                  <c:v>258427.69100000011</c:v>
                </c:pt>
                <c:pt idx="11">
                  <c:v>350058.45699999994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9-42B8-B67F-22EFEC742133}"/>
            </c:ext>
          </c:extLst>
        </c:ser>
        <c:ser>
          <c:idx val="2"/>
          <c:order val="2"/>
          <c:tx>
            <c:strRef>
              <c:f>'4'!$D$370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'4'!$D$371:$D$382</c:f>
              <c:numCache>
                <c:formatCode>#,##0</c:formatCode>
                <c:ptCount val="12"/>
                <c:pt idx="0">
                  <c:v>182213.52799999999</c:v>
                </c:pt>
                <c:pt idx="1">
                  <c:v>196739.364</c:v>
                </c:pt>
                <c:pt idx="2">
                  <c:v>280261.929</c:v>
                </c:pt>
                <c:pt idx="3">
                  <c:v>272916.72100000002</c:v>
                </c:pt>
                <c:pt idx="4">
                  <c:v>277554.30500000005</c:v>
                </c:pt>
                <c:pt idx="5">
                  <c:v>304993.49899999984</c:v>
                </c:pt>
                <c:pt idx="6">
                  <c:v>302140.07200000016</c:v>
                </c:pt>
                <c:pt idx="7">
                  <c:v>299731.99099999992</c:v>
                </c:pt>
                <c:pt idx="8">
                  <c:v>292093.13200000022</c:v>
                </c:pt>
                <c:pt idx="9">
                  <c:v>282344.85800000001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6-40FF-AA1E-1E0FAC9C3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53896"/>
        <c:axId val="661656640"/>
      </c:barChart>
      <c:catAx>
        <c:axId val="661653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6640"/>
        <c:crosses val="autoZero"/>
        <c:auto val="1"/>
        <c:lblAlgn val="ctr"/>
        <c:lblOffset val="100"/>
        <c:noMultiLvlLbl val="0"/>
      </c:catAx>
      <c:valAx>
        <c:axId val="6616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38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special budget </a:t>
            </a:r>
            <a:r>
              <a:rPr lang="lv-LV" sz="1100" b="0" i="0" u="sng" baseline="0">
                <a:effectLst/>
              </a:rPr>
              <a:t>expenditure</a:t>
            </a:r>
            <a:r>
              <a:rPr lang="lv-LV" sz="1100" b="0" i="0" baseline="0">
                <a:effectLst/>
              </a:rPr>
              <a:t> (cash flow), mill. €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'4'!$E$370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'4'!$E$371:$E$382</c:f>
              <c:numCache>
                <c:formatCode>#,##0</c:formatCode>
                <c:ptCount val="12"/>
                <c:pt idx="0">
                  <c:v>205518.755</c:v>
                </c:pt>
                <c:pt idx="1">
                  <c:v>224878.97499999998</c:v>
                </c:pt>
                <c:pt idx="2">
                  <c:v>213066.43099999998</c:v>
                </c:pt>
                <c:pt idx="3">
                  <c:v>256886.174</c:v>
                </c:pt>
                <c:pt idx="4">
                  <c:v>207946.97500000009</c:v>
                </c:pt>
                <c:pt idx="5">
                  <c:v>207932.68999999994</c:v>
                </c:pt>
                <c:pt idx="6">
                  <c:v>239136.34000000008</c:v>
                </c:pt>
                <c:pt idx="7">
                  <c:v>207656.18699999992</c:v>
                </c:pt>
                <c:pt idx="8">
                  <c:v>229689.00499999989</c:v>
                </c:pt>
                <c:pt idx="9">
                  <c:v>256495.75500000012</c:v>
                </c:pt>
                <c:pt idx="10">
                  <c:v>225363.0410000002</c:v>
                </c:pt>
                <c:pt idx="11">
                  <c:v>276195.00399999972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6-4BA9-8A20-97D4DA6A4883}"/>
            </c:ext>
          </c:extLst>
        </c:ser>
        <c:ser>
          <c:idx val="1"/>
          <c:order val="1"/>
          <c:tx>
            <c:strRef>
              <c:f>'4'!$F$370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'4'!$F$371:$F$382</c:f>
              <c:numCache>
                <c:formatCode>#,##0</c:formatCode>
                <c:ptCount val="12"/>
                <c:pt idx="0">
                  <c:v>235781.44500000001</c:v>
                </c:pt>
                <c:pt idx="1">
                  <c:v>229202.23699999996</c:v>
                </c:pt>
                <c:pt idx="2">
                  <c:v>268426.03200000006</c:v>
                </c:pt>
                <c:pt idx="3">
                  <c:v>267906.80499999993</c:v>
                </c:pt>
                <c:pt idx="4">
                  <c:v>217225.44099999999</c:v>
                </c:pt>
                <c:pt idx="5">
                  <c:v>268178.04000000004</c:v>
                </c:pt>
                <c:pt idx="6">
                  <c:v>232397.63100000005</c:v>
                </c:pt>
                <c:pt idx="7">
                  <c:v>232000.05299999984</c:v>
                </c:pt>
                <c:pt idx="8">
                  <c:v>266855.81199999992</c:v>
                </c:pt>
                <c:pt idx="9">
                  <c:v>234655.30500000017</c:v>
                </c:pt>
                <c:pt idx="10">
                  <c:v>257570.36500000022</c:v>
                </c:pt>
                <c:pt idx="11">
                  <c:v>282446.28399999999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9-4CED-903B-D0609733A46B}"/>
            </c:ext>
          </c:extLst>
        </c:ser>
        <c:ser>
          <c:idx val="2"/>
          <c:order val="2"/>
          <c:tx>
            <c:strRef>
              <c:f>'4'!$G$370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'4'!$G$371:$G$382</c:f>
              <c:numCache>
                <c:formatCode>#,##0</c:formatCode>
                <c:ptCount val="12"/>
                <c:pt idx="0">
                  <c:v>245021.603</c:v>
                </c:pt>
                <c:pt idx="1">
                  <c:v>264114.80200000003</c:v>
                </c:pt>
                <c:pt idx="2">
                  <c:v>304192.59499999997</c:v>
                </c:pt>
                <c:pt idx="3">
                  <c:v>266305.84300000011</c:v>
                </c:pt>
                <c:pt idx="4">
                  <c:v>243231.11799999978</c:v>
                </c:pt>
                <c:pt idx="5">
                  <c:v>277705.4600000002</c:v>
                </c:pt>
                <c:pt idx="6">
                  <c:v>241038.07400000002</c:v>
                </c:pt>
                <c:pt idx="7">
                  <c:v>273534.56099999975</c:v>
                </c:pt>
                <c:pt idx="8">
                  <c:v>262890.69700000016</c:v>
                </c:pt>
                <c:pt idx="9">
                  <c:v>249947.821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9-4CED-903B-D0609733A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57032"/>
        <c:axId val="661654680"/>
      </c:barChart>
      <c:catAx>
        <c:axId val="66165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4680"/>
        <c:crosses val="autoZero"/>
        <c:auto val="1"/>
        <c:lblAlgn val="ctr"/>
        <c:lblOffset val="100"/>
        <c:noMultiLvlLbl val="0"/>
      </c:catAx>
      <c:valAx>
        <c:axId val="66165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70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82552606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/>
              <a:t>Vispārējās valdības budžeta</a:t>
            </a:r>
            <a:r>
              <a:rPr lang="en-US" sz="1100"/>
              <a:t> bilance, </a:t>
            </a:r>
            <a:r>
              <a:rPr lang="lv-LV" sz="1100"/>
              <a:t>2018.gada beigās,</a:t>
            </a:r>
            <a:r>
              <a:rPr lang="lv-LV" sz="1100" baseline="0"/>
              <a:t> </a:t>
            </a:r>
            <a:r>
              <a:rPr lang="en-US" sz="1100"/>
              <a:t>% no IKP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01250178792118E-2"/>
          <c:y val="0.12006982175279268"/>
          <c:w val="0.89283441358595117"/>
          <c:h val="0.68378712913604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'2'!$C$104</c:f>
              <c:strCache>
                <c:ptCount val="1"/>
                <c:pt idx="0">
                  <c:v>Vispārējas valdības budžeta bilance, % no IKP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'2'!$B$105:$B$107</c:f>
            </c:multiLvlStrRef>
          </c:cat>
          <c:val>
            <c:numRef>
              <c:f>'2'!$C$105:$C$107</c:f>
            </c:numRef>
          </c:val>
          <c:extLst>
            <c:ext xmlns:c16="http://schemas.microsoft.com/office/drawing/2014/chart" uri="{C3380CC4-5D6E-409C-BE32-E72D297353CC}">
              <c16:uniqueId val="{00000004-DA0B-466C-B264-C954BC17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27"/>
        <c:axId val="660097552"/>
        <c:axId val="660095592"/>
      </c:barChart>
      <c:catAx>
        <c:axId val="66009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5592"/>
        <c:crosses val="autoZero"/>
        <c:auto val="1"/>
        <c:lblAlgn val="ctr"/>
        <c:lblOffset val="100"/>
        <c:noMultiLvlLbl val="0"/>
      </c:catAx>
      <c:valAx>
        <c:axId val="66009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Central government special budget </a:t>
            </a:r>
            <a:r>
              <a:rPr lang="lv-LV" sz="1200" b="0" i="0" u="sng" baseline="0">
                <a:effectLst/>
              </a:rPr>
              <a:t>balance</a:t>
            </a:r>
            <a:r>
              <a:rPr lang="lv-LV" sz="1200" b="0" i="0" baseline="0">
                <a:effectLst/>
              </a:rPr>
              <a:t> (cash flow), mill. €</a:t>
            </a:r>
            <a:endParaRPr lang="lv-L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'4'!$H$370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'4'!$H$371:$H$382</c:f>
              <c:numCache>
                <c:formatCode>#,##0</c:formatCode>
                <c:ptCount val="12"/>
                <c:pt idx="0">
                  <c:v>30062.850799999986</c:v>
                </c:pt>
                <c:pt idx="1">
                  <c:v>6372.6892000000516</c:v>
                </c:pt>
                <c:pt idx="2">
                  <c:v>12140.425000000076</c:v>
                </c:pt>
                <c:pt idx="3">
                  <c:v>1946.2299999999814</c:v>
                </c:pt>
                <c:pt idx="4">
                  <c:v>48256.782999999821</c:v>
                </c:pt>
                <c:pt idx="5">
                  <c:v>39257.022000000114</c:v>
                </c:pt>
                <c:pt idx="6">
                  <c:v>44379.878000000026</c:v>
                </c:pt>
                <c:pt idx="7">
                  <c:v>52042.22900000005</c:v>
                </c:pt>
                <c:pt idx="8">
                  <c:v>12935.013999999966</c:v>
                </c:pt>
                <c:pt idx="9">
                  <c:v>13054.496000000043</c:v>
                </c:pt>
                <c:pt idx="10">
                  <c:v>29199.134999999776</c:v>
                </c:pt>
                <c:pt idx="11">
                  <c:v>9903.9290000000037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5-4D20-ACFA-35C1C33C0F44}"/>
            </c:ext>
          </c:extLst>
        </c:ser>
        <c:ser>
          <c:idx val="1"/>
          <c:order val="1"/>
          <c:tx>
            <c:strRef>
              <c:f>'4'!$I$370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'4'!$I$371:$I$382</c:f>
              <c:numCache>
                <c:formatCode>#,##0</c:formatCode>
                <c:ptCount val="12"/>
                <c:pt idx="0">
                  <c:v>22494.11599999998</c:v>
                </c:pt>
                <c:pt idx="1">
                  <c:v>19172.585000000021</c:v>
                </c:pt>
                <c:pt idx="2">
                  <c:v>-35370.508000000031</c:v>
                </c:pt>
                <c:pt idx="3">
                  <c:v>-17362.307999999961</c:v>
                </c:pt>
                <c:pt idx="4">
                  <c:v>4194.2790000000969</c:v>
                </c:pt>
                <c:pt idx="5">
                  <c:v>-37730.164000000106</c:v>
                </c:pt>
                <c:pt idx="6">
                  <c:v>44378.43200000003</c:v>
                </c:pt>
                <c:pt idx="7">
                  <c:v>28132.233000000007</c:v>
                </c:pt>
                <c:pt idx="8">
                  <c:v>-9630.0789999999106</c:v>
                </c:pt>
                <c:pt idx="9">
                  <c:v>28163.168999999762</c:v>
                </c:pt>
                <c:pt idx="10">
                  <c:v>857.32599999988452</c:v>
                </c:pt>
                <c:pt idx="11">
                  <c:v>67612.172999999952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D-4D34-A4F0-1962A8AB86E2}"/>
            </c:ext>
          </c:extLst>
        </c:ser>
        <c:ser>
          <c:idx val="2"/>
          <c:order val="2"/>
          <c:tx>
            <c:strRef>
              <c:f>'4'!$J$370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'4'!$A$371:$A$382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'4'!$J$371:$J$382</c:f>
              <c:numCache>
                <c:formatCode>#,##0</c:formatCode>
                <c:ptCount val="12"/>
                <c:pt idx="0">
                  <c:v>-62808.075000000012</c:v>
                </c:pt>
                <c:pt idx="1">
                  <c:v>-67375.438000000024</c:v>
                </c:pt>
                <c:pt idx="2">
                  <c:v>-23930.665999999968</c:v>
                </c:pt>
                <c:pt idx="3">
                  <c:v>6610.8779999999097</c:v>
                </c:pt>
                <c:pt idx="4">
                  <c:v>34323.187000000267</c:v>
                </c:pt>
                <c:pt idx="5">
                  <c:v>27288.038999999641</c:v>
                </c:pt>
                <c:pt idx="6">
                  <c:v>61101.998000000138</c:v>
                </c:pt>
                <c:pt idx="7">
                  <c:v>26197.430000000168</c:v>
                </c:pt>
                <c:pt idx="8">
                  <c:v>29202.435000000056</c:v>
                </c:pt>
                <c:pt idx="9">
                  <c:v>32397.037000000011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D-4D34-A4F0-1962A8AB8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57424"/>
        <c:axId val="661655464"/>
      </c:barChart>
      <c:catAx>
        <c:axId val="66165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5464"/>
        <c:crosses val="autoZero"/>
        <c:auto val="1"/>
        <c:lblAlgn val="ctr"/>
        <c:lblOffset val="100"/>
        <c:noMultiLvlLbl val="0"/>
      </c:catAx>
      <c:valAx>
        <c:axId val="66165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74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special budget </a:t>
            </a:r>
            <a:r>
              <a:rPr lang="lv-LV" sz="1100" b="0" i="0" u="sng" baseline="0">
                <a:effectLst/>
              </a:rPr>
              <a:t>revenue</a:t>
            </a:r>
            <a:r>
              <a:rPr lang="lv-LV" sz="1100" b="0" i="0" baseline="0">
                <a:effectLst/>
              </a:rPr>
              <a:t> (cash flow), % of GDP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'4'!$B$443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'4'!$B$444:$B$455</c:f>
              <c:numCache>
                <c:formatCode>#\ ##0.0</c:formatCode>
                <c:ptCount val="12"/>
                <c:pt idx="0">
                  <c:v>0.77332865426401443</c:v>
                </c:pt>
                <c:pt idx="1">
                  <c:v>0.75911503219789922</c:v>
                </c:pt>
                <c:pt idx="2">
                  <c:v>0.7392721273381766</c:v>
                </c:pt>
                <c:pt idx="3">
                  <c:v>0.84965256088444452</c:v>
                </c:pt>
                <c:pt idx="4">
                  <c:v>0.8410236729591184</c:v>
                </c:pt>
                <c:pt idx="5">
                  <c:v>0.81143384127857643</c:v>
                </c:pt>
                <c:pt idx="6">
                  <c:v>0.93068053672279971</c:v>
                </c:pt>
                <c:pt idx="7">
                  <c:v>0.85249536303048745</c:v>
                </c:pt>
                <c:pt idx="8">
                  <c:v>0.79644633318564706</c:v>
                </c:pt>
                <c:pt idx="9">
                  <c:v>0.8848353510219491</c:v>
                </c:pt>
                <c:pt idx="10">
                  <c:v>0.83563495682988997</c:v>
                </c:pt>
                <c:pt idx="11">
                  <c:v>0.9391586498951533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4-4094-966D-99EE648CBFDB}"/>
            </c:ext>
          </c:extLst>
        </c:ser>
        <c:ser>
          <c:idx val="1"/>
          <c:order val="1"/>
          <c:tx>
            <c:strRef>
              <c:f>'4'!$C$443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'4'!$C$444:$C$455</c:f>
              <c:numCache>
                <c:formatCode>#\ ##0.0</c:formatCode>
                <c:ptCount val="12"/>
                <c:pt idx="0">
                  <c:v>0.88046473641989009</c:v>
                </c:pt>
                <c:pt idx="1">
                  <c:v>0.84671298878939272</c:v>
                </c:pt>
                <c:pt idx="2">
                  <c:v>0.7944893032672935</c:v>
                </c:pt>
                <c:pt idx="3">
                  <c:v>0.85410943899782643</c:v>
                </c:pt>
                <c:pt idx="4">
                  <c:v>0.75482269655380185</c:v>
                </c:pt>
                <c:pt idx="5">
                  <c:v>0.78559979742281327</c:v>
                </c:pt>
                <c:pt idx="6">
                  <c:v>0.9435331876275741</c:v>
                </c:pt>
                <c:pt idx="7">
                  <c:v>0.8867943360204078</c:v>
                </c:pt>
                <c:pt idx="8">
                  <c:v>0.87688585915512929</c:v>
                </c:pt>
                <c:pt idx="9">
                  <c:v>0.89595158574328937</c:v>
                </c:pt>
                <c:pt idx="10">
                  <c:v>0.88098334956250801</c:v>
                </c:pt>
                <c:pt idx="11">
                  <c:v>1.1933538190013198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4-4094-966D-99EE648CBFDB}"/>
            </c:ext>
          </c:extLst>
        </c:ser>
        <c:ser>
          <c:idx val="2"/>
          <c:order val="2"/>
          <c:tx>
            <c:strRef>
              <c:f>'4'!$D$443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'4'!$D$444:$D$455</c:f>
              <c:numCache>
                <c:formatCode>#\ ##0.0</c:formatCode>
                <c:ptCount val="12"/>
                <c:pt idx="0">
                  <c:v>0.59065099411909838</c:v>
                </c:pt>
                <c:pt idx="1">
                  <c:v>0.63773695731833457</c:v>
                </c:pt>
                <c:pt idx="2">
                  <c:v>0.91502451975427956</c:v>
                </c:pt>
                <c:pt idx="3">
                  <c:v>0.89104321966590649</c:v>
                </c:pt>
                <c:pt idx="4">
                  <c:v>0.90618442378007702</c:v>
                </c:pt>
                <c:pt idx="5">
                  <c:v>0.97243099060149263</c:v>
                </c:pt>
                <c:pt idx="6">
                  <c:v>0.9633332201463306</c:v>
                </c:pt>
                <c:pt idx="7">
                  <c:v>0.9556553758645453</c:v>
                </c:pt>
                <c:pt idx="8">
                  <c:v>0.93129989534187718</c:v>
                </c:pt>
                <c:pt idx="9">
                  <c:v>0.90021882714351875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8-4ECE-99C4-51C96FE7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55856"/>
        <c:axId val="661652720"/>
      </c:barChart>
      <c:catAx>
        <c:axId val="66165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2720"/>
        <c:crosses val="autoZero"/>
        <c:auto val="1"/>
        <c:lblAlgn val="ctr"/>
        <c:lblOffset val="100"/>
        <c:noMultiLvlLbl val="0"/>
      </c:catAx>
      <c:valAx>
        <c:axId val="6616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49340022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baseline="0">
                <a:effectLst/>
              </a:rPr>
              <a:t>Local government budget </a:t>
            </a:r>
            <a:r>
              <a:rPr lang="lv-LV" sz="1400" b="0" i="0" u="sng" baseline="0">
                <a:effectLst/>
              </a:rPr>
              <a:t>revenue</a:t>
            </a:r>
            <a:r>
              <a:rPr lang="lv-LV" sz="1400" b="0" i="0" baseline="0">
                <a:effectLst/>
              </a:rPr>
              <a:t> (cash flow), mill. €</a:t>
            </a:r>
            <a:endParaRPr lang="lv-LV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'4'!$B$516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'4'!$B$517:$B$528</c:f>
              <c:numCache>
                <c:formatCode>#,##0</c:formatCode>
                <c:ptCount val="12"/>
                <c:pt idx="0">
                  <c:v>234552.318</c:v>
                </c:pt>
                <c:pt idx="1">
                  <c:v>246822.41400000002</c:v>
                </c:pt>
                <c:pt idx="2">
                  <c:v>238170.31800000006</c:v>
                </c:pt>
                <c:pt idx="3">
                  <c:v>215841.71899999992</c:v>
                </c:pt>
                <c:pt idx="4">
                  <c:v>248360.5610000001</c:v>
                </c:pt>
                <c:pt idx="5">
                  <c:v>268532.66999999993</c:v>
                </c:pt>
                <c:pt idx="6">
                  <c:v>227382.63299999991</c:v>
                </c:pt>
                <c:pt idx="7">
                  <c:v>217917.80200000014</c:v>
                </c:pt>
                <c:pt idx="8">
                  <c:v>236011.56499999994</c:v>
                </c:pt>
                <c:pt idx="9">
                  <c:v>247128.2209999999</c:v>
                </c:pt>
                <c:pt idx="10">
                  <c:v>255089.77600000007</c:v>
                </c:pt>
                <c:pt idx="11">
                  <c:v>285439.27799999993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F-4932-A382-979E2DD9A218}"/>
            </c:ext>
          </c:extLst>
        </c:ser>
        <c:ser>
          <c:idx val="1"/>
          <c:order val="1"/>
          <c:tx>
            <c:strRef>
              <c:f>'4'!$C$516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'4'!$C$517:$C$528</c:f>
              <c:numCache>
                <c:formatCode>#,##0</c:formatCode>
                <c:ptCount val="12"/>
                <c:pt idx="0">
                  <c:v>290064.14500000002</c:v>
                </c:pt>
                <c:pt idx="1">
                  <c:v>251741.549</c:v>
                </c:pt>
                <c:pt idx="2">
                  <c:v>214628.30599999998</c:v>
                </c:pt>
                <c:pt idx="3">
                  <c:v>205049</c:v>
                </c:pt>
                <c:pt idx="4">
                  <c:v>203771.41999999993</c:v>
                </c:pt>
                <c:pt idx="5">
                  <c:v>247277.58000000007</c:v>
                </c:pt>
                <c:pt idx="6">
                  <c:v>228229.35400000005</c:v>
                </c:pt>
                <c:pt idx="7">
                  <c:v>215329.06400000001</c:v>
                </c:pt>
                <c:pt idx="8">
                  <c:v>222973.77199999988</c:v>
                </c:pt>
                <c:pt idx="9">
                  <c:v>232443.75499999989</c:v>
                </c:pt>
                <c:pt idx="10">
                  <c:v>247188.40700000012</c:v>
                </c:pt>
                <c:pt idx="11">
                  <c:v>259624.1660000002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F-4932-A382-979E2DD9A218}"/>
            </c:ext>
          </c:extLst>
        </c:ser>
        <c:ser>
          <c:idx val="2"/>
          <c:order val="2"/>
          <c:tx>
            <c:strRef>
              <c:f>'4'!$D$516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'4'!$D$517:$D$528</c:f>
              <c:numCache>
                <c:formatCode>#,##0</c:formatCode>
                <c:ptCount val="12"/>
                <c:pt idx="0">
                  <c:v>204517.329</c:v>
                </c:pt>
                <c:pt idx="1">
                  <c:v>269110.56499999994</c:v>
                </c:pt>
                <c:pt idx="2">
                  <c:v>255479.29700000002</c:v>
                </c:pt>
                <c:pt idx="3">
                  <c:v>166036.19400000002</c:v>
                </c:pt>
                <c:pt idx="4">
                  <c:v>253889.01</c:v>
                </c:pt>
                <c:pt idx="5">
                  <c:v>283015.61700000009</c:v>
                </c:pt>
                <c:pt idx="6">
                  <c:v>209024.04999999981</c:v>
                </c:pt>
                <c:pt idx="7">
                  <c:v>201829.93800000008</c:v>
                </c:pt>
                <c:pt idx="8">
                  <c:v>209634.73300000001</c:v>
                </c:pt>
                <c:pt idx="9">
                  <c:v>299380.78500000015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5-4D72-BFFF-94026920B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52328"/>
        <c:axId val="662389616"/>
      </c:barChart>
      <c:catAx>
        <c:axId val="66165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9616"/>
        <c:crosses val="autoZero"/>
        <c:auto val="1"/>
        <c:lblAlgn val="ctr"/>
        <c:lblOffset val="100"/>
        <c:noMultiLvlLbl val="0"/>
      </c:catAx>
      <c:valAx>
        <c:axId val="66238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23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Local government budget </a:t>
            </a:r>
            <a:r>
              <a:rPr lang="lv-LV" sz="1200" b="0" i="0" u="sng" baseline="0">
                <a:effectLst/>
              </a:rPr>
              <a:t>revenue</a:t>
            </a:r>
            <a:r>
              <a:rPr lang="lv-LV" sz="1200" b="0" i="0" baseline="0">
                <a:effectLst/>
              </a:rPr>
              <a:t> (cash flow), % of GDP</a:t>
            </a:r>
            <a:endParaRPr lang="lv-LV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'4'!$B$589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'4'!$B$590:$B$601</c:f>
              <c:numCache>
                <c:formatCode>#\ ##0.0</c:formatCode>
                <c:ptCount val="12"/>
                <c:pt idx="0">
                  <c:v>0.76994987710303309</c:v>
                </c:pt>
                <c:pt idx="1">
                  <c:v>0.81022813565020479</c:v>
                </c:pt>
                <c:pt idx="2">
                  <c:v>0.78182645406083917</c:v>
                </c:pt>
                <c:pt idx="3">
                  <c:v>0.70852979171051012</c:v>
                </c:pt>
                <c:pt idx="4">
                  <c:v>0.81527731232735223</c:v>
                </c:pt>
                <c:pt idx="5">
                  <c:v>0.88149500302379979</c:v>
                </c:pt>
                <c:pt idx="6">
                  <c:v>0.74641441119210772</c:v>
                </c:pt>
                <c:pt idx="7">
                  <c:v>0.71534481645354364</c:v>
                </c:pt>
                <c:pt idx="8">
                  <c:v>0.77474005380174693</c:v>
                </c:pt>
                <c:pt idx="9">
                  <c:v>0.81123198870983282</c:v>
                </c:pt>
                <c:pt idx="10">
                  <c:v>0.83736687557033773</c:v>
                </c:pt>
                <c:pt idx="11">
                  <c:v>0.93699324266101869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6-4980-9763-AB82CB83CC67}"/>
            </c:ext>
          </c:extLst>
        </c:ser>
        <c:ser>
          <c:idx val="1"/>
          <c:order val="1"/>
          <c:tx>
            <c:strRef>
              <c:f>'4'!$C$589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'4'!$C$590:$C$601</c:f>
              <c:numCache>
                <c:formatCode>#\ ##0.0</c:formatCode>
                <c:ptCount val="12"/>
                <c:pt idx="0">
                  <c:v>0.9888324314675897</c:v>
                </c:pt>
                <c:pt idx="1">
                  <c:v>0.85819020478759056</c:v>
                </c:pt>
                <c:pt idx="2">
                  <c:v>0.73167067816585829</c:v>
                </c:pt>
                <c:pt idx="3">
                  <c:v>0.69901469980027275</c:v>
                </c:pt>
                <c:pt idx="4">
                  <c:v>0.69465941301432954</c:v>
                </c:pt>
                <c:pt idx="5">
                  <c:v>0.84297247658383112</c:v>
                </c:pt>
                <c:pt idx="6">
                  <c:v>0.77803682715799738</c:v>
                </c:pt>
                <c:pt idx="7">
                  <c:v>0.73405957127434773</c:v>
                </c:pt>
                <c:pt idx="8">
                  <c:v>0.76012047997266208</c:v>
                </c:pt>
                <c:pt idx="9">
                  <c:v>0.79240377481369362</c:v>
                </c:pt>
                <c:pt idx="10">
                  <c:v>0.84266848467055544</c:v>
                </c:pt>
                <c:pt idx="11">
                  <c:v>0.88506214835179053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6-4980-9763-AB82CB83CC67}"/>
            </c:ext>
          </c:extLst>
        </c:ser>
        <c:ser>
          <c:idx val="2"/>
          <c:order val="2"/>
          <c:tx>
            <c:strRef>
              <c:f>'4'!$D$589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'4'!$D$590:$D$601</c:f>
              <c:numCache>
                <c:formatCode>#\ ##0.0</c:formatCode>
                <c:ptCount val="12"/>
                <c:pt idx="0">
                  <c:v>0.66294948028465106</c:v>
                </c:pt>
                <c:pt idx="1">
                  <c:v>0.8723305261133093</c:v>
                </c:pt>
                <c:pt idx="2">
                  <c:v>0.8341119390660654</c:v>
                </c:pt>
                <c:pt idx="3">
                  <c:v>0.54208999851948636</c:v>
                </c:pt>
                <c:pt idx="4">
                  <c:v>0.82891982608932746</c:v>
                </c:pt>
                <c:pt idx="5">
                  <c:v>0.902357452527219</c:v>
                </c:pt>
                <c:pt idx="6">
                  <c:v>0.66644523462788918</c:v>
                </c:pt>
                <c:pt idx="7">
                  <c:v>0.64350777044719254</c:v>
                </c:pt>
                <c:pt idx="8">
                  <c:v>0.66839231571840674</c:v>
                </c:pt>
                <c:pt idx="9">
                  <c:v>0.95453560249362179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B-4F80-A46F-AF7E928E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86872"/>
        <c:axId val="662390792"/>
      </c:barChart>
      <c:catAx>
        <c:axId val="662386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90792"/>
        <c:crosses val="autoZero"/>
        <c:auto val="1"/>
        <c:lblAlgn val="ctr"/>
        <c:lblOffset val="100"/>
        <c:noMultiLvlLbl val="0"/>
      </c:catAx>
      <c:valAx>
        <c:axId val="66239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50" b="0" i="0" baseline="0">
                <a:effectLst/>
              </a:rPr>
              <a:t>Central government special budget </a:t>
            </a:r>
            <a:r>
              <a:rPr lang="lv-LV" sz="1050" b="0" i="0" u="sng" baseline="0">
                <a:effectLst/>
              </a:rPr>
              <a:t>expenditure</a:t>
            </a:r>
            <a:r>
              <a:rPr lang="lv-LV" sz="1050" b="0" i="0" baseline="0">
                <a:effectLst/>
              </a:rPr>
              <a:t> (cash flow), % of GDP</a:t>
            </a:r>
            <a:endParaRPr lang="lv-LV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'4'!$E$443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'4'!$E$444:$E$455</c:f>
              <c:numCache>
                <c:formatCode>#\ ##0.0</c:formatCode>
                <c:ptCount val="12"/>
                <c:pt idx="0">
                  <c:v>0.67464325871475017</c:v>
                </c:pt>
                <c:pt idx="1">
                  <c:v>0.73819581337203422</c:v>
                </c:pt>
                <c:pt idx="2">
                  <c:v>0.69941953148052816</c:v>
                </c:pt>
                <c:pt idx="3">
                  <c:v>0.8432637962706826</c:v>
                </c:pt>
                <c:pt idx="4">
                  <c:v>0.68261422104213687</c:v>
                </c:pt>
                <c:pt idx="5">
                  <c:v>0.68256732858723246</c:v>
                </c:pt>
                <c:pt idx="6">
                  <c:v>0.78499755263074911</c:v>
                </c:pt>
                <c:pt idx="7">
                  <c:v>0.68165966989221727</c:v>
                </c:pt>
                <c:pt idx="8">
                  <c:v>0.75398539089120342</c:v>
                </c:pt>
                <c:pt idx="9">
                  <c:v>0.8419821928159319</c:v>
                </c:pt>
                <c:pt idx="10">
                  <c:v>0.73978482583794358</c:v>
                </c:pt>
                <c:pt idx="11">
                  <c:v>0.90664765626520694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E-44FB-B301-0ECC9F901429}"/>
            </c:ext>
          </c:extLst>
        </c:ser>
        <c:ser>
          <c:idx val="1"/>
          <c:order val="1"/>
          <c:tx>
            <c:strRef>
              <c:f>'4'!$F$443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'4'!$F$444:$F$455</c:f>
              <c:numCache>
                <c:formatCode>#\ ##0.0</c:formatCode>
                <c:ptCount val="12"/>
                <c:pt idx="0">
                  <c:v>0.80378200330237914</c:v>
                </c:pt>
                <c:pt idx="1">
                  <c:v>0.78135339792003833</c:v>
                </c:pt>
                <c:pt idx="2">
                  <c:v>0.91506782367657713</c:v>
                </c:pt>
                <c:pt idx="3">
                  <c:v>0.91329777210093754</c:v>
                </c:pt>
                <c:pt idx="4">
                  <c:v>0.74052434505701981</c:v>
                </c:pt>
                <c:pt idx="5">
                  <c:v>0.9142224157329496</c:v>
                </c:pt>
                <c:pt idx="6">
                  <c:v>0.79224653749962004</c:v>
                </c:pt>
                <c:pt idx="7">
                  <c:v>0.79089118894236143</c:v>
                </c:pt>
                <c:pt idx="8">
                  <c:v>0.90971492333607085</c:v>
                </c:pt>
                <c:pt idx="9">
                  <c:v>0.79994297744010734</c:v>
                </c:pt>
                <c:pt idx="10">
                  <c:v>0.87806071411185538</c:v>
                </c:pt>
                <c:pt idx="11">
                  <c:v>0.96286304454039073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F-46D9-814F-FF79437B1699}"/>
            </c:ext>
          </c:extLst>
        </c:ser>
        <c:ser>
          <c:idx val="2"/>
          <c:order val="2"/>
          <c:tx>
            <c:strRef>
              <c:f>'4'!$G$443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'4'!$G$444:$G$455</c:f>
              <c:numCache>
                <c:formatCode>#\ ##0.0</c:formatCode>
                <c:ptCount val="12"/>
                <c:pt idx="0">
                  <c:v>0.79424538332085337</c:v>
                </c:pt>
                <c:pt idx="1">
                  <c:v>0.85613660014787074</c:v>
                </c:pt>
                <c:pt idx="2">
                  <c:v>0.99315552471161017</c:v>
                </c:pt>
                <c:pt idx="3">
                  <c:v>0.86945942664525688</c:v>
                </c:pt>
                <c:pt idx="4">
                  <c:v>0.79412297535869125</c:v>
                </c:pt>
                <c:pt idx="5">
                  <c:v>0.88542672695867375</c:v>
                </c:pt>
                <c:pt idx="6">
                  <c:v>0.76851766952742839</c:v>
                </c:pt>
                <c:pt idx="7">
                  <c:v>0.87212837319189662</c:v>
                </c:pt>
                <c:pt idx="8">
                  <c:v>0.83819183602869896</c:v>
                </c:pt>
                <c:pt idx="9">
                  <c:v>0.79692520650649912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F-46D9-814F-FF79437B1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987152"/>
        <c:axId val="665976568"/>
      </c:barChart>
      <c:catAx>
        <c:axId val="66598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76568"/>
        <c:crosses val="autoZero"/>
        <c:auto val="1"/>
        <c:lblAlgn val="ctr"/>
        <c:lblOffset val="100"/>
        <c:noMultiLvlLbl val="0"/>
      </c:catAx>
      <c:valAx>
        <c:axId val="66597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8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special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% of GDP</a:t>
            </a:r>
            <a:endParaRPr lang="lv-LV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'4'!$H$443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'4'!$H$444:$H$455</c:f>
              <c:numCache>
                <c:formatCode>#\ ##0.0</c:formatCode>
                <c:ptCount val="12"/>
                <c:pt idx="0">
                  <c:v>9.8685395549264254E-2</c:v>
                </c:pt>
                <c:pt idx="1">
                  <c:v>2.0919218825865005E-2</c:v>
                </c:pt>
                <c:pt idx="2">
                  <c:v>3.9852595857648443E-2</c:v>
                </c:pt>
                <c:pt idx="3">
                  <c:v>6.3887646137619214E-3</c:v>
                </c:pt>
                <c:pt idx="4">
                  <c:v>0.15840945191698153</c:v>
                </c:pt>
                <c:pt idx="5">
                  <c:v>0.12886651269134397</c:v>
                </c:pt>
                <c:pt idx="6">
                  <c:v>0.1456829840920506</c:v>
                </c:pt>
                <c:pt idx="7">
                  <c:v>0.17083569313827018</c:v>
                </c:pt>
                <c:pt idx="8">
                  <c:v>4.2460942294443638E-2</c:v>
                </c:pt>
                <c:pt idx="9">
                  <c:v>4.2853158206017206E-2</c:v>
                </c:pt>
                <c:pt idx="10">
                  <c:v>9.5850130991946392E-2</c:v>
                </c:pt>
                <c:pt idx="11">
                  <c:v>3.2510993629946361E-2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C-4E18-9C6C-DE59CD235648}"/>
            </c:ext>
          </c:extLst>
        </c:ser>
        <c:ser>
          <c:idx val="1"/>
          <c:order val="1"/>
          <c:tx>
            <c:strRef>
              <c:f>'4'!$I$443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'4'!$I$444:$I$455</c:f>
              <c:numCache>
                <c:formatCode>#\ ##0.0</c:formatCode>
                <c:ptCount val="12"/>
                <c:pt idx="0">
                  <c:v>7.6682733117510948E-2</c:v>
                </c:pt>
                <c:pt idx="1">
                  <c:v>6.5359590869354389E-2</c:v>
                </c:pt>
                <c:pt idx="2">
                  <c:v>-0.12057852040928363</c:v>
                </c:pt>
                <c:pt idx="3">
                  <c:v>-5.9188333103111113E-2</c:v>
                </c:pt>
                <c:pt idx="4">
                  <c:v>1.4298351496782047E-2</c:v>
                </c:pt>
                <c:pt idx="5">
                  <c:v>-0.12862261831013633</c:v>
                </c:pt>
                <c:pt idx="6">
                  <c:v>0.15128665012795406</c:v>
                </c:pt>
                <c:pt idx="7">
                  <c:v>9.5903147078046369E-2</c:v>
                </c:pt>
                <c:pt idx="8">
                  <c:v>-3.2829064180941558E-2</c:v>
                </c:pt>
                <c:pt idx="9">
                  <c:v>9.600860830318203E-2</c:v>
                </c:pt>
                <c:pt idx="10">
                  <c:v>2.9226354506526331E-3</c:v>
                </c:pt>
                <c:pt idx="11">
                  <c:v>0.23049077446092903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A-429F-8925-F9ADDAF59A59}"/>
            </c:ext>
          </c:extLst>
        </c:ser>
        <c:ser>
          <c:idx val="2"/>
          <c:order val="2"/>
          <c:tx>
            <c:strRef>
              <c:f>'4'!$J$443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'4'!$A$444:$A$455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'4'!$J$444:$J$455</c:f>
              <c:numCache>
                <c:formatCode>#\ ##0.0</c:formatCode>
                <c:ptCount val="12"/>
                <c:pt idx="0">
                  <c:v>-0.20359438920175499</c:v>
                </c:pt>
                <c:pt idx="1">
                  <c:v>-0.21839964282953617</c:v>
                </c:pt>
                <c:pt idx="2">
                  <c:v>-7.8131004957330608E-2</c:v>
                </c:pt>
                <c:pt idx="3">
                  <c:v>2.1583793020649611E-2</c:v>
                </c:pt>
                <c:pt idx="4">
                  <c:v>0.11206144842138577</c:v>
                </c:pt>
                <c:pt idx="5">
                  <c:v>8.700426364281888E-2</c:v>
                </c:pt>
                <c:pt idx="6">
                  <c:v>0.19481555061890221</c:v>
                </c:pt>
                <c:pt idx="7">
                  <c:v>8.3527002672648676E-2</c:v>
                </c:pt>
                <c:pt idx="8">
                  <c:v>9.3108059313178226E-2</c:v>
                </c:pt>
                <c:pt idx="9">
                  <c:v>0.10329362063701963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A-429F-8925-F9ADDAF59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976176"/>
        <c:axId val="665987544"/>
      </c:barChart>
      <c:catAx>
        <c:axId val="66597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87544"/>
        <c:crosses val="autoZero"/>
        <c:auto val="1"/>
        <c:lblAlgn val="ctr"/>
        <c:lblOffset val="100"/>
        <c:noMultiLvlLbl val="0"/>
      </c:catAx>
      <c:valAx>
        <c:axId val="66598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7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Local government budget </a:t>
            </a:r>
            <a:r>
              <a:rPr lang="lv-LV" sz="1200" b="0" i="0" u="sng" baseline="0">
                <a:effectLst/>
              </a:rPr>
              <a:t>expenditure</a:t>
            </a:r>
            <a:r>
              <a:rPr lang="lv-LV" sz="1200" b="0" i="0" baseline="0">
                <a:effectLst/>
              </a:rPr>
              <a:t> (cash flow), mill. €</a:t>
            </a:r>
            <a:endParaRPr lang="lv-LV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'4'!$E$516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'4'!$E$517:$E$528</c:f>
              <c:numCache>
                <c:formatCode>#,##0</c:formatCode>
                <c:ptCount val="12"/>
                <c:pt idx="0">
                  <c:v>164652.4</c:v>
                </c:pt>
                <c:pt idx="1">
                  <c:v>197072.899</c:v>
                </c:pt>
                <c:pt idx="2">
                  <c:v>215668.16799999998</c:v>
                </c:pt>
                <c:pt idx="3">
                  <c:v>215775.522</c:v>
                </c:pt>
                <c:pt idx="4">
                  <c:v>246465.22200000007</c:v>
                </c:pt>
                <c:pt idx="5">
                  <c:v>296473.78899999999</c:v>
                </c:pt>
                <c:pt idx="6">
                  <c:v>247478.0689999999</c:v>
                </c:pt>
                <c:pt idx="7">
                  <c:v>214909.29399999999</c:v>
                </c:pt>
                <c:pt idx="8">
                  <c:v>221544.6370000001</c:v>
                </c:pt>
                <c:pt idx="9">
                  <c:v>253228.66000000015</c:v>
                </c:pt>
                <c:pt idx="10">
                  <c:v>243238.54000000004</c:v>
                </c:pt>
                <c:pt idx="11">
                  <c:v>354571.43399999989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1-46B0-B7AD-DB2484E71C6C}"/>
            </c:ext>
          </c:extLst>
        </c:ser>
        <c:ser>
          <c:idx val="1"/>
          <c:order val="1"/>
          <c:tx>
            <c:strRef>
              <c:f>'4'!$F$516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'4'!$F$517:$F$528</c:f>
              <c:numCache>
                <c:formatCode>#,##0</c:formatCode>
                <c:ptCount val="12"/>
                <c:pt idx="0">
                  <c:v>181241.02</c:v>
                </c:pt>
                <c:pt idx="1">
                  <c:v>208405.47500000001</c:v>
                </c:pt>
                <c:pt idx="2">
                  <c:v>223138.505</c:v>
                </c:pt>
                <c:pt idx="3">
                  <c:v>223577</c:v>
                </c:pt>
                <c:pt idx="4">
                  <c:v>203504.22999999998</c:v>
                </c:pt>
                <c:pt idx="5">
                  <c:v>271297.77</c:v>
                </c:pt>
                <c:pt idx="6">
                  <c:v>234617.8870000001</c:v>
                </c:pt>
                <c:pt idx="7">
                  <c:v>200617.36499999999</c:v>
                </c:pt>
                <c:pt idx="8">
                  <c:v>221574.11199999996</c:v>
                </c:pt>
                <c:pt idx="9">
                  <c:v>254993.62099999981</c:v>
                </c:pt>
                <c:pt idx="10">
                  <c:v>256741.92599999998</c:v>
                </c:pt>
                <c:pt idx="11">
                  <c:v>378007.97800000012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F-4BBF-B1A2-F4D89EE2E31E}"/>
            </c:ext>
          </c:extLst>
        </c:ser>
        <c:ser>
          <c:idx val="2"/>
          <c:order val="2"/>
          <c:tx>
            <c:strRef>
              <c:f>'4'!$G$516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'4'!$G$517:$G$528</c:f>
              <c:numCache>
                <c:formatCode>#,##0</c:formatCode>
                <c:ptCount val="12"/>
                <c:pt idx="0">
                  <c:v>152675.552</c:v>
                </c:pt>
                <c:pt idx="1">
                  <c:v>213940.448</c:v>
                </c:pt>
                <c:pt idx="2">
                  <c:v>225624.87600000005</c:v>
                </c:pt>
                <c:pt idx="3">
                  <c:v>231146.92499999993</c:v>
                </c:pt>
                <c:pt idx="4">
                  <c:v>228193.44800000009</c:v>
                </c:pt>
                <c:pt idx="5">
                  <c:v>336561.93599999999</c:v>
                </c:pt>
                <c:pt idx="6">
                  <c:v>223275.42500000005</c:v>
                </c:pt>
                <c:pt idx="7">
                  <c:v>197904.3899999999</c:v>
                </c:pt>
                <c:pt idx="8">
                  <c:v>221712.16200000001</c:v>
                </c:pt>
                <c:pt idx="9">
                  <c:v>251718.67100000009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F-4BBF-B1A2-F4D89EE2E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238992"/>
        <c:axId val="671234288"/>
      </c:barChart>
      <c:catAx>
        <c:axId val="67123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234288"/>
        <c:crosses val="autoZero"/>
        <c:auto val="1"/>
        <c:lblAlgn val="ctr"/>
        <c:lblOffset val="100"/>
        <c:noMultiLvlLbl val="0"/>
      </c:catAx>
      <c:valAx>
        <c:axId val="6712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23899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baseline="0">
                <a:effectLst/>
              </a:rPr>
              <a:t>Local government budget </a:t>
            </a:r>
            <a:r>
              <a:rPr lang="lv-LV" sz="1400" b="0" i="0" u="sng" baseline="0">
                <a:effectLst/>
              </a:rPr>
              <a:t>balance</a:t>
            </a:r>
            <a:r>
              <a:rPr lang="lv-LV" sz="1400" b="0" i="0" baseline="0">
                <a:effectLst/>
              </a:rPr>
              <a:t> (cash flow), mill. €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'4'!$H$516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'4'!$H$517:$H$528</c:f>
              <c:numCache>
                <c:formatCode>#,##0</c:formatCode>
                <c:ptCount val="12"/>
                <c:pt idx="0">
                  <c:v>69899.918000000005</c:v>
                </c:pt>
                <c:pt idx="1">
                  <c:v>49749.515000000014</c:v>
                </c:pt>
                <c:pt idx="2">
                  <c:v>22502.150000000081</c:v>
                </c:pt>
                <c:pt idx="3">
                  <c:v>66.196999999927357</c:v>
                </c:pt>
                <c:pt idx="4">
                  <c:v>1895.3390000000363</c:v>
                </c:pt>
                <c:pt idx="5">
                  <c:v>-27941.119000000064</c:v>
                </c:pt>
                <c:pt idx="6">
                  <c:v>-20095.435999999987</c:v>
                </c:pt>
                <c:pt idx="7">
                  <c:v>3008.5080000001471</c:v>
                </c:pt>
                <c:pt idx="8">
                  <c:v>14466.92799999984</c:v>
                </c:pt>
                <c:pt idx="9">
                  <c:v>-6100.4390000002459</c:v>
                </c:pt>
                <c:pt idx="10">
                  <c:v>11851.236000000034</c:v>
                </c:pt>
                <c:pt idx="11">
                  <c:v>-69132.155999999959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1-43CD-8046-1915F4AA0E2E}"/>
            </c:ext>
          </c:extLst>
        </c:ser>
        <c:ser>
          <c:idx val="1"/>
          <c:order val="1"/>
          <c:tx>
            <c:strRef>
              <c:f>'4'!$I$516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'4'!$I$517:$I$528</c:f>
              <c:numCache>
                <c:formatCode>#,##0</c:formatCode>
                <c:ptCount val="12"/>
                <c:pt idx="0">
                  <c:v>108823.12500000003</c:v>
                </c:pt>
                <c:pt idx="1">
                  <c:v>43336.073999999993</c:v>
                </c:pt>
                <c:pt idx="2">
                  <c:v>-8510.1990000000224</c:v>
                </c:pt>
                <c:pt idx="3">
                  <c:v>-18528</c:v>
                </c:pt>
                <c:pt idx="4">
                  <c:v>267.18999999994412</c:v>
                </c:pt>
                <c:pt idx="5">
                  <c:v>-24020.189999999944</c:v>
                </c:pt>
                <c:pt idx="6">
                  <c:v>-6388.533000000054</c:v>
                </c:pt>
                <c:pt idx="7">
                  <c:v>14711.699000000022</c:v>
                </c:pt>
                <c:pt idx="8">
                  <c:v>1399.6599999999162</c:v>
                </c:pt>
                <c:pt idx="9">
                  <c:v>-22549.865999999922</c:v>
                </c:pt>
                <c:pt idx="10">
                  <c:v>-9553.5189999998547</c:v>
                </c:pt>
                <c:pt idx="11">
                  <c:v>-118383.81199999992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7-4B7A-8C6F-096DE12DD994}"/>
            </c:ext>
          </c:extLst>
        </c:ser>
        <c:ser>
          <c:idx val="2"/>
          <c:order val="2"/>
          <c:tx>
            <c:strRef>
              <c:f>'4'!$J$516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'4'!$A$517:$A$528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'4'!$J$517:$J$528</c:f>
              <c:numCache>
                <c:formatCode>#,##0</c:formatCode>
                <c:ptCount val="12"/>
                <c:pt idx="0">
                  <c:v>51841.777000000002</c:v>
                </c:pt>
                <c:pt idx="1">
                  <c:v>55170.11699999994</c:v>
                </c:pt>
                <c:pt idx="2">
                  <c:v>29854.420999999973</c:v>
                </c:pt>
                <c:pt idx="3">
                  <c:v>-65110.730999999912</c:v>
                </c:pt>
                <c:pt idx="4">
                  <c:v>25695.561999999918</c:v>
                </c:pt>
                <c:pt idx="5">
                  <c:v>-53546.318999999901</c:v>
                </c:pt>
                <c:pt idx="6">
                  <c:v>-14251.375000000233</c:v>
                </c:pt>
                <c:pt idx="7">
                  <c:v>3925.5480000001844</c:v>
                </c:pt>
                <c:pt idx="8">
                  <c:v>-12077.429000000004</c:v>
                </c:pt>
                <c:pt idx="9">
                  <c:v>47662.11400000006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7-4B7A-8C6F-096DE12D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991072"/>
        <c:axId val="665990288"/>
      </c:barChart>
      <c:catAx>
        <c:axId val="66599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90288"/>
        <c:crosses val="autoZero"/>
        <c:auto val="1"/>
        <c:lblAlgn val="ctr"/>
        <c:lblOffset val="100"/>
        <c:noMultiLvlLbl val="0"/>
      </c:catAx>
      <c:valAx>
        <c:axId val="66599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9107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49700098687929"/>
          <c:y val="0.92187434612631458"/>
          <c:w val="0.25904724953984914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Local government budget </a:t>
            </a:r>
            <a:r>
              <a:rPr lang="lv-LV" sz="1200" b="0" i="0" u="sng" baseline="0">
                <a:effectLst/>
              </a:rPr>
              <a:t>expenditure</a:t>
            </a:r>
            <a:r>
              <a:rPr lang="lv-LV" sz="1200" b="0" i="0" baseline="0">
                <a:effectLst/>
              </a:rPr>
              <a:t> (cash flow), % of GDP</a:t>
            </a:r>
            <a:endParaRPr lang="lv-LV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'4'!$E$589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'4'!$E$590:$E$601</c:f>
              <c:numCache>
                <c:formatCode>#\ ##0.0</c:formatCode>
                <c:ptCount val="12"/>
                <c:pt idx="0">
                  <c:v>0.540493891621738</c:v>
                </c:pt>
                <c:pt idx="1">
                  <c:v>0.64691858796888313</c:v>
                </c:pt>
                <c:pt idx="2">
                  <c:v>0.70796008695440082</c:v>
                </c:pt>
                <c:pt idx="3">
                  <c:v>0.70831249105686855</c:v>
                </c:pt>
                <c:pt idx="4">
                  <c:v>0.80905560434099744</c:v>
                </c:pt>
                <c:pt idx="5">
                  <c:v>0.97321552543693268</c:v>
                </c:pt>
                <c:pt idx="6">
                  <c:v>0.81238041234043945</c:v>
                </c:pt>
                <c:pt idx="7">
                  <c:v>0.70546897986145496</c:v>
                </c:pt>
                <c:pt idx="8">
                  <c:v>0.72725039550018922</c:v>
                </c:pt>
                <c:pt idx="9">
                  <c:v>0.83125750923495823</c:v>
                </c:pt>
                <c:pt idx="10">
                  <c:v>0.79846358192768407</c:v>
                </c:pt>
                <c:pt idx="11">
                  <c:v>1.1639289449808214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72D-92FE-86D349A42086}"/>
            </c:ext>
          </c:extLst>
        </c:ser>
        <c:ser>
          <c:idx val="1"/>
          <c:order val="1"/>
          <c:tx>
            <c:strRef>
              <c:f>'4'!$F$589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'4'!$F$590:$F$601</c:f>
              <c:numCache>
                <c:formatCode>#\ ##0.0</c:formatCode>
                <c:ptCount val="12"/>
                <c:pt idx="0">
                  <c:v>0.61785298727033644</c:v>
                </c:pt>
                <c:pt idx="1">
                  <c:v>0.71045696659753643</c:v>
                </c:pt>
                <c:pt idx="2">
                  <c:v>0.7606820569056989</c:v>
                </c:pt>
                <c:pt idx="3">
                  <c:v>0.76217689204651362</c:v>
                </c:pt>
                <c:pt idx="4">
                  <c:v>0.69374855883976827</c:v>
                </c:pt>
                <c:pt idx="5">
                  <c:v>0.92485761575542158</c:v>
                </c:pt>
                <c:pt idx="6">
                  <c:v>0.79981541899292063</c:v>
                </c:pt>
                <c:pt idx="7">
                  <c:v>0.68390719862177696</c:v>
                </c:pt>
                <c:pt idx="8">
                  <c:v>0.75534902088374967</c:v>
                </c:pt>
                <c:pt idx="9">
                  <c:v>0.86927656040409562</c:v>
                </c:pt>
                <c:pt idx="10">
                  <c:v>0.87523655481876927</c:v>
                </c:pt>
                <c:pt idx="11">
                  <c:v>1.2886340985022029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5-4B23-84E0-FDE7C3AF565D}"/>
            </c:ext>
          </c:extLst>
        </c:ser>
        <c:ser>
          <c:idx val="2"/>
          <c:order val="2"/>
          <c:tx>
            <c:strRef>
              <c:f>'4'!$G$589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'4'!$G$590:$G$601</c:f>
              <c:numCache>
                <c:formatCode>#\ ##0.0</c:formatCode>
                <c:ptCount val="12"/>
                <c:pt idx="0">
                  <c:v>0.49490269771013978</c:v>
                </c:pt>
                <c:pt idx="1">
                  <c:v>0.69349482269771578</c:v>
                </c:pt>
                <c:pt idx="2">
                  <c:v>0.73664052246824763</c:v>
                </c:pt>
                <c:pt idx="3">
                  <c:v>0.75466940799084914</c:v>
                </c:pt>
                <c:pt idx="4">
                  <c:v>0.74502662888355853</c:v>
                </c:pt>
                <c:pt idx="5">
                  <c:v>1.0730827309313775</c:v>
                </c:pt>
                <c:pt idx="6">
                  <c:v>0.71188383825098989</c:v>
                </c:pt>
                <c:pt idx="7">
                  <c:v>0.63099168553780938</c:v>
                </c:pt>
                <c:pt idx="8">
                  <c:v>0.70689958320081692</c:v>
                </c:pt>
                <c:pt idx="9">
                  <c:v>0.80257132494952443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5-4B23-84E0-FDE7C3AF5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281232"/>
        <c:axId val="675285152"/>
      </c:barChart>
      <c:catAx>
        <c:axId val="67528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85152"/>
        <c:crosses val="autoZero"/>
        <c:auto val="1"/>
        <c:lblAlgn val="ctr"/>
        <c:lblOffset val="100"/>
        <c:noMultiLvlLbl val="0"/>
      </c:catAx>
      <c:valAx>
        <c:axId val="67528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8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Local government budget </a:t>
            </a:r>
            <a:r>
              <a:rPr lang="lv-LV" sz="1200" b="0" i="0" u="sng" baseline="0">
                <a:effectLst/>
              </a:rPr>
              <a:t>balance</a:t>
            </a:r>
            <a:r>
              <a:rPr lang="lv-LV" sz="1200" b="0" i="0" baseline="0">
                <a:effectLst/>
              </a:rPr>
              <a:t> (cash flow), % of GDP</a:t>
            </a:r>
            <a:endParaRPr lang="lv-LV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'4'!$H$589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'4'!$H$590:$H$601</c:f>
              <c:numCache>
                <c:formatCode>#\ ##0.0</c:formatCode>
                <c:ptCount val="12"/>
                <c:pt idx="0">
                  <c:v>0.22945598548129509</c:v>
                </c:pt>
                <c:pt idx="1">
                  <c:v>0.16330954768132167</c:v>
                </c:pt>
                <c:pt idx="2">
                  <c:v>7.3866367106438346E-2</c:v>
                </c:pt>
                <c:pt idx="3">
                  <c:v>2.1730065364156115E-4</c:v>
                </c:pt>
                <c:pt idx="4">
                  <c:v>6.2217079863547964E-3</c:v>
                </c:pt>
                <c:pt idx="5">
                  <c:v>-9.1720522413132888E-2</c:v>
                </c:pt>
                <c:pt idx="6">
                  <c:v>-6.5966001148331732E-2</c:v>
                </c:pt>
                <c:pt idx="7">
                  <c:v>9.8758365920886826E-3</c:v>
                </c:pt>
                <c:pt idx="8">
                  <c:v>4.7489658301557713E-2</c:v>
                </c:pt>
                <c:pt idx="9">
                  <c:v>-2.0025520525125406E-2</c:v>
                </c:pt>
                <c:pt idx="10">
                  <c:v>3.8903293642653658E-2</c:v>
                </c:pt>
                <c:pt idx="11">
                  <c:v>-0.22693570231980276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C-4E69-9366-EB0164E8AF10}"/>
            </c:ext>
          </c:extLst>
        </c:ser>
        <c:ser>
          <c:idx val="1"/>
          <c:order val="1"/>
          <c:tx>
            <c:strRef>
              <c:f>'4'!$I$589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'4'!$I$590:$I$601</c:f>
              <c:numCache>
                <c:formatCode>#\ ##0.0</c:formatCode>
                <c:ptCount val="12"/>
                <c:pt idx="0">
                  <c:v>0.37097944419725326</c:v>
                </c:pt>
                <c:pt idx="1">
                  <c:v>0.14773323819005413</c:v>
                </c:pt>
                <c:pt idx="2">
                  <c:v>-2.901137873984061E-2</c:v>
                </c:pt>
                <c:pt idx="3">
                  <c:v>-6.3162192246240867E-2</c:v>
                </c:pt>
                <c:pt idx="4">
                  <c:v>9.1085417456127082E-4</c:v>
                </c:pt>
                <c:pt idx="5">
                  <c:v>-8.188513917159046E-2</c:v>
                </c:pt>
                <c:pt idx="6">
                  <c:v>-2.1778591834923255E-2</c:v>
                </c:pt>
                <c:pt idx="7">
                  <c:v>5.0152372652570776E-2</c:v>
                </c:pt>
                <c:pt idx="8">
                  <c:v>4.7714590889124109E-3</c:v>
                </c:pt>
                <c:pt idx="9">
                  <c:v>-7.6872785590402004E-2</c:v>
                </c:pt>
                <c:pt idx="10">
                  <c:v>-3.2568070148213835E-2</c:v>
                </c:pt>
                <c:pt idx="11">
                  <c:v>-0.40357195015041236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1-4320-AFD9-E499B21ADF57}"/>
            </c:ext>
          </c:extLst>
        </c:ser>
        <c:ser>
          <c:idx val="2"/>
          <c:order val="2"/>
          <c:tx>
            <c:strRef>
              <c:f>'4'!$J$589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'4'!$A$590:$A$601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'4'!$J$590:$J$601</c:f>
              <c:numCache>
                <c:formatCode>#\ ##0.0</c:formatCode>
                <c:ptCount val="12"/>
                <c:pt idx="0">
                  <c:v>0.16804678257451128</c:v>
                </c:pt>
                <c:pt idx="1">
                  <c:v>0.17883570341559352</c:v>
                </c:pt>
                <c:pt idx="2">
                  <c:v>9.7471416597817773E-2</c:v>
                </c:pt>
                <c:pt idx="3">
                  <c:v>-0.21257940947136278</c:v>
                </c:pt>
                <c:pt idx="4">
                  <c:v>8.3893197205768932E-2</c:v>
                </c:pt>
                <c:pt idx="5">
                  <c:v>-0.17072527840415852</c:v>
                </c:pt>
                <c:pt idx="6">
                  <c:v>-4.5438603623100704E-2</c:v>
                </c:pt>
                <c:pt idx="7">
                  <c:v>1.2516084909383163E-2</c:v>
                </c:pt>
                <c:pt idx="8">
                  <c:v>-3.8507267482410179E-2</c:v>
                </c:pt>
                <c:pt idx="9">
                  <c:v>0.15196427754409736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1-4320-AFD9-E499B21A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273784"/>
        <c:axId val="675280056"/>
      </c:barChart>
      <c:catAx>
        <c:axId val="675273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80056"/>
        <c:crosses val="autoZero"/>
        <c:auto val="1"/>
        <c:lblAlgn val="ctr"/>
        <c:lblOffset val="100"/>
        <c:noMultiLvlLbl val="0"/>
      </c:catAx>
      <c:valAx>
        <c:axId val="67528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7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881357279644329"/>
          <c:h val="7.8125649340022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/>
              <a:t>Vispārējās valdības budžeta</a:t>
            </a:r>
            <a:r>
              <a:rPr lang="en-US" sz="1100"/>
              <a:t> bilance, </a:t>
            </a:r>
            <a:r>
              <a:rPr lang="lv-LV" sz="1100"/>
              <a:t>2018.gada beigās,</a:t>
            </a:r>
            <a:r>
              <a:rPr lang="lv-LV" sz="1100" baseline="0"/>
              <a:t> </a:t>
            </a:r>
            <a:r>
              <a:rPr lang="lv-LV" sz="1100"/>
              <a:t>milj. eiro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01250178792118E-2"/>
          <c:y val="0.12006982175279268"/>
          <c:w val="0.89283441358595117"/>
          <c:h val="0.68378712913604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'2'!$C$144</c:f>
              <c:strCache>
                <c:ptCount val="1"/>
                <c:pt idx="0">
                  <c:v>Vispārējas valdības budžeta bilance, milj. 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'2'!$B$145:$B$147</c:f>
            </c:multiLvlStrRef>
          </c:cat>
          <c:val>
            <c:numRef>
              <c:f>'2'!$C$145:$C$147</c:f>
            </c:numRef>
          </c:val>
          <c:extLst>
            <c:ext xmlns:c16="http://schemas.microsoft.com/office/drawing/2014/chart" uri="{C3380CC4-5D6E-409C-BE32-E72D297353CC}">
              <c16:uniqueId val="{00000004-7CC9-49C5-99F4-C61E23E6D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27"/>
        <c:axId val="660092848"/>
        <c:axId val="660093632"/>
      </c:barChart>
      <c:catAx>
        <c:axId val="66009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3632"/>
        <c:crosses val="autoZero"/>
        <c:auto val="1"/>
        <c:lblAlgn val="ctr"/>
        <c:lblOffset val="100"/>
        <c:noMultiLvlLbl val="0"/>
      </c:catAx>
      <c:valAx>
        <c:axId val="66009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284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Central government basic and special budget </a:t>
            </a:r>
            <a:r>
              <a:rPr lang="lv-LV" sz="1100" b="0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revenue</a:t>
            </a: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(cash flow), mill. €</a:t>
            </a:r>
          </a:p>
        </c:rich>
      </c:tx>
      <c:layout>
        <c:manualLayout>
          <c:xMode val="edge"/>
          <c:yMode val="edge"/>
          <c:x val="0.11480171864855353"/>
          <c:y val="1.3986013986013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lv-LV"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'4.1'!$B$43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'4.1'!$A$44:$A$55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'4.1'!$B$44:$B$55</c:f>
              <c:numCache>
                <c:formatCode>General</c:formatCode>
                <c:ptCount val="12"/>
                <c:pt idx="0">
                  <c:v>828428.22479999997</c:v>
                </c:pt>
                <c:pt idx="1">
                  <c:v>840708.09056000016</c:v>
                </c:pt>
                <c:pt idx="2">
                  <c:v>589539.49164000002</c:v>
                </c:pt>
                <c:pt idx="3">
                  <c:v>865286.59855999995</c:v>
                </c:pt>
                <c:pt idx="4">
                  <c:v>943563.09743999969</c:v>
                </c:pt>
                <c:pt idx="5">
                  <c:v>940311.49700000021</c:v>
                </c:pt>
                <c:pt idx="6">
                  <c:v>734286.93400000012</c:v>
                </c:pt>
                <c:pt idx="7">
                  <c:v>674213.84099999978</c:v>
                </c:pt>
                <c:pt idx="8">
                  <c:v>627788.84299999988</c:v>
                </c:pt>
                <c:pt idx="9">
                  <c:v>844974.84100000001</c:v>
                </c:pt>
                <c:pt idx="10">
                  <c:v>676589.46100000013</c:v>
                </c:pt>
                <c:pt idx="11">
                  <c:v>915743.70099999988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078-89A2-E07349097E0B}"/>
            </c:ext>
          </c:extLst>
        </c:ser>
        <c:ser>
          <c:idx val="1"/>
          <c:order val="1"/>
          <c:tx>
            <c:strRef>
              <c:f>'4.1'!$C$43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'4.1'!$A$44:$A$55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'4.1'!$C$44:$C$55</c:f>
              <c:numCache>
                <c:formatCode>General</c:formatCode>
                <c:ptCount val="12"/>
                <c:pt idx="0">
                  <c:v>795998.50899999996</c:v>
                </c:pt>
                <c:pt idx="1">
                  <c:v>830472.81099999999</c:v>
                </c:pt>
                <c:pt idx="2">
                  <c:v>669138.74786</c:v>
                </c:pt>
                <c:pt idx="3">
                  <c:v>895800.77313999995</c:v>
                </c:pt>
                <c:pt idx="4">
                  <c:v>794274.41034000029</c:v>
                </c:pt>
                <c:pt idx="5">
                  <c:v>691853.74865999981</c:v>
                </c:pt>
                <c:pt idx="6">
                  <c:v>986704.14800000004</c:v>
                </c:pt>
                <c:pt idx="7">
                  <c:v>732737.98100000015</c:v>
                </c:pt>
                <c:pt idx="8">
                  <c:v>703975.64800000004</c:v>
                </c:pt>
                <c:pt idx="9">
                  <c:v>753153.98899999959</c:v>
                </c:pt>
                <c:pt idx="10">
                  <c:v>726987.91300000018</c:v>
                </c:pt>
                <c:pt idx="11">
                  <c:v>951540.52633000026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1-4078-89A2-E07349097E0B}"/>
            </c:ext>
          </c:extLst>
        </c:ser>
        <c:ser>
          <c:idx val="2"/>
          <c:order val="2"/>
          <c:tx>
            <c:strRef>
              <c:f>'4.1'!$D$43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'4.1'!$A$44:$A$55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'4.1'!$D$44:$D$55</c:f>
              <c:numCache>
                <c:formatCode>General</c:formatCode>
                <c:ptCount val="12"/>
                <c:pt idx="0">
                  <c:v>719936.47600000002</c:v>
                </c:pt>
                <c:pt idx="1">
                  <c:v>778837.35299999989</c:v>
                </c:pt>
                <c:pt idx="2">
                  <c:v>716345.15286000003</c:v>
                </c:pt>
                <c:pt idx="3">
                  <c:v>918172.99713999999</c:v>
                </c:pt>
                <c:pt idx="4">
                  <c:v>850408.99534000026</c:v>
                </c:pt>
                <c:pt idx="5">
                  <c:v>766399.37165999971</c:v>
                </c:pt>
                <c:pt idx="6">
                  <c:v>1012068.1570000001</c:v>
                </c:pt>
                <c:pt idx="7">
                  <c:v>772337.68600000022</c:v>
                </c:pt>
                <c:pt idx="8">
                  <c:v>738843.04700000025</c:v>
                </c:pt>
                <c:pt idx="9">
                  <c:v>772680.37299999967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1-4078-89A2-E07349097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8232"/>
        <c:axId val="661730192"/>
      </c:barChart>
      <c:catAx>
        <c:axId val="66172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30192"/>
        <c:crosses val="autoZero"/>
        <c:auto val="1"/>
        <c:lblAlgn val="ctr"/>
        <c:lblOffset val="100"/>
        <c:noMultiLvlLbl val="0"/>
      </c:catAx>
      <c:valAx>
        <c:axId val="6617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82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lv-LV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Central government basic and special budget </a:t>
            </a:r>
            <a:r>
              <a:rPr lang="lv-LV" sz="1100" b="0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balance</a:t>
            </a: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(cash flow), % of GDP, </a:t>
            </a:r>
            <a:r>
              <a:rPr lang="lv-LV" sz="1100" b="0" i="1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cummulative values, end-of-period</a:t>
            </a:r>
          </a:p>
        </c:rich>
      </c:tx>
      <c:layout>
        <c:manualLayout>
          <c:xMode val="edge"/>
          <c:yMode val="edge"/>
          <c:x val="0.13305546003702962"/>
          <c:y val="4.32900285339235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lv-LV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7579428445570178"/>
          <c:w val="0.88254396325459317"/>
          <c:h val="0.653487509865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'4.1'!$Z$44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'4.1'!$Y$45:$Y$56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'4.1'!$Z$45:$Z$56</c:f>
              <c:numCache>
                <c:formatCode>0.0</c:formatCode>
                <c:ptCount val="12"/>
                <c:pt idx="0">
                  <c:v>-1.5390558343143589E-2</c:v>
                </c:pt>
                <c:pt idx="1">
                  <c:v>0.11044239647611702</c:v>
                </c:pt>
                <c:pt idx="2">
                  <c:v>-0.32525629007209556</c:v>
                </c:pt>
                <c:pt idx="3">
                  <c:v>-0.6183668584759171</c:v>
                </c:pt>
                <c:pt idx="4">
                  <c:v>-0.33712554774315762</c:v>
                </c:pt>
                <c:pt idx="5">
                  <c:v>-0.86349957544152522</c:v>
                </c:pt>
                <c:pt idx="6">
                  <c:v>-0.39313794325520685</c:v>
                </c:pt>
                <c:pt idx="7">
                  <c:v>-0.64237326073862777</c:v>
                </c:pt>
                <c:pt idx="8">
                  <c:v>-1.0808246122827274</c:v>
                </c:pt>
                <c:pt idx="9">
                  <c:v>-1.890188782274661</c:v>
                </c:pt>
                <c:pt idx="10">
                  <c:v>-2.2560550717863155</c:v>
                </c:pt>
                <c:pt idx="11">
                  <c:v>-3.8421306912960111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66C-4DCA-99E3-DE8DE57C35FB}"/>
            </c:ext>
          </c:extLst>
        </c:ser>
        <c:ser>
          <c:idx val="1"/>
          <c:order val="1"/>
          <c:tx>
            <c:strRef>
              <c:f>'4.1'!$AA$44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'4.1'!$Y$45:$Y$56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'4.1'!$AA$45:$AA$56</c:f>
              <c:numCache>
                <c:formatCode>0.0</c:formatCode>
                <c:ptCount val="12"/>
                <c:pt idx="0">
                  <c:v>0.26803378086998936</c:v>
                </c:pt>
                <c:pt idx="1">
                  <c:v>3.497452968999025E-2</c:v>
                </c:pt>
                <c:pt idx="2">
                  <c:v>-2.310455754960687</c:v>
                </c:pt>
                <c:pt idx="3">
                  <c:v>-2.6312864921270336</c:v>
                </c:pt>
                <c:pt idx="4">
                  <c:v>-2.5230005990359383</c:v>
                </c:pt>
                <c:pt idx="5">
                  <c:v>-3.2690685841501526</c:v>
                </c:pt>
                <c:pt idx="6">
                  <c:v>-3.0135838082006376</c:v>
                </c:pt>
                <c:pt idx="7">
                  <c:v>-3.0258583903054528</c:v>
                </c:pt>
                <c:pt idx="8">
                  <c:v>-2.5772568093540267</c:v>
                </c:pt>
                <c:pt idx="9">
                  <c:v>-3.362885101641131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C-4DCA-99E3-DE8DE57C3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8232"/>
        <c:axId val="661730192"/>
        <c:extLst/>
      </c:barChart>
      <c:catAx>
        <c:axId val="66172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30192"/>
        <c:crosses val="autoZero"/>
        <c:auto val="1"/>
        <c:lblAlgn val="ctr"/>
        <c:lblOffset val="100"/>
        <c:noMultiLvlLbl val="0"/>
      </c:catAx>
      <c:valAx>
        <c:axId val="6617301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Central government basic and special budget </a:t>
            </a:r>
            <a:r>
              <a:rPr lang="lv-LV" sz="1100" b="0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expenditure</a:t>
            </a: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(cash flow), mill. €</a:t>
            </a:r>
          </a:p>
        </c:rich>
      </c:tx>
      <c:layout>
        <c:manualLayout>
          <c:xMode val="edge"/>
          <c:yMode val="edge"/>
          <c:x val="0.133797382141050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lv-LV"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'4.1'!$E$43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'4.1'!$A$44:$A$55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'4.1'!$E$44:$E$55</c:f>
              <c:numCache>
                <c:formatCode>General</c:formatCode>
                <c:ptCount val="12"/>
                <c:pt idx="0">
                  <c:v>744762.55299999996</c:v>
                </c:pt>
                <c:pt idx="1">
                  <c:v>788151.45899999992</c:v>
                </c:pt>
                <c:pt idx="2">
                  <c:v>684867.84200000006</c:v>
                </c:pt>
                <c:pt idx="3">
                  <c:v>812009.50500000024</c:v>
                </c:pt>
                <c:pt idx="4">
                  <c:v>692731.33000000007</c:v>
                </c:pt>
                <c:pt idx="5">
                  <c:v>735400.31099999975</c:v>
                </c:pt>
                <c:pt idx="6">
                  <c:v>811362.71319999988</c:v>
                </c:pt>
                <c:pt idx="7">
                  <c:v>684714.8237999999</c:v>
                </c:pt>
                <c:pt idx="8">
                  <c:v>714096.47900000028</c:v>
                </c:pt>
                <c:pt idx="9">
                  <c:v>938491.25899999985</c:v>
                </c:pt>
                <c:pt idx="10">
                  <c:v>810141.16999999993</c:v>
                </c:pt>
                <c:pt idx="11">
                  <c:v>1250198.6809999999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0-4ED3-A308-C65E08AE95D5}"/>
            </c:ext>
          </c:extLst>
        </c:ser>
        <c:ser>
          <c:idx val="1"/>
          <c:order val="1"/>
          <c:tx>
            <c:strRef>
              <c:f>'4.1'!$F$43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'4.1'!$A$44:$A$55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'4.1'!$F$44:$F$55</c:f>
              <c:numCache>
                <c:formatCode>General</c:formatCode>
                <c:ptCount val="12"/>
                <c:pt idx="0">
                  <c:v>800513.17599999998</c:v>
                </c:pt>
                <c:pt idx="1">
                  <c:v>793560.96699999983</c:v>
                </c:pt>
                <c:pt idx="2">
                  <c:v>796946.61800000025</c:v>
                </c:pt>
                <c:pt idx="3">
                  <c:v>981781.83899999969</c:v>
                </c:pt>
                <c:pt idx="4">
                  <c:v>711775.07300000021</c:v>
                </c:pt>
                <c:pt idx="5">
                  <c:v>846260.32700000005</c:v>
                </c:pt>
                <c:pt idx="6">
                  <c:v>848728.24800000014</c:v>
                </c:pt>
                <c:pt idx="7">
                  <c:v>805848.67899999954</c:v>
                </c:pt>
                <c:pt idx="8">
                  <c:v>832590.98500000034</c:v>
                </c:pt>
                <c:pt idx="9">
                  <c:v>990572.90700000012</c:v>
                </c:pt>
                <c:pt idx="10">
                  <c:v>834311.14500000048</c:v>
                </c:pt>
                <c:pt idx="11">
                  <c:v>1416800.0119999992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0-4ED3-A308-C65E08AE95D5}"/>
            </c:ext>
          </c:extLst>
        </c:ser>
        <c:ser>
          <c:idx val="2"/>
          <c:order val="2"/>
          <c:tx>
            <c:strRef>
              <c:f>'4.1'!$G$43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'4.1'!$A$44:$A$55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'4.1'!$G$44:$G$55</c:f>
              <c:numCache>
                <c:formatCode>General</c:formatCode>
                <c:ptCount val="12"/>
                <c:pt idx="0">
                  <c:v>812540.78399999999</c:v>
                </c:pt>
                <c:pt idx="1">
                  <c:v>913452.19100000011</c:v>
                </c:pt>
                <c:pt idx="2">
                  <c:v>1329058.335</c:v>
                </c:pt>
                <c:pt idx="3">
                  <c:v>1156902.9650000001</c:v>
                </c:pt>
                <c:pt idx="4">
                  <c:v>909621.74999999953</c:v>
                </c:pt>
                <c:pt idx="5">
                  <c:v>1146703.8780000003</c:v>
                </c:pt>
                <c:pt idx="6">
                  <c:v>939467.85099999979</c:v>
                </c:pt>
                <c:pt idx="7">
                  <c:v>860719.85599999968</c:v>
                </c:pt>
                <c:pt idx="8">
                  <c:v>915890.51700000046</c:v>
                </c:pt>
                <c:pt idx="9">
                  <c:v>1045656.4770000004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0-4ED3-A308-C65E08AE9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28232"/>
        <c:axId val="661730192"/>
      </c:barChart>
      <c:catAx>
        <c:axId val="66172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30192"/>
        <c:crosses val="autoZero"/>
        <c:auto val="1"/>
        <c:lblAlgn val="ctr"/>
        <c:lblOffset val="100"/>
        <c:noMultiLvlLbl val="0"/>
      </c:catAx>
      <c:valAx>
        <c:axId val="6617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282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04724953984914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Starpība starp faktiskajiem un plānotajiem valsts pamatbudžeta izdevumiem 2018. gadā, milj. eiro</a:t>
            </a:r>
            <a:endParaRPr lang="lv-LV" sz="1200">
              <a:effectLst/>
            </a:endParaRPr>
          </a:p>
        </c:rich>
      </c:tx>
      <c:layout>
        <c:manualLayout>
          <c:xMode val="edge"/>
          <c:yMode val="edge"/>
          <c:x val="8.1769337656322369E-2"/>
          <c:y val="3.1173338059430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'5'!$E$3</c:f>
              <c:strCache>
                <c:ptCount val="1"/>
                <c:pt idx="0">
                  <c:v>Starpība</c:v>
                </c:pt>
              </c:strCache>
            </c:strRef>
          </c:tx>
          <c:spPr>
            <a:pattFill prst="wdUpDiag">
              <a:fgClr>
                <a:srgbClr val="C0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D6-414F-92C5-84CC0B234776}"/>
              </c:ext>
            </c:extLst>
          </c:dPt>
          <c:cat>
            <c:strRef>
              <c:f>'5'!$A$4:$A$6</c:f>
              <c:strCache>
                <c:ptCount val="3"/>
                <c:pt idx="0">
                  <c:v>Atlīdzība</c:v>
                </c:pt>
                <c:pt idx="1">
                  <c:v>Pārējie uzturēšanas izdevumi</c:v>
                </c:pt>
                <c:pt idx="2">
                  <c:v>Kapitālie izdevumi</c:v>
                </c:pt>
              </c:strCache>
            </c:strRef>
          </c:cat>
          <c:val>
            <c:numRef>
              <c:f>'5'!$E$4:$E$6</c:f>
              <c:numCache>
                <c:formatCode>#,##0</c:formatCode>
                <c:ptCount val="3"/>
                <c:pt idx="0">
                  <c:v>5266725</c:v>
                </c:pt>
                <c:pt idx="1">
                  <c:v>-137744459</c:v>
                </c:pt>
                <c:pt idx="2">
                  <c:v>269601248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84-4656-8448-223BA448F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62384912"/>
        <c:axId val="662385304"/>
      </c:barChart>
      <c:catAx>
        <c:axId val="66238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5304"/>
        <c:crosses val="autoZero"/>
        <c:auto val="1"/>
        <c:lblAlgn val="ctr"/>
        <c:lblOffset val="100"/>
        <c:noMultiLvlLbl val="0"/>
      </c:catAx>
      <c:valAx>
        <c:axId val="66238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491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Konsolidētā</a:t>
            </a:r>
            <a:r>
              <a:rPr lang="lv-LV" sz="1200" baseline="0"/>
              <a:t> kopbudžeta ieņēmumi, janvāra-novembra vidējais un decembra rādītājs, 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511829377971109"/>
          <c:w val="0.88254396325459317"/>
          <c:h val="0.64416350054145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'6'!$A$7:$A$8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'6'!$B$7:$B$8</c:f>
              <c:numCache>
                <c:formatCode>#,##0</c:formatCode>
                <c:ptCount val="2"/>
                <c:pt idx="0">
                  <c:v>936209.3136363636</c:v>
                </c:pt>
                <c:pt idx="1">
                  <c:v>1116052.8970000001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9-4E84-AE70-C088A0B04337}"/>
            </c:ext>
          </c:extLst>
        </c:ser>
        <c:ser>
          <c:idx val="1"/>
          <c:order val="1"/>
          <c:tx>
            <c:strRef>
              <c:f>'6'!$C$6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'6'!$A$7:$A$8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'6'!$C$7:$C$8</c:f>
              <c:numCache>
                <c:formatCode>#,##0</c:formatCode>
                <c:ptCount val="2"/>
                <c:pt idx="0">
                  <c:v>929242.43272727274</c:v>
                </c:pt>
                <c:pt idx="1">
                  <c:v>1098839.1779999989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9-4E84-AE70-C088A0B04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665978528"/>
        <c:axId val="665985976"/>
      </c:barChart>
      <c:catAx>
        <c:axId val="66597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85976"/>
        <c:crosses val="autoZero"/>
        <c:auto val="1"/>
        <c:lblAlgn val="ctr"/>
        <c:lblOffset val="100"/>
        <c:noMultiLvlLbl val="0"/>
      </c:catAx>
      <c:valAx>
        <c:axId val="66598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785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1438013445651"/>
          <c:y val="0.92187434612631458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Konsolidētā</a:t>
            </a:r>
            <a:r>
              <a:rPr lang="lv-LV" sz="1200" baseline="0"/>
              <a:t> kopbudžeta izdevumi, janvāra-novembra vidējais un decembra rādītājs 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572567253934E-2"/>
          <c:y val="0.18511829377971109"/>
          <c:w val="0.88254396325459317"/>
          <c:h val="0.64882550520345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'6'!$A$7:$A$8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'6'!$D$7:$D$8</c:f>
              <c:numCache>
                <c:formatCode>#,##0</c:formatCode>
                <c:ptCount val="2"/>
                <c:pt idx="0">
                  <c:v>908498.03836363659</c:v>
                </c:pt>
                <c:pt idx="1">
                  <c:v>1538492.901999997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1-4CD8-B9D8-F26163B1DC3D}"/>
            </c:ext>
          </c:extLst>
        </c:ser>
        <c:ser>
          <c:idx val="1"/>
          <c:order val="1"/>
          <c:tx>
            <c:strRef>
              <c:f>'6'!$E$6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'6'!$A$7:$A$8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'6'!$E$7:$E$8</c:f>
              <c:numCache>
                <c:formatCode>#,##0</c:formatCode>
                <c:ptCount val="2"/>
                <c:pt idx="0">
                  <c:v>978451.44345454546</c:v>
                </c:pt>
                <c:pt idx="1">
                  <c:v>1706433.8949999977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1-4CD8-B9D8-F26163B1D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665982448"/>
        <c:axId val="665984408"/>
      </c:barChart>
      <c:catAx>
        <c:axId val="66598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84408"/>
        <c:crosses val="autoZero"/>
        <c:auto val="1"/>
        <c:lblAlgn val="ctr"/>
        <c:lblOffset val="100"/>
        <c:noMultiLvlLbl val="0"/>
      </c:catAx>
      <c:valAx>
        <c:axId val="66598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8244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Konsolidētā</a:t>
            </a:r>
            <a:r>
              <a:rPr lang="lv-LV" sz="1200" baseline="0"/>
              <a:t> kopbudžeta bilance, janvāra-novembra vidējais un decembra rādītājs, 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95635671940691E-2"/>
          <c:y val="0.19434755988308633"/>
          <c:w val="0.88254396325459317"/>
          <c:h val="0.65354777034823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'6'!$A$7:$A$8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'6'!$F$7:$F$8</c:f>
              <c:numCache>
                <c:formatCode>#,##0</c:formatCode>
                <c:ptCount val="2"/>
                <c:pt idx="0">
                  <c:v>27711.275272727013</c:v>
                </c:pt>
                <c:pt idx="1">
                  <c:v>-422440.00499999686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526-B689-9C54060BEC65}"/>
            </c:ext>
          </c:extLst>
        </c:ser>
        <c:ser>
          <c:idx val="1"/>
          <c:order val="1"/>
          <c:tx>
            <c:strRef>
              <c:f>'6'!$G$6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'6'!$A$7:$A$8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'6'!$G$7:$G$8</c:f>
              <c:numCache>
                <c:formatCode>#,##0</c:formatCode>
                <c:ptCount val="2"/>
                <c:pt idx="0">
                  <c:v>-49209.010727272718</c:v>
                </c:pt>
                <c:pt idx="1">
                  <c:v>-607594.71699999878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B-4526-B689-9C54060BE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662385696"/>
        <c:axId val="662387264"/>
      </c:barChart>
      <c:catAx>
        <c:axId val="66238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7264"/>
        <c:crosses val="autoZero"/>
        <c:auto val="1"/>
        <c:lblAlgn val="ctr"/>
        <c:lblOffset val="100"/>
        <c:noMultiLvlLbl val="0"/>
      </c:catAx>
      <c:valAx>
        <c:axId val="66238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56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87361736253681"/>
          <c:h val="7.812565839059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u="none" strike="noStrike" baseline="0">
                <a:effectLst/>
              </a:rPr>
              <a:t>Konsolidētā kopbudžeta ieņēmumi, janvāra-novembra vidējais un decembra rādītājs,</a:t>
            </a:r>
            <a:r>
              <a:rPr lang="lv-LV" sz="1200" baseline="0"/>
              <a:t> 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9453739775595447"/>
          <c:w val="0.88254396325459317"/>
          <c:h val="0.63474442160606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'6'!$B$69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'6'!$A$70:$A$71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'6'!$B$70:$B$71</c:f>
              <c:numCache>
                <c:formatCode>#\ ##0.0</c:formatCode>
                <c:ptCount val="2"/>
                <c:pt idx="0">
                  <c:v>3.4632019170764994</c:v>
                </c:pt>
                <c:pt idx="1">
                  <c:v>4.1284747717757106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A-43B0-9C60-2341B9298DD9}"/>
            </c:ext>
          </c:extLst>
        </c:ser>
        <c:ser>
          <c:idx val="1"/>
          <c:order val="1"/>
          <c:tx>
            <c:strRef>
              <c:f>'6'!$C$69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'6'!$A$70:$A$71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'6'!$C$70:$C$71</c:f>
              <c:numCache>
                <c:formatCode>#\ ##0.0</c:formatCode>
                <c:ptCount val="2"/>
                <c:pt idx="0">
                  <c:v>3.1999300946386913</c:v>
                </c:pt>
                <c:pt idx="1">
                  <c:v>3.7839517772884848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A-43B0-9C60-2341B9298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662386088"/>
        <c:axId val="662388048"/>
      </c:barChart>
      <c:catAx>
        <c:axId val="662386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8048"/>
        <c:crosses val="autoZero"/>
        <c:auto val="1"/>
        <c:lblAlgn val="ctr"/>
        <c:lblOffset val="100"/>
        <c:noMultiLvlLbl val="0"/>
      </c:catAx>
      <c:valAx>
        <c:axId val="6623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54224768874224"/>
          <c:h val="7.8125649340022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u="none" strike="noStrike" baseline="0">
                <a:effectLst/>
              </a:rPr>
              <a:t>Konsolidētā kopbudžeta izdevumi, janvāra-novembra vidējais un decembra rādītājs, 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511829377971109"/>
          <c:w val="0.88254396325459317"/>
          <c:h val="0.64416350054145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'6'!$D$69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'6'!$A$70:$A$71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'6'!$D$70:$D$71</c:f>
              <c:numCache>
                <c:formatCode>#\ ##0.0</c:formatCode>
                <c:ptCount val="2"/>
                <c:pt idx="0">
                  <c:v>3.360693065421966</c:v>
                </c:pt>
                <c:pt idx="1">
                  <c:v>5.6911542002502307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E-44F5-B183-43B0D8EE0E1A}"/>
            </c:ext>
          </c:extLst>
        </c:ser>
        <c:ser>
          <c:idx val="1"/>
          <c:order val="1"/>
          <c:tx>
            <c:strRef>
              <c:f>'6'!$E$69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'6'!$A$70:$A$71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'6'!$E$70:$E$71</c:f>
              <c:numCache>
                <c:formatCode>#\ ##0.0</c:formatCode>
                <c:ptCount val="2"/>
                <c:pt idx="0">
                  <c:v>3.3693857596059558</c:v>
                </c:pt>
                <c:pt idx="1">
                  <c:v>5.8762589640852427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4F5-B183-43B0D8EE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77367656"/>
        <c:axId val="277370792"/>
      </c:barChart>
      <c:catAx>
        <c:axId val="277367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370792"/>
        <c:crosses val="autoZero"/>
        <c:auto val="1"/>
        <c:lblAlgn val="ctr"/>
        <c:lblOffset val="100"/>
        <c:noMultiLvlLbl val="0"/>
      </c:catAx>
      <c:valAx>
        <c:axId val="27737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36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54224768874224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u="none" strike="noStrike" baseline="0">
                <a:effectLst/>
              </a:rPr>
              <a:t>Konsolidētā kopbudžeta bilance janvāra-novembra vidējais un decembra rādītājs, 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74277036954E-2"/>
          <c:y val="0.18045628911770648"/>
          <c:w val="0.88254396325459317"/>
          <c:h val="0.6581495145274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'6'!$F$69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'6'!$A$70:$A$71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'6'!$F$70:$F$71</c:f>
              <c:numCache>
                <c:formatCode>#\ ##0.0</c:formatCode>
                <c:ptCount val="2"/>
                <c:pt idx="0">
                  <c:v>0.10250885165453366</c:v>
                </c:pt>
                <c:pt idx="1">
                  <c:v>-1.5626794284745196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1-46EC-AC0B-3C8F0D6076C0}"/>
            </c:ext>
          </c:extLst>
        </c:ser>
        <c:ser>
          <c:idx val="1"/>
          <c:order val="1"/>
          <c:tx>
            <c:strRef>
              <c:f>'6'!$G$69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'6'!$A$70:$A$71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'6'!$G$70:$G$71</c:f>
              <c:numCache>
                <c:formatCode>#\ ##0.0</c:formatCode>
                <c:ptCount val="2"/>
                <c:pt idx="0">
                  <c:v>-0.16945566496726411</c:v>
                </c:pt>
                <c:pt idx="1">
                  <c:v>-2.0923071867967575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1-46EC-AC0B-3C8F0D607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77368440"/>
        <c:axId val="277368832"/>
      </c:barChart>
      <c:catAx>
        <c:axId val="27736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368832"/>
        <c:crosses val="autoZero"/>
        <c:auto val="1"/>
        <c:lblAlgn val="ctr"/>
        <c:lblOffset val="100"/>
        <c:noMultiLvlLbl val="0"/>
      </c:catAx>
      <c:valAx>
        <c:axId val="27736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36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54224768874224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Government consolidated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mill. euro, </a:t>
            </a:r>
            <a:endParaRPr lang="lv-LV" sz="1100">
              <a:effectLst/>
            </a:endParaRPr>
          </a:p>
          <a:p>
            <a:pPr algn="ctr">
              <a:defRPr sz="1100"/>
            </a:pPr>
            <a:r>
              <a:rPr lang="lv-LV" sz="1100" b="0" i="1" baseline="0">
                <a:effectLst/>
              </a:rPr>
              <a:t>cumulative values, end-of-period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3729111986001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'2'!$B$167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rnd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4D-4EF1-B6D7-446957A84E20}"/>
              </c:ext>
            </c:extLst>
          </c:dPt>
          <c:cat>
            <c:strRef>
              <c:f>'2'!$A$168:$A$179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'2'!$B$168:$B$179</c:f>
              <c:numCache>
                <c:formatCode>#,##0</c:formatCode>
                <c:ptCount val="12"/>
                <c:pt idx="0">
                  <c:v>111895.87100000004</c:v>
                </c:pt>
                <c:pt idx="1">
                  <c:v>215606.53399999999</c:v>
                </c:pt>
                <c:pt idx="2">
                  <c:v>71313.477999999188</c:v>
                </c:pt>
                <c:pt idx="3">
                  <c:v>-11309.275000000373</c:v>
                </c:pt>
                <c:pt idx="4">
                  <c:v>58727.001000000164</c:v>
                </c:pt>
                <c:pt idx="5">
                  <c:v>-131386</c:v>
                </c:pt>
                <c:pt idx="6">
                  <c:v>6168.9649999989197</c:v>
                </c:pt>
                <c:pt idx="7">
                  <c:v>-40154.808999999426</c:v>
                </c:pt>
                <c:pt idx="8">
                  <c:v>-170108.22400000133</c:v>
                </c:pt>
                <c:pt idx="9">
                  <c:v>-409895.67699999921</c:v>
                </c:pt>
                <c:pt idx="10">
                  <c:v>-541299.11799999885</c:v>
                </c:pt>
                <c:pt idx="11">
                  <c:v>-1148893.834999999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4D-4EF1-B6D7-446957A84E20}"/>
            </c:ext>
          </c:extLst>
        </c:ser>
        <c:ser>
          <c:idx val="1"/>
          <c:order val="1"/>
          <c:tx>
            <c:strRef>
              <c:f>'2'!$C$167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'2'!$A$168:$A$179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'2'!$C$168:$C$179</c:f>
              <c:numCache>
                <c:formatCode>#,##0</c:formatCode>
                <c:ptCount val="12"/>
                <c:pt idx="0">
                  <c:v>170157.39800000028</c:v>
                </c:pt>
                <c:pt idx="1">
                  <c:v>100119.49600000004</c:v>
                </c:pt>
                <c:pt idx="2">
                  <c:v>-526188.27000000048</c:v>
                </c:pt>
                <c:pt idx="3">
                  <c:v>-673998.57499999972</c:v>
                </c:pt>
                <c:pt idx="4">
                  <c:v>-630296.53900000174</c:v>
                </c:pt>
                <c:pt idx="5">
                  <c:v>-953547.97599999979</c:v>
                </c:pt>
                <c:pt idx="6">
                  <c:v>-872897.26999999955</c:v>
                </c:pt>
                <c:pt idx="7">
                  <c:v>-864679.34100000095</c:v>
                </c:pt>
                <c:pt idx="8">
                  <c:v>-744219.27900000103</c:v>
                </c:pt>
                <c:pt idx="9">
                  <c:v>-924686.722000001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4D-4EF1-B6D7-446957A84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6768"/>
        <c:axId val="660094808"/>
      </c:barChart>
      <c:catAx>
        <c:axId val="66009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4808"/>
        <c:crosses val="autoZero"/>
        <c:auto val="1"/>
        <c:lblAlgn val="ctr"/>
        <c:lblOffset val="100"/>
        <c:noMultiLvlLbl val="0"/>
      </c:catAx>
      <c:valAx>
        <c:axId val="66009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676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732108382240457"/>
          <c:y val="0.92170917961108223"/>
          <c:w val="0.17206476473300134"/>
          <c:h val="7.5338976884080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Nodokļu ieņēmumi</a:t>
            </a:r>
            <a:r>
              <a:rPr lang="lv-LV" sz="1200" baseline="0"/>
              <a:t>, </a:t>
            </a:r>
            <a:r>
              <a:rPr lang="lv-LV" sz="1200" b="0" i="0" u="none" strike="noStrike" baseline="0">
                <a:effectLst/>
              </a:rPr>
              <a:t>janvāra-novembra vidējais un decembra rādītājs</a:t>
            </a:r>
            <a:r>
              <a:rPr lang="lv-LV" sz="1200" baseline="0"/>
              <a:t>, 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9910423467715263"/>
          <c:w val="0.88254396325459317"/>
          <c:h val="0.63017762231241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'6'!$B$132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'6'!$A$133:$A$134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'6'!$B$133:$B$134</c:f>
              <c:numCache>
                <c:formatCode>#,##0</c:formatCode>
                <c:ptCount val="2"/>
                <c:pt idx="0">
                  <c:v>715822.73219636362</c:v>
                </c:pt>
                <c:pt idx="1">
                  <c:v>783686.70684000012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E-4329-AD13-26AF7650985B}"/>
            </c:ext>
          </c:extLst>
        </c:ser>
        <c:ser>
          <c:idx val="1"/>
          <c:order val="1"/>
          <c:tx>
            <c:strRef>
              <c:f>'6'!$C$132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'6'!$A$133:$A$134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'6'!$C$133:$C$134</c:f>
              <c:numCache>
                <c:formatCode>#,##0</c:formatCode>
                <c:ptCount val="2"/>
                <c:pt idx="0">
                  <c:v>744687.41072727274</c:v>
                </c:pt>
                <c:pt idx="1">
                  <c:v>865773.71200000029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E-4329-AD13-26AF7650985B}"/>
            </c:ext>
          </c:extLst>
        </c:ser>
        <c:ser>
          <c:idx val="2"/>
          <c:order val="2"/>
          <c:tx>
            <c:strRef>
              <c:f>'6'!$D$132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'6'!$A$133:$A$134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'6'!$D$133:$D$134</c:f>
              <c:numCache>
                <c:formatCode>#,##0</c:formatCode>
                <c:ptCount val="2"/>
                <c:pt idx="0">
                  <c:v>821160.7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E-4329-AD13-26AF76509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661653112"/>
        <c:axId val="661653504"/>
      </c:barChart>
      <c:catAx>
        <c:axId val="66165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3504"/>
        <c:crosses val="autoZero"/>
        <c:auto val="1"/>
        <c:lblAlgn val="ctr"/>
        <c:lblOffset val="100"/>
        <c:noMultiLvlLbl val="0"/>
      </c:catAx>
      <c:valAx>
        <c:axId val="66165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311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30686287181931"/>
          <c:h val="7.812562519478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Nodokļu ieņēmumi</a:t>
            </a:r>
            <a:r>
              <a:rPr lang="lv-LV" sz="1200" baseline="0"/>
              <a:t>, </a:t>
            </a:r>
            <a:r>
              <a:rPr lang="lv-LV" sz="1200" b="0" i="0" u="none" strike="noStrike" baseline="0">
                <a:effectLst/>
              </a:rPr>
              <a:t>janvāra-novembra vidējais un decembra rādītājs</a:t>
            </a:r>
            <a:r>
              <a:rPr lang="lv-LV" sz="1200" baseline="0"/>
              <a:t>, 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511829377971109"/>
          <c:w val="0.88254396325459317"/>
          <c:h val="0.64416350054145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'6'!$E$132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'6'!$A$133:$A$134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'6'!$E$133:$E$134</c:f>
              <c:numCache>
                <c:formatCode>#\ ##0.0</c:formatCode>
                <c:ptCount val="2"/>
                <c:pt idx="0">
                  <c:v>2.8589817571218501</c:v>
                </c:pt>
                <c:pt idx="1">
                  <c:v>3.1300291222657566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D-4990-93A9-18AE55A6FDE3}"/>
            </c:ext>
          </c:extLst>
        </c:ser>
        <c:ser>
          <c:idx val="1"/>
          <c:order val="1"/>
          <c:tx>
            <c:strRef>
              <c:f>'6'!$F$132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'6'!$A$133:$A$134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'6'!$F$133:$F$134</c:f>
              <c:numCache>
                <c:formatCode>#\ ##0.0</c:formatCode>
                <c:ptCount val="2"/>
                <c:pt idx="0">
                  <c:v>2.7547289168019802</c:v>
                </c:pt>
                <c:pt idx="1">
                  <c:v>3.2026483132354713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D-4990-93A9-18AE55A6FDE3}"/>
            </c:ext>
          </c:extLst>
        </c:ser>
        <c:ser>
          <c:idx val="2"/>
          <c:order val="2"/>
          <c:tx>
            <c:strRef>
              <c:f>'6'!$G$132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'6'!$A$133:$A$134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'6'!$G$133:$G$134</c:f>
              <c:numCache>
                <c:formatCode>#\ ##0.0</c:formatCode>
                <c:ptCount val="2"/>
                <c:pt idx="0">
                  <c:v>2.8277409036870536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BD-4990-93A9-18AE55A6F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661658600"/>
        <c:axId val="753454208"/>
      </c:barChart>
      <c:catAx>
        <c:axId val="661658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54208"/>
        <c:crosses val="autoZero"/>
        <c:auto val="1"/>
        <c:lblAlgn val="ctr"/>
        <c:lblOffset val="100"/>
        <c:noMultiLvlLbl val="0"/>
      </c:catAx>
      <c:valAx>
        <c:axId val="7534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58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25930686287181931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pamatbudžeta </a:t>
            </a:r>
            <a:r>
              <a:rPr lang="lv-LV" sz="1200" baseline="0"/>
              <a:t>ieņēmumi,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layout>
        <c:manualLayout>
          <c:xMode val="edge"/>
          <c:yMode val="edge"/>
          <c:x val="0.15168892533701253"/>
          <c:y val="2.3310023310023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7579428445570178"/>
          <c:w val="0.88254396325459317"/>
          <c:h val="0.653487509865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'6'!$B$178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'6'!$A$179:$A$180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'6'!$B$179:$B$180</c:f>
              <c:numCache>
                <c:formatCode>#,##0</c:formatCode>
                <c:ptCount val="2"/>
                <c:pt idx="0">
                  <c:v>527406.71272727277</c:v>
                </c:pt>
                <c:pt idx="1">
                  <c:v>629644.76800000016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4-41B3-A316-8345149F12A1}"/>
            </c:ext>
          </c:extLst>
        </c:ser>
        <c:ser>
          <c:idx val="1"/>
          <c:order val="1"/>
          <c:tx>
            <c:strRef>
              <c:f>'6'!$C$178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'6'!$A$179:$A$180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'6'!$C$179:$C$180</c:f>
              <c:numCache>
                <c:formatCode>#,##0</c:formatCode>
                <c:ptCount val="2"/>
                <c:pt idx="0">
                  <c:v>529418.22109090909</c:v>
                </c:pt>
                <c:pt idx="1">
                  <c:v>601482.06933000032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4-41B3-A316-8345149F1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7760"/>
        <c:axId val="773938744"/>
      </c:barChart>
      <c:catAx>
        <c:axId val="77394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8744"/>
        <c:crosses val="autoZero"/>
        <c:auto val="1"/>
        <c:lblAlgn val="ctr"/>
        <c:lblOffset val="100"/>
        <c:noMultiLvlLbl val="0"/>
      </c:catAx>
      <c:valAx>
        <c:axId val="77393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776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28562530455973"/>
          <c:y val="0.92187434612631458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pamatbudžeta </a:t>
            </a:r>
            <a:r>
              <a:rPr lang="lv-LV" sz="1200" baseline="0"/>
              <a:t>izdevumi,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944423744809847"/>
          <c:w val="0.88254396325459317"/>
          <c:h val="0.63483972425884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'6'!$D$178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'6'!$A$179:$A$180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'6'!$D$179:$D$180</c:f>
              <c:numCache>
                <c:formatCode>#,##0</c:formatCode>
                <c:ptCount val="2"/>
                <c:pt idx="0">
                  <c:v>540196.28336363635</c:v>
                </c:pt>
                <c:pt idx="1">
                  <c:v>974003.67700000014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7-4B03-A333-FE561D3AD3D4}"/>
            </c:ext>
          </c:extLst>
        </c:ser>
        <c:ser>
          <c:idx val="1"/>
          <c:order val="1"/>
          <c:tx>
            <c:strRef>
              <c:f>'6'!$E$178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'6'!$A$179:$A$180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'6'!$E$179:$E$180</c:f>
              <c:numCache>
                <c:formatCode>#,##0</c:formatCode>
                <c:ptCount val="2"/>
                <c:pt idx="0">
                  <c:v>593880.98163636366</c:v>
                </c:pt>
                <c:pt idx="1">
                  <c:v>1134353.7279999992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7-4B03-A333-FE561D3A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4232"/>
        <c:axId val="773948152"/>
      </c:barChart>
      <c:catAx>
        <c:axId val="77394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8152"/>
        <c:crosses val="autoZero"/>
        <c:auto val="1"/>
        <c:lblAlgn val="ctr"/>
        <c:lblOffset val="100"/>
        <c:noMultiLvlLbl val="0"/>
      </c:catAx>
      <c:valAx>
        <c:axId val="77394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42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959767596879456"/>
          <c:y val="0.92187431744739368"/>
          <c:w val="0.17269803206320217"/>
          <c:h val="7.8125682552606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pamatbudžeta </a:t>
            </a:r>
            <a:r>
              <a:rPr lang="lv-LV" sz="1200" baseline="0"/>
              <a:t>bilance,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9910430776572507"/>
          <c:w val="0.88254396325459317"/>
          <c:h val="0.63017748655543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'6'!$F$178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'6'!$A$179:$A$180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'6'!$F$179:$F$180</c:f>
              <c:numCache>
                <c:formatCode>#,##0</c:formatCode>
                <c:ptCount val="2"/>
                <c:pt idx="0">
                  <c:v>-12789.570636363584</c:v>
                </c:pt>
                <c:pt idx="1">
                  <c:v>-344358.90899999999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7-4761-819C-29619153130A}"/>
            </c:ext>
          </c:extLst>
        </c:ser>
        <c:ser>
          <c:idx val="1"/>
          <c:order val="1"/>
          <c:tx>
            <c:strRef>
              <c:f>'6'!$G$178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'6'!$A$179:$A$180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'6'!$G$179:$G$180</c:f>
              <c:numCache>
                <c:formatCode>#,##0</c:formatCode>
                <c:ptCount val="2"/>
                <c:pt idx="0">
                  <c:v>-64462.76054545457</c:v>
                </c:pt>
                <c:pt idx="1">
                  <c:v>-532871.65866999887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7-4761-819C-29619153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4624"/>
        <c:axId val="773946192"/>
      </c:barChart>
      <c:catAx>
        <c:axId val="77394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6192"/>
        <c:crosses val="autoZero"/>
        <c:auto val="1"/>
        <c:lblAlgn val="ctr"/>
        <c:lblOffset val="100"/>
        <c:noMultiLvlLbl val="0"/>
      </c:catAx>
      <c:valAx>
        <c:axId val="77394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46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pamatbudžeta </a:t>
            </a:r>
            <a:r>
              <a:rPr lang="lv-LV" sz="1200" baseline="0"/>
              <a:t>ieņēmumi,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1789057293788994"/>
          <c:w val="0.88254396325459317"/>
          <c:h val="0.61139130920875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'6'!$B$241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'6'!$A$242:$A$243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'6'!$B$242:$B$243</c:f>
              <c:numCache>
                <c:formatCode>#\ ##0.0</c:formatCode>
                <c:ptCount val="2"/>
                <c:pt idx="0">
                  <c:v>1.9509696303935182</c:v>
                </c:pt>
                <c:pt idx="1">
                  <c:v>2.3291660698664631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9-42AE-8026-0D86B868D9BC}"/>
            </c:ext>
          </c:extLst>
        </c:ser>
        <c:ser>
          <c:idx val="1"/>
          <c:order val="1"/>
          <c:tx>
            <c:strRef>
              <c:f>'6'!$C$241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'6'!$A$242:$A$243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'6'!$C$242:$C$243</c:f>
              <c:numCache>
                <c:formatCode>#\ ##0.0</c:formatCode>
                <c:ptCount val="2"/>
                <c:pt idx="0">
                  <c:v>1.8230993749895723</c:v>
                </c:pt>
                <c:pt idx="1">
                  <c:v>2.0712577334482449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9-42AE-8026-0D86B868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36000"/>
        <c:axId val="773945408"/>
      </c:barChart>
      <c:catAx>
        <c:axId val="77393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5408"/>
        <c:crosses val="autoZero"/>
        <c:auto val="1"/>
        <c:lblAlgn val="ctr"/>
        <c:lblOffset val="100"/>
        <c:noMultiLvlLbl val="0"/>
      </c:catAx>
      <c:valAx>
        <c:axId val="77394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63164080936036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pamatbudžeta </a:t>
            </a:r>
            <a:r>
              <a:rPr lang="lv-LV" sz="1200" baseline="0"/>
              <a:t>izdevumi,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1321992359258995"/>
          <c:w val="0.88254396325459317"/>
          <c:h val="0.61606195855405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'6'!$D$241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'6'!$A$242:$A$243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'6'!$D$242:$D$243</c:f>
              <c:numCache>
                <c:formatCode>#\ ##0.0</c:formatCode>
                <c:ptCount val="2"/>
                <c:pt idx="0">
                  <c:v>1.9982804880204308</c:v>
                </c:pt>
                <c:pt idx="1">
                  <c:v>3.6030098742813252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8-432F-B600-15A0C11FFCB4}"/>
            </c:ext>
          </c:extLst>
        </c:ser>
        <c:ser>
          <c:idx val="1"/>
          <c:order val="1"/>
          <c:tx>
            <c:strRef>
              <c:f>'6'!$E$241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'6'!$A$242:$A$243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'6'!$E$242:$E$243</c:f>
              <c:numCache>
                <c:formatCode>#\ ##0.0</c:formatCode>
                <c:ptCount val="2"/>
                <c:pt idx="0">
                  <c:v>2.0450827026853151</c:v>
                </c:pt>
                <c:pt idx="1">
                  <c:v>3.9062493320923619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8-432F-B600-15A0C11FF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1488"/>
        <c:axId val="773940704"/>
      </c:barChart>
      <c:catAx>
        <c:axId val="77394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0704"/>
        <c:crosses val="autoZero"/>
        <c:auto val="1"/>
        <c:lblAlgn val="ctr"/>
        <c:lblOffset val="100"/>
        <c:noMultiLvlLbl val="0"/>
      </c:catAx>
      <c:valAx>
        <c:axId val="77394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697230515948609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pamatbudžeta </a:t>
            </a:r>
            <a:r>
              <a:rPr lang="lv-LV" sz="1200" baseline="0"/>
              <a:t>bilance,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0387862490198996"/>
          <c:w val="0.88254396325459317"/>
          <c:h val="0.6254032572446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'6'!$F$241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'6'!$A$242:$A$243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'6'!$F$242:$F$243</c:f>
              <c:numCache>
                <c:formatCode>#\ ##0.0</c:formatCode>
                <c:ptCount val="2"/>
                <c:pt idx="0">
                  <c:v>-4.7310857626912714E-2</c:v>
                </c:pt>
                <c:pt idx="1">
                  <c:v>-1.2738438044148614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C-4530-80F1-63BEDC9321CD}"/>
            </c:ext>
          </c:extLst>
        </c:ser>
        <c:ser>
          <c:idx val="1"/>
          <c:order val="1"/>
          <c:tx>
            <c:strRef>
              <c:f>'6'!$G$241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'6'!$A$242:$A$243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'6'!$G$242:$G$243</c:f>
              <c:numCache>
                <c:formatCode>#\ ##0.0</c:formatCode>
                <c:ptCount val="2"/>
                <c:pt idx="0">
                  <c:v>-0.22198332769574319</c:v>
                </c:pt>
                <c:pt idx="1">
                  <c:v>-1.8349915986441165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C-4530-80F1-63BEDC932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3448"/>
        <c:axId val="773946976"/>
      </c:barChart>
      <c:catAx>
        <c:axId val="773943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6976"/>
        <c:crosses val="autoZero"/>
        <c:auto val="1"/>
        <c:lblAlgn val="ctr"/>
        <c:lblOffset val="100"/>
        <c:noMultiLvlLbl val="0"/>
      </c:catAx>
      <c:valAx>
        <c:axId val="7739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96790654941067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speciālā budžeta </a:t>
            </a:r>
            <a:r>
              <a:rPr lang="lv-LV" sz="1200" baseline="0"/>
              <a:t>ieņēmumi,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0842831708973442"/>
          <c:w val="0.88254396325459317"/>
          <c:h val="0.62085347723143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'6'!$B$304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'6'!$A$305:$A$306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'6'!$B$305:$B$306</c:f>
              <c:numCache>
                <c:formatCode>#,##0</c:formatCode>
                <c:ptCount val="2"/>
                <c:pt idx="0">
                  <c:v>251292.46181818182</c:v>
                </c:pt>
                <c:pt idx="1">
                  <c:v>286098.93299999973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9-4065-BD05-D9924293FB6E}"/>
            </c:ext>
          </c:extLst>
        </c:ser>
        <c:ser>
          <c:idx val="1"/>
          <c:order val="1"/>
          <c:tx>
            <c:strRef>
              <c:f>'6'!$C$304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'6'!$A$305:$A$306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'6'!$C$305:$C$306</c:f>
              <c:numCache>
                <c:formatCode>#,##0</c:formatCode>
                <c:ptCount val="2"/>
                <c:pt idx="0">
                  <c:v>250681.65881818181</c:v>
                </c:pt>
                <c:pt idx="1">
                  <c:v>350058.45699999994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9-4065-BD05-D9924293F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7368"/>
        <c:axId val="773939920"/>
      </c:barChart>
      <c:catAx>
        <c:axId val="773947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9920"/>
        <c:crosses val="autoZero"/>
        <c:auto val="1"/>
        <c:lblAlgn val="ctr"/>
        <c:lblOffset val="100"/>
        <c:noMultiLvlLbl val="0"/>
      </c:catAx>
      <c:valAx>
        <c:axId val="7739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736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15602805162551"/>
          <c:y val="0.92187434612631458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speciālā</a:t>
            </a:r>
            <a:r>
              <a:rPr lang="lv-LV" sz="1200" baseline="0"/>
              <a:t> </a:t>
            </a:r>
            <a:r>
              <a:rPr lang="lv-LV" sz="1200"/>
              <a:t>budžeta </a:t>
            </a:r>
            <a:r>
              <a:rPr lang="lv-LV" sz="1200" baseline="0"/>
              <a:t>izdevumi,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511829377971109"/>
          <c:w val="0.88254396325459317"/>
          <c:h val="0.64416350054145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'6'!$D$304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'6'!$A$305:$A$306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'6'!$D$305:$D$306</c:f>
              <c:numCache>
                <c:formatCode>#,##0</c:formatCode>
                <c:ptCount val="2"/>
                <c:pt idx="0">
                  <c:v>224960.93890909094</c:v>
                </c:pt>
                <c:pt idx="1">
                  <c:v>276195.00399999972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1-4B20-B8EF-A92A62E01578}"/>
            </c:ext>
          </c:extLst>
        </c:ser>
        <c:ser>
          <c:idx val="1"/>
          <c:order val="1"/>
          <c:tx>
            <c:strRef>
              <c:f>'6'!$E$304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'6'!$A$305:$A$306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'6'!$E$305:$E$306</c:f>
              <c:numCache>
                <c:formatCode>#,##0</c:formatCode>
                <c:ptCount val="2"/>
                <c:pt idx="0">
                  <c:v>246381.74236363638</c:v>
                </c:pt>
                <c:pt idx="1">
                  <c:v>282446.28399999999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1-4B20-B8EF-A92A62E0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1880"/>
        <c:axId val="773943840"/>
      </c:barChart>
      <c:catAx>
        <c:axId val="773941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3840"/>
        <c:crosses val="autoZero"/>
        <c:auto val="1"/>
        <c:lblAlgn val="ctr"/>
        <c:lblOffset val="100"/>
        <c:noMultiLvlLbl val="0"/>
      </c:catAx>
      <c:valAx>
        <c:axId val="77394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188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262284471427339"/>
          <c:y val="0.91255033680230535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Government consolidated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% of GDP,</a:t>
            </a:r>
            <a:endParaRPr lang="lv-LV" sz="1100">
              <a:effectLst/>
            </a:endParaRPr>
          </a:p>
          <a:p>
            <a:pPr algn="ctr">
              <a:defRPr sz="1100"/>
            </a:pPr>
            <a:r>
              <a:rPr lang="lv-LV" sz="1100" b="0" i="1" baseline="0">
                <a:effectLst/>
              </a:rPr>
              <a:t>cumulative values, end-of-period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4192074948964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'2'!$B$206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 cap="rnd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E4-40B8-ADF3-39F4CD8148ED}"/>
              </c:ext>
            </c:extLst>
          </c:dPt>
          <c:cat>
            <c:strRef>
              <c:f>'2'!$A$207:$A$218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'2'!$B$207:$B$218</c:f>
              <c:numCache>
                <c:formatCode>#\ ##0.0</c:formatCode>
                <c:ptCount val="12"/>
                <c:pt idx="0">
                  <c:v>0.38145447515450004</c:v>
                </c:pt>
                <c:pt idx="1">
                  <c:v>0.73500547010220629</c:v>
                </c:pt>
                <c:pt idx="2">
                  <c:v>0.24310857119948298</c:v>
                </c:pt>
                <c:pt idx="3">
                  <c:v>-3.8553465118503334E-2</c:v>
                </c:pt>
                <c:pt idx="4">
                  <c:v>0.20020110790194262</c:v>
                </c:pt>
                <c:pt idx="5">
                  <c:v>-0.44789657763733853</c:v>
                </c:pt>
                <c:pt idx="6">
                  <c:v>2.1030081675856183E-2</c:v>
                </c:pt>
                <c:pt idx="7">
                  <c:v>-0.13688826455467662</c:v>
                </c:pt>
                <c:pt idx="8">
                  <c:v>-0.57990114135118187</c:v>
                </c:pt>
                <c:pt idx="9">
                  <c:v>-1.3973396778700897</c:v>
                </c:pt>
                <c:pt idx="10">
                  <c:v>-1.8452957121025786</c:v>
                </c:pt>
                <c:pt idx="11">
                  <c:v>-3.9165939808285262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4-40B8-ADF3-39F4CD8148ED}"/>
            </c:ext>
          </c:extLst>
        </c:ser>
        <c:ser>
          <c:idx val="1"/>
          <c:order val="1"/>
          <c:tx>
            <c:strRef>
              <c:f>'2'!$C$206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'2'!$A$207:$A$218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'2'!$C$207:$C$218</c:f>
              <c:numCache>
                <c:formatCode>#\ ##0.0</c:formatCode>
                <c:ptCount val="12"/>
                <c:pt idx="0">
                  <c:v>0.55157066211581862</c:v>
                </c:pt>
                <c:pt idx="1">
                  <c:v>0.32454055685208572</c:v>
                </c:pt>
                <c:pt idx="2">
                  <c:v>-1.7179471031796316</c:v>
                </c:pt>
                <c:pt idx="3">
                  <c:v>-2.2005315691823539</c:v>
                </c:pt>
                <c:pt idx="4">
                  <c:v>-2.0578492054169124</c:v>
                </c:pt>
                <c:pt idx="5">
                  <c:v>-3.0402602217030492</c:v>
                </c:pt>
                <c:pt idx="6">
                  <c:v>-2.7831162295017924</c:v>
                </c:pt>
                <c:pt idx="7">
                  <c:v>-2.7569144617121082</c:v>
                </c:pt>
                <c:pt idx="8">
                  <c:v>-2.3728436608502927</c:v>
                </c:pt>
                <c:pt idx="9">
                  <c:v>-2.9482399723887514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4-40B8-ADF3-39F4CD81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91520"/>
        <c:axId val="433088776"/>
      </c:barChart>
      <c:catAx>
        <c:axId val="43309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8776"/>
        <c:crosses val="autoZero"/>
        <c:auto val="1"/>
        <c:lblAlgn val="ctr"/>
        <c:lblOffset val="100"/>
        <c:noMultiLvlLbl val="0"/>
      </c:catAx>
      <c:valAx>
        <c:axId val="43308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9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6209923363178666"/>
          <c:h val="7.7647749340598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speciālā budžeta </a:t>
            </a:r>
            <a:r>
              <a:rPr lang="lv-LV" sz="1200" baseline="0"/>
              <a:t>bilance,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045628911770648"/>
          <c:w val="0.88254396325459317"/>
          <c:h val="0.64882550520345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'6'!$F$304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'6'!$A$305:$A$306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'6'!$F$305:$F$306</c:f>
              <c:numCache>
                <c:formatCode>#,##0</c:formatCode>
                <c:ptCount val="2"/>
                <c:pt idx="0">
                  <c:v>26331.522909090883</c:v>
                </c:pt>
                <c:pt idx="1">
                  <c:v>9903.9290000000037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3-47E3-958B-C7446B3C365B}"/>
            </c:ext>
          </c:extLst>
        </c:ser>
        <c:ser>
          <c:idx val="1"/>
          <c:order val="1"/>
          <c:tx>
            <c:strRef>
              <c:f>'6'!$G$304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'6'!$A$305:$A$306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'6'!$G$305:$G$306</c:f>
              <c:numCache>
                <c:formatCode>#,##0</c:formatCode>
                <c:ptCount val="2"/>
                <c:pt idx="0">
                  <c:v>4299.9164545454259</c:v>
                </c:pt>
                <c:pt idx="1">
                  <c:v>67612.172999999952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3-47E3-958B-C7446B3C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36392"/>
        <c:axId val="773937176"/>
      </c:barChart>
      <c:catAx>
        <c:axId val="773936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7176"/>
        <c:crosses val="autoZero"/>
        <c:auto val="1"/>
        <c:lblAlgn val="ctr"/>
        <c:lblOffset val="100"/>
        <c:noMultiLvlLbl val="0"/>
      </c:catAx>
      <c:valAx>
        <c:axId val="77393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639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45580305765377"/>
          <c:y val="0.92187434612631458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speciālā</a:t>
            </a:r>
            <a:r>
              <a:rPr lang="lv-LV" sz="1200" baseline="0"/>
              <a:t> budžeta</a:t>
            </a:r>
            <a:r>
              <a:rPr lang="lv-LV" sz="1200"/>
              <a:t> </a:t>
            </a:r>
            <a:r>
              <a:rPr lang="lv-LV" sz="1200" baseline="0"/>
              <a:t>ieņēmumi,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0854927424728992"/>
          <c:w val="0.88254396325459317"/>
          <c:h val="0.6207326078993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'6'!$B$367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'6'!$A$368:$A$369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'6'!$B$368:$B$369</c:f>
              <c:numCache>
                <c:formatCode>#\ ##0.0</c:formatCode>
                <c:ptCount val="2"/>
                <c:pt idx="0">
                  <c:v>0.92957474662939266</c:v>
                </c:pt>
                <c:pt idx="1">
                  <c:v>1.0583299683173066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7-4AE0-81FA-8025CAE0EEB9}"/>
            </c:ext>
          </c:extLst>
        </c:ser>
        <c:ser>
          <c:idx val="1"/>
          <c:order val="1"/>
          <c:tx>
            <c:strRef>
              <c:f>'6'!$C$367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'6'!$A$368:$A$369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'6'!$C$368:$C$369</c:f>
              <c:numCache>
                <c:formatCode>#\ ##0.0</c:formatCode>
                <c:ptCount val="2"/>
                <c:pt idx="0">
                  <c:v>0.86324489280148831</c:v>
                </c:pt>
                <c:pt idx="1">
                  <c:v>1.2054578568366403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7-4AE0-81FA-8025CAE0E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37960"/>
        <c:axId val="773940312"/>
      </c:barChart>
      <c:catAx>
        <c:axId val="773937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0312"/>
        <c:crosses val="autoZero"/>
        <c:auto val="1"/>
        <c:lblAlgn val="ctr"/>
        <c:lblOffset val="100"/>
        <c:noMultiLvlLbl val="0"/>
      </c:catAx>
      <c:valAx>
        <c:axId val="77394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07999512942744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Pašvaldību</a:t>
            </a:r>
            <a:r>
              <a:rPr lang="lv-LV" sz="1200" baseline="0"/>
              <a:t> </a:t>
            </a:r>
            <a:r>
              <a:rPr lang="lv-LV" sz="1200"/>
              <a:t>budžeta </a:t>
            </a:r>
            <a:r>
              <a:rPr lang="lv-LV" sz="1200" baseline="0"/>
              <a:t>ieņēmumi,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1775232641374373"/>
          <c:w val="0.88254396325459317"/>
          <c:h val="0.61152946790742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'6'!$B$430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'6'!$A$431:$A$432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'6'!$B$431:$B$432</c:f>
              <c:numCache>
                <c:formatCode>#,##0</c:formatCode>
                <c:ptCount val="2"/>
                <c:pt idx="0">
                  <c:v>239619.09063636363</c:v>
                </c:pt>
                <c:pt idx="1">
                  <c:v>285439.27799999993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5-407D-91DF-A4B34F9F26A5}"/>
            </c:ext>
          </c:extLst>
        </c:ser>
        <c:ser>
          <c:idx val="1"/>
          <c:order val="1"/>
          <c:tx>
            <c:strRef>
              <c:f>'6'!$C$430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'6'!$A$431:$A$432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'6'!$C$431:$C$432</c:f>
              <c:numCache>
                <c:formatCode>#,##0</c:formatCode>
                <c:ptCount val="2"/>
                <c:pt idx="0">
                  <c:v>232608.75927272727</c:v>
                </c:pt>
                <c:pt idx="1">
                  <c:v>259624.1660000002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5-407D-91DF-A4B34F9F2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1096"/>
        <c:axId val="773953248"/>
      </c:barChart>
      <c:catAx>
        <c:axId val="77394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3248"/>
        <c:crosses val="autoZero"/>
        <c:auto val="1"/>
        <c:lblAlgn val="ctr"/>
        <c:lblOffset val="100"/>
        <c:noMultiLvlLbl val="0"/>
      </c:catAx>
      <c:valAx>
        <c:axId val="77395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10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Pašvaldību budžeta </a:t>
            </a:r>
            <a:r>
              <a:rPr lang="lv-LV" sz="1200" baseline="0"/>
              <a:t>ieņēmumi,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0387862490198991"/>
          <c:w val="0.88254396325459317"/>
          <c:h val="0.6254032572446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'6'!$B$493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'6'!$A$494:$A$495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'6'!$B$494:$B$495</c:f>
              <c:numCache>
                <c:formatCode>#\ ##0.0</c:formatCode>
                <c:ptCount val="2"/>
                <c:pt idx="0">
                  <c:v>0.88639290591623687</c:v>
                </c:pt>
                <c:pt idx="1">
                  <c:v>1.055889789152954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C-4487-A63B-535A75BF685E}"/>
            </c:ext>
          </c:extLst>
        </c:ser>
        <c:ser>
          <c:idx val="1"/>
          <c:order val="1"/>
          <c:tx>
            <c:strRef>
              <c:f>'6'!$C$493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'6'!$A$494:$A$495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'6'!$C$494:$C$495</c:f>
              <c:numCache>
                <c:formatCode>#\ ##0.0</c:formatCode>
                <c:ptCount val="2"/>
                <c:pt idx="0">
                  <c:v>0.80100923382157241</c:v>
                </c:pt>
                <c:pt idx="1">
                  <c:v>0.89403922251008638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C-4487-A63B-535A75BF6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50112"/>
        <c:axId val="773953640"/>
      </c:barChart>
      <c:catAx>
        <c:axId val="77395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3640"/>
        <c:crosses val="autoZero"/>
        <c:auto val="1"/>
        <c:lblAlgn val="ctr"/>
        <c:lblOffset val="100"/>
        <c:noMultiLvlLbl val="0"/>
      </c:catAx>
      <c:valAx>
        <c:axId val="77395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30417228946099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speciālā</a:t>
            </a:r>
            <a:r>
              <a:rPr lang="lv-LV" sz="1200" baseline="0"/>
              <a:t> budžeta</a:t>
            </a:r>
            <a:r>
              <a:rPr lang="lv-LV" sz="1200"/>
              <a:t> </a:t>
            </a:r>
            <a:r>
              <a:rPr lang="lv-LV" sz="1200" baseline="0"/>
              <a:t>izdevumi,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0387862490198996"/>
          <c:w val="0.88254396325459317"/>
          <c:h val="0.6254032572446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'6'!$D$367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'6'!$A$368:$A$369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'6'!$D$368:$D$369</c:f>
              <c:numCache>
                <c:formatCode>#\ ##0.0</c:formatCode>
                <c:ptCount val="2"/>
                <c:pt idx="0">
                  <c:v>0.83216984017304929</c:v>
                </c:pt>
                <c:pt idx="1">
                  <c:v>1.0216936035644646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A-497E-9962-3E6EB1B7E4B0}"/>
            </c:ext>
          </c:extLst>
        </c:ser>
        <c:ser>
          <c:idx val="1"/>
          <c:order val="1"/>
          <c:tx>
            <c:strRef>
              <c:f>'6'!$E$367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'6'!$A$368:$A$369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'6'!$E$368:$E$369</c:f>
              <c:numCache>
                <c:formatCode>#\ ##0.0</c:formatCode>
                <c:ptCount val="2"/>
                <c:pt idx="0">
                  <c:v>0.84843774282346918</c:v>
                </c:pt>
                <c:pt idx="1">
                  <c:v>0.97262924341265988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A-497E-9962-3E6EB1B7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52464"/>
        <c:axId val="773955208"/>
      </c:barChart>
      <c:catAx>
        <c:axId val="77395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5208"/>
        <c:crosses val="autoZero"/>
        <c:auto val="1"/>
        <c:lblAlgn val="ctr"/>
        <c:lblOffset val="100"/>
        <c:noMultiLvlLbl val="0"/>
      </c:catAx>
      <c:valAx>
        <c:axId val="77395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29977367938557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Valsts speciālā</a:t>
            </a:r>
            <a:r>
              <a:rPr lang="lv-LV" sz="1200" baseline="0"/>
              <a:t> budžeta</a:t>
            </a:r>
            <a:r>
              <a:rPr lang="lv-LV" sz="1200"/>
              <a:t> </a:t>
            </a:r>
            <a:r>
              <a:rPr lang="lv-LV" sz="1200" baseline="0"/>
              <a:t>bilance,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20387862490198996"/>
          <c:w val="0.88254396325459317"/>
          <c:h val="0.6254032572446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'6'!$F$367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'6'!$A$368:$A$369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'6'!$F$368:$F$369</c:f>
              <c:numCache>
                <c:formatCode>#\ ##0.0</c:formatCode>
                <c:ptCount val="2"/>
                <c:pt idx="0">
                  <c:v>9.740490645634324E-2</c:v>
                </c:pt>
                <c:pt idx="1">
                  <c:v>3.6636364752841863E-2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3-49AB-A410-A0C65A681B8F}"/>
            </c:ext>
          </c:extLst>
        </c:ser>
        <c:ser>
          <c:idx val="1"/>
          <c:order val="1"/>
          <c:tx>
            <c:strRef>
              <c:f>'6'!$G$367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'6'!$A$368:$A$369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'6'!$G$368:$G$369</c:f>
              <c:numCache>
                <c:formatCode>#\ ##0.0</c:formatCode>
                <c:ptCount val="2"/>
                <c:pt idx="0">
                  <c:v>1.480714997801906E-2</c:v>
                </c:pt>
                <c:pt idx="1">
                  <c:v>0.23282861342398056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3-49AB-A410-A0C65A68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48544"/>
        <c:axId val="773950504"/>
      </c:barChart>
      <c:catAx>
        <c:axId val="77394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0504"/>
        <c:crosses val="autoZero"/>
        <c:auto val="1"/>
        <c:lblAlgn val="ctr"/>
        <c:lblOffset val="100"/>
        <c:noMultiLvlLbl val="0"/>
      </c:catAx>
      <c:valAx>
        <c:axId val="77395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Pašvaldību</a:t>
            </a:r>
            <a:r>
              <a:rPr lang="lv-LV" sz="1200" baseline="0"/>
              <a:t> </a:t>
            </a:r>
            <a:r>
              <a:rPr lang="lv-LV" sz="1200"/>
              <a:t>budžeta </a:t>
            </a:r>
            <a:r>
              <a:rPr lang="lv-LV" sz="1200" baseline="0"/>
              <a:t>izdevumi,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978029844171573"/>
          <c:w val="0.88254396325459317"/>
          <c:h val="0.6395014958794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'6'!$D$430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'6'!$A$431:$A$432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'6'!$D$431:$D$432</c:f>
              <c:numCache>
                <c:formatCode>#,##0</c:formatCode>
                <c:ptCount val="2"/>
                <c:pt idx="0">
                  <c:v>228773.38181818184</c:v>
                </c:pt>
                <c:pt idx="1">
                  <c:v>354571.43399999989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3-4027-AE8B-7C49F663864F}"/>
            </c:ext>
          </c:extLst>
        </c:ser>
        <c:ser>
          <c:idx val="1"/>
          <c:order val="1"/>
          <c:tx>
            <c:strRef>
              <c:f>'6'!$E$430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'6'!$A$431:$A$432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'6'!$E$431:$E$432</c:f>
              <c:numCache>
                <c:formatCode>#,##0</c:formatCode>
                <c:ptCount val="2"/>
                <c:pt idx="0">
                  <c:v>225428.08281818181</c:v>
                </c:pt>
                <c:pt idx="1">
                  <c:v>378007.97800000012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3-4027-AE8B-7C49F663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54032"/>
        <c:axId val="773948936"/>
      </c:barChart>
      <c:catAx>
        <c:axId val="77395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8936"/>
        <c:crosses val="autoZero"/>
        <c:auto val="1"/>
        <c:lblAlgn val="ctr"/>
        <c:lblOffset val="100"/>
        <c:noMultiLvlLbl val="0"/>
      </c:catAx>
      <c:valAx>
        <c:axId val="77394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40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45580305765377"/>
          <c:y val="0.92187434612631458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Pašvaldību</a:t>
            </a:r>
            <a:r>
              <a:rPr lang="lv-LV" sz="1200" baseline="0"/>
              <a:t> </a:t>
            </a:r>
            <a:r>
              <a:rPr lang="lv-LV" sz="1200"/>
              <a:t>budžeta </a:t>
            </a:r>
            <a:r>
              <a:rPr lang="lv-LV" sz="1200" baseline="0"/>
              <a:t>bilance,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milj. eiro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4316013611129189"/>
          <c:w val="0.88254396325459317"/>
          <c:h val="0.686121611269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'6'!$F$430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'6'!$A$431:$A$432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'6'!$F$431:$F$432</c:f>
              <c:numCache>
                <c:formatCode>#,##0</c:formatCode>
                <c:ptCount val="2"/>
                <c:pt idx="0">
                  <c:v>10845.708818181796</c:v>
                </c:pt>
                <c:pt idx="1">
                  <c:v>-69132.155999999959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8-4F3C-ACE5-C00453DD23C5}"/>
            </c:ext>
          </c:extLst>
        </c:ser>
        <c:ser>
          <c:idx val="1"/>
          <c:order val="1"/>
          <c:tx>
            <c:strRef>
              <c:f>'6'!$G$430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'6'!$A$431:$A$432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'6'!$G$431:$G$432</c:f>
              <c:numCache>
                <c:formatCode>#,##0</c:formatCode>
                <c:ptCount val="2"/>
                <c:pt idx="0">
                  <c:v>7180.6764545454644</c:v>
                </c:pt>
                <c:pt idx="1">
                  <c:v>-118383.81199999992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8-4F3C-ACE5-C00453DD2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54424"/>
        <c:axId val="773949720"/>
      </c:barChart>
      <c:catAx>
        <c:axId val="773954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49720"/>
        <c:crosses val="autoZero"/>
        <c:auto val="1"/>
        <c:lblAlgn val="ctr"/>
        <c:lblOffset val="100"/>
        <c:noMultiLvlLbl val="0"/>
      </c:catAx>
      <c:valAx>
        <c:axId val="77394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44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13085930614668"/>
          <c:y val="0.92187434612631458"/>
          <c:w val="0.17269803206320217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Pašvaldību budžeta </a:t>
            </a:r>
            <a:r>
              <a:rPr lang="lv-LV" sz="1200" baseline="0"/>
              <a:t>izdevumi,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9453732621138994"/>
          <c:w val="0.88254396325459317"/>
          <c:h val="0.6347445559352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'6'!$D$493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'6'!$A$494:$A$495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'6'!$D$494:$D$495</c:f>
              <c:numCache>
                <c:formatCode>#\ ##0.0</c:formatCode>
                <c:ptCount val="2"/>
                <c:pt idx="0">
                  <c:v>0.84627273297618233</c:v>
                </c:pt>
                <c:pt idx="1">
                  <c:v>1.3116217197197382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E-49E4-8C1A-F7891360FF7C}"/>
            </c:ext>
          </c:extLst>
        </c:ser>
        <c:ser>
          <c:idx val="1"/>
          <c:order val="1"/>
          <c:tx>
            <c:strRef>
              <c:f>'6'!$E$493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'6'!$A$494:$A$495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'6'!$E$494:$E$495</c:f>
              <c:numCache>
                <c:formatCode>#\ ##0.0</c:formatCode>
                <c:ptCount val="2"/>
                <c:pt idx="0">
                  <c:v>0.77628192706339383</c:v>
                </c:pt>
                <c:pt idx="1">
                  <c:v>1.3017045522400623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7E-49E4-8C1A-F7891360F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51680"/>
        <c:axId val="773952856"/>
      </c:barChart>
      <c:catAx>
        <c:axId val="773951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2856"/>
        <c:crosses val="autoZero"/>
        <c:auto val="1"/>
        <c:lblAlgn val="ctr"/>
        <c:lblOffset val="100"/>
        <c:noMultiLvlLbl val="0"/>
      </c:catAx>
      <c:valAx>
        <c:axId val="77395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5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96790654941067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Pašvaldību budžeta </a:t>
            </a:r>
            <a:r>
              <a:rPr lang="lv-LV" sz="1200" baseline="0"/>
              <a:t>bilance, </a:t>
            </a:r>
            <a:r>
              <a:rPr lang="lv-LV" sz="1200" b="0" i="0" u="none" strike="noStrike" baseline="0">
                <a:effectLst/>
              </a:rPr>
              <a:t>janvāra-novembra vidējais un decembra rādītājs, </a:t>
            </a:r>
            <a:r>
              <a:rPr lang="lv-LV" sz="1200" baseline="0"/>
              <a:t>% no IKP</a:t>
            </a:r>
            <a:endParaRPr lang="lv-LV" sz="12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9920797555668993"/>
          <c:w val="0.88254396325459317"/>
          <c:h val="0.63007390658995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'6'!$F$493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'6'!$A$494:$A$495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'6'!$F$494:$F$495</c:f>
              <c:numCache>
                <c:formatCode>#\ ##0.0</c:formatCode>
                <c:ptCount val="2"/>
                <c:pt idx="0">
                  <c:v>4.0120172940054565E-2</c:v>
                </c:pt>
                <c:pt idx="1">
                  <c:v>-0.25573193056678445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2-467A-8750-39C662216B2F}"/>
            </c:ext>
          </c:extLst>
        </c:ser>
        <c:ser>
          <c:idx val="1"/>
          <c:order val="1"/>
          <c:tx>
            <c:strRef>
              <c:f>'6'!$G$493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'6'!$A$494:$A$495</c:f>
              <c:strCache>
                <c:ptCount val="2"/>
                <c:pt idx="0">
                  <c:v>janv-nov vidējais</c:v>
                </c:pt>
                <c:pt idx="1">
                  <c:v>dec</c:v>
                </c:pt>
              </c:strCache>
            </c:strRef>
          </c:cat>
          <c:val>
            <c:numRef>
              <c:f>'6'!$G$494:$G$495</c:f>
              <c:numCache>
                <c:formatCode>#\ ##0.0</c:formatCode>
                <c:ptCount val="2"/>
                <c:pt idx="0">
                  <c:v>2.4727306758178684E-2</c:v>
                </c:pt>
                <c:pt idx="1">
                  <c:v>-0.40766532972997616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2-467A-8750-39C662216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773932080"/>
        <c:axId val="773934824"/>
      </c:barChart>
      <c:catAx>
        <c:axId val="77393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4824"/>
        <c:crosses val="autoZero"/>
        <c:auto val="1"/>
        <c:lblAlgn val="ctr"/>
        <c:lblOffset val="100"/>
        <c:noMultiLvlLbl val="0"/>
      </c:catAx>
      <c:valAx>
        <c:axId val="77393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93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351955222934359"/>
          <c:y val="0.92187437939206529"/>
          <c:w val="0.17254224768874224"/>
          <c:h val="7.8125620607934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basic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</a:t>
            </a:r>
            <a:endParaRPr lang="lv-LV" sz="1100">
              <a:effectLst/>
            </a:endParaRPr>
          </a:p>
          <a:p>
            <a:pPr algn="ctr">
              <a:defRPr sz="1100"/>
            </a:pPr>
            <a:r>
              <a:rPr lang="lv-LV" sz="1100" b="0" i="1" baseline="0">
                <a:effectLst/>
              </a:rPr>
              <a:t>mill. euro,</a:t>
            </a:r>
            <a:r>
              <a:rPr lang="lv-LV" sz="1100" b="0" i="0" baseline="0">
                <a:effectLst/>
              </a:rPr>
              <a:t> </a:t>
            </a:r>
            <a:r>
              <a:rPr lang="lv-LV" sz="1100" b="0" i="1" baseline="0">
                <a:effectLst/>
              </a:rPr>
              <a:t>cumulative values, end-of-period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3729111986001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'2'!$B$245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 cap="rnd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27-4F6A-A856-8771BC62AE58}"/>
              </c:ext>
            </c:extLst>
          </c:dPt>
          <c:cat>
            <c:strRef>
              <c:f>'2'!$A$246:$A$257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'2'!$B$246:$B$257</c:f>
              <c:numCache>
                <c:formatCode>#\ ##0.0</c:formatCode>
                <c:ptCount val="12"/>
                <c:pt idx="0">
                  <c:v>-27008.783000000054</c:v>
                </c:pt>
                <c:pt idx="1">
                  <c:v>-9269.5239999999758</c:v>
                </c:pt>
                <c:pt idx="2">
                  <c:v>-101706.88614000008</c:v>
                </c:pt>
                <c:pt idx="3">
                  <c:v>-170325.64399999985</c:v>
                </c:pt>
                <c:pt idx="4">
                  <c:v>-92020.585659999866</c:v>
                </c:pt>
                <c:pt idx="5">
                  <c:v>-208697</c:v>
                </c:pt>
                <c:pt idx="6">
                  <c:v>-115099.53200000012</c:v>
                </c:pt>
                <c:pt idx="7">
                  <c:v>-216342.46299999952</c:v>
                </c:pt>
                <c:pt idx="8">
                  <c:v>-335327.7209999999</c:v>
                </c:pt>
                <c:pt idx="9">
                  <c:v>-600909.80800000019</c:v>
                </c:pt>
                <c:pt idx="10">
                  <c:v>-709090.36600000039</c:v>
                </c:pt>
                <c:pt idx="11">
                  <c:v>-1241962.0246699993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7-4F6A-A856-8771BC62AE58}"/>
            </c:ext>
          </c:extLst>
        </c:ser>
        <c:ser>
          <c:idx val="1"/>
          <c:order val="1"/>
          <c:tx>
            <c:strRef>
              <c:f>'2'!$C$245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'2'!$A$246:$A$257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'2'!$C$246:$C$257</c:f>
              <c:numCache>
                <c:formatCode>#\ ##0.0</c:formatCode>
                <c:ptCount val="12"/>
                <c:pt idx="0">
                  <c:v>145495.451</c:v>
                </c:pt>
                <c:pt idx="1">
                  <c:v>140973.01899999985</c:v>
                </c:pt>
                <c:pt idx="2">
                  <c:v>-553552.96299999999</c:v>
                </c:pt>
                <c:pt idx="3">
                  <c:v>-658430.76099999994</c:v>
                </c:pt>
                <c:pt idx="4">
                  <c:v>-659587.17199999979</c:v>
                </c:pt>
                <c:pt idx="5">
                  <c:v>-939419.41299999971</c:v>
                </c:pt>
                <c:pt idx="6">
                  <c:v>-920391.10199999996</c:v>
                </c:pt>
                <c:pt idx="7">
                  <c:v>-950438.33499999996</c:v>
                </c:pt>
                <c:pt idx="8">
                  <c:v>-838941.25799999945</c:v>
                </c:pt>
                <c:pt idx="9">
                  <c:v>-1117742.949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27-4F6A-A856-8771BC62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91128"/>
        <c:axId val="433086424"/>
      </c:barChart>
      <c:catAx>
        <c:axId val="433091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6424"/>
        <c:crosses val="autoZero"/>
        <c:auto val="1"/>
        <c:lblAlgn val="ctr"/>
        <c:lblOffset val="100"/>
        <c:noMultiLvlLbl val="0"/>
      </c:catAx>
      <c:valAx>
        <c:axId val="43308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911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73600174978123"/>
          <c:y val="0.91724482356372106"/>
          <c:w val="0.16185739830340634"/>
          <c:h val="7.5307447254848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Central government basic budget </a:t>
            </a:r>
            <a:r>
              <a:rPr lang="lv-LV" sz="1200" b="0" i="0" u="sng" baseline="0">
                <a:effectLst/>
              </a:rPr>
              <a:t>balance</a:t>
            </a:r>
            <a:r>
              <a:rPr lang="lv-LV" sz="1200" b="0" i="0" baseline="0">
                <a:effectLst/>
              </a:rPr>
              <a:t> (cash flow), </a:t>
            </a:r>
            <a:endParaRPr lang="lv-LV" sz="1200">
              <a:effectLst/>
            </a:endParaRPr>
          </a:p>
          <a:p>
            <a:pPr algn="ctr">
              <a:defRPr sz="1200"/>
            </a:pPr>
            <a:r>
              <a:rPr lang="lv-LV" sz="1200" b="0" i="1" baseline="0">
                <a:effectLst/>
              </a:rPr>
              <a:t>% of GDP,</a:t>
            </a:r>
            <a:r>
              <a:rPr lang="lv-LV" sz="1200" b="0" i="0" baseline="0">
                <a:effectLst/>
              </a:rPr>
              <a:t> </a:t>
            </a:r>
            <a:r>
              <a:rPr lang="lv-LV" sz="1200" b="0" i="1" baseline="0">
                <a:effectLst/>
              </a:rPr>
              <a:t>cumulative values, end-of-period</a:t>
            </a:r>
            <a:endParaRPr lang="lv-LV" sz="1200">
              <a:effectLst/>
            </a:endParaRPr>
          </a:p>
          <a:p>
            <a:pPr algn="ctr">
              <a:defRPr sz="1200"/>
            </a:pPr>
            <a:endParaRPr lang="lv-LV" sz="12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4192074948964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'2'!$B$285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'2'!$A$286:$A$297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'2'!$B$286:$B$297</c:f>
              <c:numCache>
                <c:formatCode>#\ ##0.0</c:formatCode>
                <c:ptCount val="12"/>
                <c:pt idx="0">
                  <c:v>-9.2073291460654516E-2</c:v>
                </c:pt>
                <c:pt idx="1">
                  <c:v>-3.1599927510748194E-2</c:v>
                </c:pt>
                <c:pt idx="2">
                  <c:v>-0.34672009364967726</c:v>
                </c:pt>
                <c:pt idx="3">
                  <c:v>-0.58064232895038759</c:v>
                </c:pt>
                <c:pt idx="4">
                  <c:v>-0.3136993697144102</c:v>
                </c:pt>
                <c:pt idx="5">
                  <c:v>-0.71145077910264143</c:v>
                </c:pt>
                <c:pt idx="6">
                  <c:v>-0.39237579704427711</c:v>
                </c:pt>
                <c:pt idx="7">
                  <c:v>-0.7375142616057444</c:v>
                </c:pt>
                <c:pt idx="8">
                  <c:v>-1.1431365489689027</c:v>
                </c:pt>
                <c:pt idx="9">
                  <c:v>-2.0485093272640182</c:v>
                </c:pt>
                <c:pt idx="10">
                  <c:v>-2.4172982522263253</c:v>
                </c:pt>
                <c:pt idx="11">
                  <c:v>-4.2338646461969507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1F-4565-B1A3-819DA8402225}"/>
            </c:ext>
          </c:extLst>
        </c:ser>
        <c:ser>
          <c:idx val="1"/>
          <c:order val="1"/>
          <c:tx>
            <c:strRef>
              <c:f>'2'!$C$285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'2'!$A$286:$A$297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'2'!$C$286:$C$297</c:f>
              <c:numCache>
                <c:formatCode>#\ ##0.0</c:formatCode>
                <c:ptCount val="12"/>
                <c:pt idx="0">
                  <c:v>0.4716281700717444</c:v>
                </c:pt>
                <c:pt idx="1">
                  <c:v>0.45696856172128153</c:v>
                </c:pt>
                <c:pt idx="2">
                  <c:v>-1.8072898303916027</c:v>
                </c:pt>
                <c:pt idx="3">
                  <c:v>-2.1497043605785993</c:v>
                </c:pt>
                <c:pt idx="4">
                  <c:v>-2.1534799159088895</c:v>
                </c:pt>
                <c:pt idx="5">
                  <c:v>-2.995213187720644</c:v>
                </c:pt>
                <c:pt idx="6">
                  <c:v>-2.9345439623900309</c:v>
                </c:pt>
                <c:pt idx="7">
                  <c:v>-3.0303455471674954</c:v>
                </c:pt>
                <c:pt idx="8">
                  <c:v>-2.6748520255292472</c:v>
                </c:pt>
                <c:pt idx="9">
                  <c:v>-3.5637739384533713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1F-4565-B1A3-819DA8402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85640"/>
        <c:axId val="433089560"/>
      </c:barChart>
      <c:catAx>
        <c:axId val="43308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9560"/>
        <c:crosses val="autoZero"/>
        <c:auto val="1"/>
        <c:lblAlgn val="ctr"/>
        <c:lblOffset val="100"/>
        <c:noMultiLvlLbl val="0"/>
      </c:catAx>
      <c:valAx>
        <c:axId val="43308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84711286089238"/>
          <c:y val="0.92187445319335082"/>
          <c:w val="0.16185742886207258"/>
          <c:h val="7.5098895946641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Central government special budget </a:t>
            </a:r>
            <a:r>
              <a:rPr lang="lv-LV" sz="1100" b="0" i="0" u="sng" baseline="0">
                <a:effectLst/>
              </a:rPr>
              <a:t>balance</a:t>
            </a:r>
            <a:r>
              <a:rPr lang="lv-LV" sz="1100" b="0" i="0" baseline="0">
                <a:effectLst/>
              </a:rPr>
              <a:t> (cash flow), </a:t>
            </a:r>
            <a:endParaRPr lang="lv-LV" sz="1100">
              <a:effectLst/>
            </a:endParaRPr>
          </a:p>
          <a:p>
            <a:pPr algn="ctr">
              <a:defRPr sz="1100"/>
            </a:pPr>
            <a:r>
              <a:rPr lang="lv-LV" sz="1100" b="0" i="1" baseline="0">
                <a:effectLst/>
              </a:rPr>
              <a:t>mill. euro,</a:t>
            </a:r>
            <a:r>
              <a:rPr lang="lv-LV" sz="1100" b="0" i="0" baseline="0">
                <a:effectLst/>
              </a:rPr>
              <a:t> </a:t>
            </a:r>
            <a:r>
              <a:rPr lang="lv-LV" sz="1100" b="0" i="1" baseline="0">
                <a:effectLst/>
              </a:rPr>
              <a:t>cumulative values, end-of-period</a:t>
            </a:r>
            <a:endParaRPr lang="lv-LV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8736111111111109"/>
          <c:w val="0.88254396325459317"/>
          <c:h val="0.63729111986001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'2'!$B$325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'2'!$A$326:$A$337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'2'!$B$326:$B$337</c:f>
              <c:numCache>
                <c:formatCode>#,##0</c:formatCode>
                <c:ptCount val="12"/>
                <c:pt idx="0">
                  <c:v>22494.11599999998</c:v>
                </c:pt>
                <c:pt idx="1">
                  <c:v>41666.701000000001</c:v>
                </c:pt>
                <c:pt idx="2">
                  <c:v>6296.1929999999702</c:v>
                </c:pt>
                <c:pt idx="3">
                  <c:v>-11066.114999999991</c:v>
                </c:pt>
                <c:pt idx="4">
                  <c:v>-6871.8359999998938</c:v>
                </c:pt>
                <c:pt idx="5">
                  <c:v>-44602</c:v>
                </c:pt>
                <c:pt idx="6">
                  <c:v>-223.5679999999702</c:v>
                </c:pt>
                <c:pt idx="7">
                  <c:v>27908.665000000037</c:v>
                </c:pt>
                <c:pt idx="8">
                  <c:v>18278.586000000127</c:v>
                </c:pt>
                <c:pt idx="9">
                  <c:v>46441.754999999888</c:v>
                </c:pt>
                <c:pt idx="10">
                  <c:v>47299.080999999773</c:v>
                </c:pt>
                <c:pt idx="11">
                  <c:v>114911.25399999972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9-49D9-979E-057EEADABB25}"/>
            </c:ext>
          </c:extLst>
        </c:ser>
        <c:ser>
          <c:idx val="1"/>
          <c:order val="1"/>
          <c:tx>
            <c:strRef>
              <c:f>'2'!$C$325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'2'!$A$326:$A$337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'2'!$C$326:$C$337</c:f>
              <c:numCache>
                <c:formatCode>#,##0</c:formatCode>
                <c:ptCount val="12"/>
                <c:pt idx="0">
                  <c:v>-62808.075000000012</c:v>
                </c:pt>
                <c:pt idx="1">
                  <c:v>-130183.51300000004</c:v>
                </c:pt>
                <c:pt idx="2">
                  <c:v>-154114.179</c:v>
                </c:pt>
                <c:pt idx="3">
                  <c:v>-147503.30100000009</c:v>
                </c:pt>
                <c:pt idx="4">
                  <c:v>-113180.11399999983</c:v>
                </c:pt>
                <c:pt idx="5">
                  <c:v>-85892.075000000186</c:v>
                </c:pt>
                <c:pt idx="6">
                  <c:v>-24790.077000000048</c:v>
                </c:pt>
                <c:pt idx="7">
                  <c:v>1407.3530000001192</c:v>
                </c:pt>
                <c:pt idx="8">
                  <c:v>30609.788000000175</c:v>
                </c:pt>
                <c:pt idx="9">
                  <c:v>63006.825000000186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9-49D9-979E-057EEADAB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91912"/>
        <c:axId val="433087992"/>
      </c:barChart>
      <c:catAx>
        <c:axId val="433091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87992"/>
        <c:crosses val="autoZero"/>
        <c:auto val="1"/>
        <c:lblAlgn val="ctr"/>
        <c:lblOffset val="100"/>
        <c:noMultiLvlLbl val="0"/>
      </c:catAx>
      <c:valAx>
        <c:axId val="43308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9191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73600174978123"/>
          <c:y val="0.91724482356372106"/>
          <c:w val="0.16209923363178666"/>
          <c:h val="7.5396067347544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26" Type="http://schemas.openxmlformats.org/officeDocument/2006/relationships/chart" Target="../charts/chart38.xml"/><Relationship Id="rId3" Type="http://schemas.openxmlformats.org/officeDocument/2006/relationships/chart" Target="../charts/chart15.xml"/><Relationship Id="rId21" Type="http://schemas.openxmlformats.org/officeDocument/2006/relationships/chart" Target="../charts/chart33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5" Type="http://schemas.openxmlformats.org/officeDocument/2006/relationships/chart" Target="../charts/chart37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0" Type="http://schemas.openxmlformats.org/officeDocument/2006/relationships/chart" Target="../charts/chart32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10" Type="http://schemas.openxmlformats.org/officeDocument/2006/relationships/chart" Target="../charts/chart22.xml"/><Relationship Id="rId19" Type="http://schemas.openxmlformats.org/officeDocument/2006/relationships/chart" Target="../charts/chart31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Relationship Id="rId27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18" Type="http://schemas.openxmlformats.org/officeDocument/2006/relationships/chart" Target="../charts/chart61.xml"/><Relationship Id="rId26" Type="http://schemas.openxmlformats.org/officeDocument/2006/relationships/chart" Target="../charts/chart69.xml"/><Relationship Id="rId3" Type="http://schemas.openxmlformats.org/officeDocument/2006/relationships/chart" Target="../charts/chart46.xml"/><Relationship Id="rId21" Type="http://schemas.openxmlformats.org/officeDocument/2006/relationships/chart" Target="../charts/chart64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5" Type="http://schemas.openxmlformats.org/officeDocument/2006/relationships/chart" Target="../charts/chart68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20" Type="http://schemas.openxmlformats.org/officeDocument/2006/relationships/chart" Target="../charts/chart63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24" Type="http://schemas.openxmlformats.org/officeDocument/2006/relationships/chart" Target="../charts/chart67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23" Type="http://schemas.openxmlformats.org/officeDocument/2006/relationships/chart" Target="../charts/chart66.xml"/><Relationship Id="rId10" Type="http://schemas.openxmlformats.org/officeDocument/2006/relationships/chart" Target="../charts/chart53.xml"/><Relationship Id="rId19" Type="http://schemas.openxmlformats.org/officeDocument/2006/relationships/chart" Target="../charts/chart62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Relationship Id="rId22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422411</xdr:colOff>
      <xdr:row>19</xdr:row>
      <xdr:rowOff>164824</xdr:rowOff>
    </xdr:from>
    <xdr:to>
      <xdr:col>5</xdr:col>
      <xdr:colOff>380998</xdr:colOff>
      <xdr:row>37</xdr:row>
      <xdr:rowOff>107674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339587</xdr:colOff>
      <xdr:row>60</xdr:row>
      <xdr:rowOff>24846</xdr:rowOff>
    </xdr:from>
    <xdr:to>
      <xdr:col>5</xdr:col>
      <xdr:colOff>298174</xdr:colOff>
      <xdr:row>77</xdr:row>
      <xdr:rowOff>133349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405848</xdr:colOff>
      <xdr:row>101</xdr:row>
      <xdr:rowOff>33130</xdr:rowOff>
    </xdr:from>
    <xdr:to>
      <xdr:col>5</xdr:col>
      <xdr:colOff>364435</xdr:colOff>
      <xdr:row>118</xdr:row>
      <xdr:rowOff>141633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414130</xdr:colOff>
      <xdr:row>141</xdr:row>
      <xdr:rowOff>8283</xdr:rowOff>
    </xdr:from>
    <xdr:to>
      <xdr:col>5</xdr:col>
      <xdr:colOff>372717</xdr:colOff>
      <xdr:row>158</xdr:row>
      <xdr:rowOff>116786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484532</xdr:colOff>
      <xdr:row>181</xdr:row>
      <xdr:rowOff>7452</xdr:rowOff>
    </xdr:from>
    <xdr:to>
      <xdr:col>5</xdr:col>
      <xdr:colOff>447260</xdr:colOff>
      <xdr:row>198</xdr:row>
      <xdr:rowOff>99390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298173</xdr:colOff>
      <xdr:row>219</xdr:row>
      <xdr:rowOff>157369</xdr:rowOff>
    </xdr:from>
    <xdr:to>
      <xdr:col>5</xdr:col>
      <xdr:colOff>198782</xdr:colOff>
      <xdr:row>237</xdr:row>
      <xdr:rowOff>115956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372716</xdr:colOff>
      <xdr:row>259</xdr:row>
      <xdr:rowOff>8283</xdr:rowOff>
    </xdr:from>
    <xdr:to>
      <xdr:col>5</xdr:col>
      <xdr:colOff>281608</xdr:colOff>
      <xdr:row>277</xdr:row>
      <xdr:rowOff>57978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414131</xdr:colOff>
      <xdr:row>299</xdr:row>
      <xdr:rowOff>0</xdr:rowOff>
    </xdr:from>
    <xdr:to>
      <xdr:col>5</xdr:col>
      <xdr:colOff>323022</xdr:colOff>
      <xdr:row>317</xdr:row>
      <xdr:rowOff>57979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364434</xdr:colOff>
      <xdr:row>338</xdr:row>
      <xdr:rowOff>157368</xdr:rowOff>
    </xdr:from>
    <xdr:to>
      <xdr:col>5</xdr:col>
      <xdr:colOff>265043</xdr:colOff>
      <xdr:row>357</xdr:row>
      <xdr:rowOff>41412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455544</xdr:colOff>
      <xdr:row>380</xdr:row>
      <xdr:rowOff>3727</xdr:rowOff>
    </xdr:from>
    <xdr:to>
      <xdr:col>5</xdr:col>
      <xdr:colOff>364435</xdr:colOff>
      <xdr:row>398</xdr:row>
      <xdr:rowOff>57978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438978</xdr:colOff>
      <xdr:row>420</xdr:row>
      <xdr:rowOff>157370</xdr:rowOff>
    </xdr:from>
    <xdr:to>
      <xdr:col>5</xdr:col>
      <xdr:colOff>339587</xdr:colOff>
      <xdr:row>439</xdr:row>
      <xdr:rowOff>41414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389282</xdr:colOff>
      <xdr:row>462</xdr:row>
      <xdr:rowOff>0</xdr:rowOff>
    </xdr:from>
    <xdr:to>
      <xdr:col>5</xdr:col>
      <xdr:colOff>298173</xdr:colOff>
      <xdr:row>480</xdr:row>
      <xdr:rowOff>57979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984679</xdr:colOff>
      <xdr:row>18</xdr:row>
      <xdr:rowOff>94960</xdr:rowOff>
    </xdr:from>
    <xdr:to>
      <xdr:col>8</xdr:col>
      <xdr:colOff>32106</xdr:colOff>
      <xdr:row>35</xdr:row>
      <xdr:rowOff>152110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11767</xdr:colOff>
      <xdr:row>36</xdr:row>
      <xdr:rowOff>105895</xdr:rowOff>
    </xdr:from>
    <xdr:to>
      <xdr:col>8</xdr:col>
      <xdr:colOff>45312</xdr:colOff>
      <xdr:row>54</xdr:row>
      <xdr:rowOff>6162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3922</xdr:colOff>
      <xdr:row>54</xdr:row>
      <xdr:rowOff>123823</xdr:rowOff>
    </xdr:from>
    <xdr:to>
      <xdr:col>8</xdr:col>
      <xdr:colOff>32425</xdr:colOff>
      <xdr:row>72</xdr:row>
      <xdr:rowOff>29134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10646</xdr:colOff>
      <xdr:row>91</xdr:row>
      <xdr:rowOff>125505</xdr:rowOff>
    </xdr:from>
    <xdr:to>
      <xdr:col>8</xdr:col>
      <xdr:colOff>48673</xdr:colOff>
      <xdr:row>109</xdr:row>
      <xdr:rowOff>20730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43143</xdr:colOff>
      <xdr:row>109</xdr:row>
      <xdr:rowOff>135031</xdr:rowOff>
    </xdr:from>
    <xdr:to>
      <xdr:col>8</xdr:col>
      <xdr:colOff>81170</xdr:colOff>
      <xdr:row>127</xdr:row>
      <xdr:rowOff>35299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33618</xdr:colOff>
      <xdr:row>127</xdr:row>
      <xdr:rowOff>155201</xdr:rowOff>
    </xdr:from>
    <xdr:to>
      <xdr:col>8</xdr:col>
      <xdr:colOff>71645</xdr:colOff>
      <xdr:row>145</xdr:row>
      <xdr:rowOff>55469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200</xdr:row>
      <xdr:rowOff>67238</xdr:rowOff>
    </xdr:from>
    <xdr:to>
      <xdr:col>8</xdr:col>
      <xdr:colOff>89648</xdr:colOff>
      <xdr:row>217</xdr:row>
      <xdr:rowOff>134472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16809</xdr:colOff>
      <xdr:row>164</xdr:row>
      <xdr:rowOff>115981</xdr:rowOff>
    </xdr:from>
    <xdr:to>
      <xdr:col>8</xdr:col>
      <xdr:colOff>45384</xdr:colOff>
      <xdr:row>182</xdr:row>
      <xdr:rowOff>16249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26335</xdr:colOff>
      <xdr:row>182</xdr:row>
      <xdr:rowOff>114302</xdr:rowOff>
    </xdr:from>
    <xdr:to>
      <xdr:col>8</xdr:col>
      <xdr:colOff>54910</xdr:colOff>
      <xdr:row>200</xdr:row>
      <xdr:rowOff>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11207</xdr:colOff>
      <xdr:row>237</xdr:row>
      <xdr:rowOff>145676</xdr:rowOff>
    </xdr:from>
    <xdr:to>
      <xdr:col>8</xdr:col>
      <xdr:colOff>44752</xdr:colOff>
      <xdr:row>255</xdr:row>
      <xdr:rowOff>45944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11205</xdr:colOff>
      <xdr:row>255</xdr:row>
      <xdr:rowOff>123264</xdr:rowOff>
    </xdr:from>
    <xdr:to>
      <xdr:col>8</xdr:col>
      <xdr:colOff>44750</xdr:colOff>
      <xdr:row>273</xdr:row>
      <xdr:rowOff>23531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11206</xdr:colOff>
      <xdr:row>273</xdr:row>
      <xdr:rowOff>123265</xdr:rowOff>
    </xdr:from>
    <xdr:to>
      <xdr:col>8</xdr:col>
      <xdr:colOff>44751</xdr:colOff>
      <xdr:row>291</xdr:row>
      <xdr:rowOff>23533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</xdr:colOff>
      <xdr:row>310</xdr:row>
      <xdr:rowOff>89647</xdr:rowOff>
    </xdr:from>
    <xdr:to>
      <xdr:col>8</xdr:col>
      <xdr:colOff>38028</xdr:colOff>
      <xdr:row>327</xdr:row>
      <xdr:rowOff>141755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328</xdr:row>
      <xdr:rowOff>78441</xdr:rowOff>
    </xdr:from>
    <xdr:to>
      <xdr:col>8</xdr:col>
      <xdr:colOff>38027</xdr:colOff>
      <xdr:row>345</xdr:row>
      <xdr:rowOff>130549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346</xdr:row>
      <xdr:rowOff>89647</xdr:rowOff>
    </xdr:from>
    <xdr:to>
      <xdr:col>8</xdr:col>
      <xdr:colOff>38027</xdr:colOff>
      <xdr:row>363</xdr:row>
      <xdr:rowOff>141755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</xdr:colOff>
      <xdr:row>384</xdr:row>
      <xdr:rowOff>1</xdr:rowOff>
    </xdr:from>
    <xdr:to>
      <xdr:col>8</xdr:col>
      <xdr:colOff>33547</xdr:colOff>
      <xdr:row>401</xdr:row>
      <xdr:rowOff>57151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11205</xdr:colOff>
      <xdr:row>401</xdr:row>
      <xdr:rowOff>134470</xdr:rowOff>
    </xdr:from>
    <xdr:to>
      <xdr:col>8</xdr:col>
      <xdr:colOff>44750</xdr:colOff>
      <xdr:row>419</xdr:row>
      <xdr:rowOff>34737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419</xdr:row>
      <xdr:rowOff>123265</xdr:rowOff>
    </xdr:from>
    <xdr:to>
      <xdr:col>8</xdr:col>
      <xdr:colOff>33545</xdr:colOff>
      <xdr:row>437</xdr:row>
      <xdr:rowOff>23533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963707</xdr:colOff>
      <xdr:row>456</xdr:row>
      <xdr:rowOff>123267</xdr:rowOff>
    </xdr:from>
    <xdr:to>
      <xdr:col>8</xdr:col>
      <xdr:colOff>15616</xdr:colOff>
      <xdr:row>474</xdr:row>
      <xdr:rowOff>18492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974913</xdr:colOff>
      <xdr:row>529</xdr:row>
      <xdr:rowOff>100853</xdr:rowOff>
    </xdr:from>
    <xdr:to>
      <xdr:col>8</xdr:col>
      <xdr:colOff>22340</xdr:colOff>
      <xdr:row>547</xdr:row>
      <xdr:rowOff>1121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0</xdr:colOff>
      <xdr:row>602</xdr:row>
      <xdr:rowOff>123264</xdr:rowOff>
    </xdr:from>
    <xdr:to>
      <xdr:col>8</xdr:col>
      <xdr:colOff>38027</xdr:colOff>
      <xdr:row>620</xdr:row>
      <xdr:rowOff>18490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941295</xdr:colOff>
      <xdr:row>474</xdr:row>
      <xdr:rowOff>123263</xdr:rowOff>
    </xdr:from>
    <xdr:to>
      <xdr:col>7</xdr:col>
      <xdr:colOff>979322</xdr:colOff>
      <xdr:row>492</xdr:row>
      <xdr:rowOff>18489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941295</xdr:colOff>
      <xdr:row>492</xdr:row>
      <xdr:rowOff>100852</xdr:rowOff>
    </xdr:from>
    <xdr:to>
      <xdr:col>7</xdr:col>
      <xdr:colOff>979322</xdr:colOff>
      <xdr:row>509</xdr:row>
      <xdr:rowOff>152960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974913</xdr:colOff>
      <xdr:row>547</xdr:row>
      <xdr:rowOff>100853</xdr:rowOff>
    </xdr:from>
    <xdr:to>
      <xdr:col>8</xdr:col>
      <xdr:colOff>22340</xdr:colOff>
      <xdr:row>565</xdr:row>
      <xdr:rowOff>1122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963707</xdr:colOff>
      <xdr:row>565</xdr:row>
      <xdr:rowOff>89646</xdr:rowOff>
    </xdr:from>
    <xdr:to>
      <xdr:col>8</xdr:col>
      <xdr:colOff>11134</xdr:colOff>
      <xdr:row>582</xdr:row>
      <xdr:rowOff>146796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11207</xdr:colOff>
      <xdr:row>620</xdr:row>
      <xdr:rowOff>100853</xdr:rowOff>
    </xdr:from>
    <xdr:to>
      <xdr:col>8</xdr:col>
      <xdr:colOff>49234</xdr:colOff>
      <xdr:row>637</xdr:row>
      <xdr:rowOff>152961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22411</xdr:colOff>
      <xdr:row>638</xdr:row>
      <xdr:rowOff>100853</xdr:rowOff>
    </xdr:from>
    <xdr:to>
      <xdr:col>8</xdr:col>
      <xdr:colOff>60438</xdr:colOff>
      <xdr:row>655</xdr:row>
      <xdr:rowOff>152960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123264</xdr:colOff>
      <xdr:row>0</xdr:row>
      <xdr:rowOff>0</xdr:rowOff>
    </xdr:from>
    <xdr:to>
      <xdr:col>31</xdr:col>
      <xdr:colOff>210597</xdr:colOff>
      <xdr:row>14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6C53-FEF1-4932-B45B-8C8D6E924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145677</xdr:colOff>
      <xdr:row>28</xdr:row>
      <xdr:rowOff>56030</xdr:rowOff>
    </xdr:from>
    <xdr:to>
      <xdr:col>31</xdr:col>
      <xdr:colOff>233010</xdr:colOff>
      <xdr:row>43</xdr:row>
      <xdr:rowOff>132231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988A27-E57D-4794-9F1D-C3ADA692F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190502</xdr:colOff>
      <xdr:row>14</xdr:row>
      <xdr:rowOff>41462</xdr:rowOff>
    </xdr:from>
    <xdr:to>
      <xdr:col>31</xdr:col>
      <xdr:colOff>273353</xdr:colOff>
      <xdr:row>28</xdr:row>
      <xdr:rowOff>98612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624A9A-59FE-4D2A-9927-CD83B9ADE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6</xdr:row>
      <xdr:rowOff>161925</xdr:rowOff>
    </xdr:from>
    <xdr:to>
      <xdr:col>4</xdr:col>
      <xdr:colOff>504825</xdr:colOff>
      <xdr:row>20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323532</xdr:colOff>
      <xdr:row>8</xdr:row>
      <xdr:rowOff>106164</xdr:rowOff>
    </xdr:from>
    <xdr:to>
      <xdr:col>6</xdr:col>
      <xdr:colOff>357077</xdr:colOff>
      <xdr:row>26</xdr:row>
      <xdr:rowOff>6432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26</xdr:row>
      <xdr:rowOff>61072</xdr:rowOff>
    </xdr:from>
    <xdr:to>
      <xdr:col>6</xdr:col>
      <xdr:colOff>347870</xdr:colOff>
      <xdr:row>43</xdr:row>
      <xdr:rowOff>118222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317686</xdr:colOff>
      <xdr:row>44</xdr:row>
      <xdr:rowOff>79001</xdr:rowOff>
    </xdr:from>
    <xdr:to>
      <xdr:col>6</xdr:col>
      <xdr:colOff>346189</xdr:colOff>
      <xdr:row>61</xdr:row>
      <xdr:rowOff>141194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391646</xdr:colOff>
      <xdr:row>71</xdr:row>
      <xdr:rowOff>147917</xdr:rowOff>
    </xdr:from>
    <xdr:to>
      <xdr:col>6</xdr:col>
      <xdr:colOff>429673</xdr:colOff>
      <xdr:row>89</xdr:row>
      <xdr:rowOff>43142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90</xdr:row>
      <xdr:rowOff>561</xdr:rowOff>
    </xdr:from>
    <xdr:to>
      <xdr:col>6</xdr:col>
      <xdr:colOff>428552</xdr:colOff>
      <xdr:row>107</xdr:row>
      <xdr:rowOff>57711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403412</xdr:colOff>
      <xdr:row>108</xdr:row>
      <xdr:rowOff>20731</xdr:rowOff>
    </xdr:from>
    <xdr:to>
      <xdr:col>6</xdr:col>
      <xdr:colOff>441439</xdr:colOff>
      <xdr:row>125</xdr:row>
      <xdr:rowOff>77881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476250</xdr:colOff>
      <xdr:row>134</xdr:row>
      <xdr:rowOff>104775</xdr:rowOff>
    </xdr:from>
    <xdr:to>
      <xdr:col>6</xdr:col>
      <xdr:colOff>504825</xdr:colOff>
      <xdr:row>152</xdr:row>
      <xdr:rowOff>5043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485775</xdr:colOff>
      <xdr:row>152</xdr:row>
      <xdr:rowOff>114300</xdr:rowOff>
    </xdr:from>
    <xdr:to>
      <xdr:col>6</xdr:col>
      <xdr:colOff>514350</xdr:colOff>
      <xdr:row>170</xdr:row>
      <xdr:rowOff>14568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425824</xdr:colOff>
      <xdr:row>180</xdr:row>
      <xdr:rowOff>78441</xdr:rowOff>
    </xdr:from>
    <xdr:to>
      <xdr:col>6</xdr:col>
      <xdr:colOff>459369</xdr:colOff>
      <xdr:row>197</xdr:row>
      <xdr:rowOff>135591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414617</xdr:colOff>
      <xdr:row>198</xdr:row>
      <xdr:rowOff>123265</xdr:rowOff>
    </xdr:from>
    <xdr:to>
      <xdr:col>6</xdr:col>
      <xdr:colOff>448162</xdr:colOff>
      <xdr:row>216</xdr:row>
      <xdr:rowOff>23532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392206</xdr:colOff>
      <xdr:row>216</xdr:row>
      <xdr:rowOff>145676</xdr:rowOff>
    </xdr:from>
    <xdr:to>
      <xdr:col>6</xdr:col>
      <xdr:colOff>425751</xdr:colOff>
      <xdr:row>234</xdr:row>
      <xdr:rowOff>45944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347382</xdr:colOff>
      <xdr:row>243</xdr:row>
      <xdr:rowOff>145676</xdr:rowOff>
    </xdr:from>
    <xdr:to>
      <xdr:col>6</xdr:col>
      <xdr:colOff>385409</xdr:colOff>
      <xdr:row>261</xdr:row>
      <xdr:rowOff>40902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336176</xdr:colOff>
      <xdr:row>262</xdr:row>
      <xdr:rowOff>0</xdr:rowOff>
    </xdr:from>
    <xdr:to>
      <xdr:col>6</xdr:col>
      <xdr:colOff>374203</xdr:colOff>
      <xdr:row>279</xdr:row>
      <xdr:rowOff>52108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347383</xdr:colOff>
      <xdr:row>280</xdr:row>
      <xdr:rowOff>11206</xdr:rowOff>
    </xdr:from>
    <xdr:to>
      <xdr:col>6</xdr:col>
      <xdr:colOff>385410</xdr:colOff>
      <xdr:row>297</xdr:row>
      <xdr:rowOff>63314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425824</xdr:colOff>
      <xdr:row>306</xdr:row>
      <xdr:rowOff>78441</xdr:rowOff>
    </xdr:from>
    <xdr:to>
      <xdr:col>6</xdr:col>
      <xdr:colOff>459369</xdr:colOff>
      <xdr:row>323</xdr:row>
      <xdr:rowOff>135591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414617</xdr:colOff>
      <xdr:row>324</xdr:row>
      <xdr:rowOff>123265</xdr:rowOff>
    </xdr:from>
    <xdr:to>
      <xdr:col>6</xdr:col>
      <xdr:colOff>448162</xdr:colOff>
      <xdr:row>342</xdr:row>
      <xdr:rowOff>23532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392206</xdr:colOff>
      <xdr:row>342</xdr:row>
      <xdr:rowOff>145676</xdr:rowOff>
    </xdr:from>
    <xdr:to>
      <xdr:col>6</xdr:col>
      <xdr:colOff>425751</xdr:colOff>
      <xdr:row>360</xdr:row>
      <xdr:rowOff>45944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302559</xdr:colOff>
      <xdr:row>369</xdr:row>
      <xdr:rowOff>44825</xdr:rowOff>
    </xdr:from>
    <xdr:to>
      <xdr:col>6</xdr:col>
      <xdr:colOff>340586</xdr:colOff>
      <xdr:row>386</xdr:row>
      <xdr:rowOff>96933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425824</xdr:colOff>
      <xdr:row>432</xdr:row>
      <xdr:rowOff>78441</xdr:rowOff>
    </xdr:from>
    <xdr:to>
      <xdr:col>6</xdr:col>
      <xdr:colOff>459369</xdr:colOff>
      <xdr:row>449</xdr:row>
      <xdr:rowOff>135591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336177</xdr:colOff>
      <xdr:row>496</xdr:row>
      <xdr:rowOff>11206</xdr:rowOff>
    </xdr:from>
    <xdr:to>
      <xdr:col>6</xdr:col>
      <xdr:colOff>374204</xdr:colOff>
      <xdr:row>513</xdr:row>
      <xdr:rowOff>63314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336177</xdr:colOff>
      <xdr:row>387</xdr:row>
      <xdr:rowOff>67234</xdr:rowOff>
    </xdr:from>
    <xdr:to>
      <xdr:col>6</xdr:col>
      <xdr:colOff>374204</xdr:colOff>
      <xdr:row>404</xdr:row>
      <xdr:rowOff>119342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369794</xdr:colOff>
      <xdr:row>405</xdr:row>
      <xdr:rowOff>89647</xdr:rowOff>
    </xdr:from>
    <xdr:to>
      <xdr:col>6</xdr:col>
      <xdr:colOff>407821</xdr:colOff>
      <xdr:row>422</xdr:row>
      <xdr:rowOff>141755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425824</xdr:colOff>
      <xdr:row>450</xdr:row>
      <xdr:rowOff>123265</xdr:rowOff>
    </xdr:from>
    <xdr:to>
      <xdr:col>6</xdr:col>
      <xdr:colOff>459369</xdr:colOff>
      <xdr:row>468</xdr:row>
      <xdr:rowOff>23533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425824</xdr:colOff>
      <xdr:row>468</xdr:row>
      <xdr:rowOff>123264</xdr:rowOff>
    </xdr:from>
    <xdr:to>
      <xdr:col>6</xdr:col>
      <xdr:colOff>459369</xdr:colOff>
      <xdr:row>486</xdr:row>
      <xdr:rowOff>23532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336177</xdr:colOff>
      <xdr:row>514</xdr:row>
      <xdr:rowOff>11206</xdr:rowOff>
    </xdr:from>
    <xdr:to>
      <xdr:col>6</xdr:col>
      <xdr:colOff>374204</xdr:colOff>
      <xdr:row>531</xdr:row>
      <xdr:rowOff>63314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336176</xdr:colOff>
      <xdr:row>531</xdr:row>
      <xdr:rowOff>145677</xdr:rowOff>
    </xdr:from>
    <xdr:to>
      <xdr:col>6</xdr:col>
      <xdr:colOff>374203</xdr:colOff>
      <xdr:row>549</xdr:row>
      <xdr:rowOff>40902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ase.gov.lv/parskati/kopbudzeta-izpildes-parskati/menesa-parskati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kase.gov.lv/parskati/kopbudzeta-izpildes-parskati/menesa-parskati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kase.gov.lv/sites/default/files/public/PD/Parskati/Menesa_parskati/2018/valsts_budzeta_izpilde_decembris_2018.xls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zoomScaleNormal="100" zoomScaleSheetLayoutView="100" workbookViewId="0">
      <selection activeCell="B5" sqref="B5"/>
    </sheetView>
  </sheetViews>
  <sheetFormatPr defaultColWidth="0" defaultRowHeight="15" zeroHeight="1"/>
  <cols>
    <col min="1" max="1" width="15.140625" style="2" customWidth="1"/>
    <col min="2" max="2" width="63.28515625" style="2" customWidth="1"/>
    <col min="3" max="3" width="73.140625" style="2" customWidth="1"/>
    <col min="4" max="16384" width="9.140625" style="2" hidden="1"/>
  </cols>
  <sheetData>
    <row r="1" spans="1:3" ht="15.75">
      <c r="A1" s="49" t="s">
        <v>62</v>
      </c>
    </row>
    <row r="2" spans="1:3" ht="15.75">
      <c r="A2" s="49" t="s">
        <v>63</v>
      </c>
    </row>
    <row r="3" spans="1:3" ht="5.25" customHeight="1"/>
    <row r="4" spans="1:3">
      <c r="A4" s="50" t="s">
        <v>47</v>
      </c>
      <c r="B4" s="50" t="s">
        <v>48</v>
      </c>
      <c r="C4" s="50" t="s">
        <v>49</v>
      </c>
    </row>
    <row r="5" spans="1:3">
      <c r="A5" s="47">
        <v>1</v>
      </c>
      <c r="B5" s="48" t="s">
        <v>50</v>
      </c>
      <c r="C5" s="48" t="s">
        <v>55</v>
      </c>
    </row>
    <row r="6" spans="1:3">
      <c r="A6" s="47">
        <v>2</v>
      </c>
      <c r="B6" s="48" t="s">
        <v>51</v>
      </c>
      <c r="C6" s="48" t="s">
        <v>56</v>
      </c>
    </row>
    <row r="7" spans="1:3">
      <c r="A7" s="47">
        <v>3</v>
      </c>
      <c r="B7" s="48" t="s">
        <v>52</v>
      </c>
      <c r="C7" s="48" t="s">
        <v>57</v>
      </c>
    </row>
    <row r="8" spans="1:3">
      <c r="A8" s="47">
        <v>4</v>
      </c>
      <c r="B8" s="48" t="s">
        <v>53</v>
      </c>
      <c r="C8" s="48" t="s">
        <v>58</v>
      </c>
    </row>
    <row r="9" spans="1:3" hidden="1">
      <c r="A9" s="47">
        <v>5</v>
      </c>
      <c r="B9" s="48" t="s">
        <v>54</v>
      </c>
      <c r="C9" s="48" t="s">
        <v>59</v>
      </c>
    </row>
    <row r="10" spans="1:3" hidden="1">
      <c r="A10" s="47">
        <v>6</v>
      </c>
      <c r="B10" s="48" t="s">
        <v>60</v>
      </c>
      <c r="C10" s="48" t="s">
        <v>61</v>
      </c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1"/>
  <sheetViews>
    <sheetView tabSelected="1" zoomScaleNormal="100" zoomScaleSheetLayoutView="85" workbookViewId="0">
      <pane xSplit="1" topLeftCell="AN1" activePane="topRight" state="frozen"/>
      <selection pane="topRight" activeCell="A2" sqref="A2"/>
    </sheetView>
  </sheetViews>
  <sheetFormatPr defaultColWidth="9.140625" defaultRowHeight="15" zeroHeight="1"/>
  <cols>
    <col min="1" max="1" width="50.7109375" style="63" customWidth="1"/>
    <col min="2" max="12" width="8.42578125" style="84" customWidth="1"/>
    <col min="13" max="13" width="9.140625" style="84" customWidth="1"/>
    <col min="14" max="14" width="10" style="84" customWidth="1"/>
    <col min="15" max="18" width="8.85546875" style="84" customWidth="1"/>
    <col min="19" max="19" width="9.85546875" style="84" customWidth="1"/>
    <col min="20" max="20" width="10" style="84" customWidth="1"/>
    <col min="21" max="21" width="10.42578125" style="84" customWidth="1"/>
    <col min="22" max="22" width="9.42578125" style="84" customWidth="1"/>
    <col min="23" max="23" width="8.85546875" style="84" customWidth="1"/>
    <col min="24" max="24" width="10" style="84" customWidth="1"/>
    <col min="25" max="25" width="9.85546875" style="84" customWidth="1"/>
    <col min="26" max="26" width="10.140625" style="84" customWidth="1"/>
    <col min="27" max="27" width="9.7109375" style="84" customWidth="1"/>
    <col min="28" max="30" width="10.140625" style="84" customWidth="1"/>
    <col min="31" max="32" width="10.7109375" style="84" customWidth="1"/>
    <col min="33" max="50" width="11.140625" style="84" customWidth="1"/>
    <col min="51" max="51" width="10.85546875" style="84" bestFit="1" customWidth="1"/>
    <col min="52" max="16384" width="9.140625" style="84"/>
  </cols>
  <sheetData>
    <row r="1" spans="1:51" s="52" customFormat="1">
      <c r="A1" s="51" t="s">
        <v>125</v>
      </c>
    </row>
    <row r="2" spans="1:51" s="52" customFormat="1" ht="12.75" customHeight="1">
      <c r="A2" s="53" t="s">
        <v>126</v>
      </c>
    </row>
    <row r="3" spans="1:51" s="52" customFormat="1" ht="3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51" ht="15" customHeight="1">
      <c r="A4" s="136"/>
      <c r="B4" s="56">
        <v>43101</v>
      </c>
      <c r="C4" s="56">
        <v>43132</v>
      </c>
      <c r="D4" s="56">
        <v>43160</v>
      </c>
      <c r="E4" s="56">
        <v>43191</v>
      </c>
      <c r="F4" s="56">
        <v>43221</v>
      </c>
      <c r="G4" s="56">
        <v>43252</v>
      </c>
      <c r="H4" s="56">
        <v>43282</v>
      </c>
      <c r="I4" s="56">
        <v>43313</v>
      </c>
      <c r="J4" s="56">
        <v>43344</v>
      </c>
      <c r="K4" s="56">
        <v>43374</v>
      </c>
      <c r="L4" s="56">
        <v>43405</v>
      </c>
      <c r="M4" s="56">
        <v>43435</v>
      </c>
      <c r="N4" s="88" t="s">
        <v>6</v>
      </c>
      <c r="O4" s="85">
        <v>43466</v>
      </c>
      <c r="P4" s="56">
        <v>43497</v>
      </c>
      <c r="Q4" s="56">
        <v>43525</v>
      </c>
      <c r="R4" s="56">
        <v>43556</v>
      </c>
      <c r="S4" s="56">
        <v>43586</v>
      </c>
      <c r="T4" s="56">
        <v>43617</v>
      </c>
      <c r="U4" s="56">
        <v>43647</v>
      </c>
      <c r="V4" s="56">
        <v>43678</v>
      </c>
      <c r="W4" s="56">
        <v>43709</v>
      </c>
      <c r="X4" s="56">
        <v>43739</v>
      </c>
      <c r="Y4" s="56">
        <v>43770</v>
      </c>
      <c r="Z4" s="56">
        <v>43800</v>
      </c>
      <c r="AA4" s="88" t="s">
        <v>90</v>
      </c>
      <c r="AB4" s="56">
        <v>43831</v>
      </c>
      <c r="AC4" s="56">
        <v>43862</v>
      </c>
      <c r="AD4" s="123">
        <v>43892</v>
      </c>
      <c r="AE4" s="56">
        <v>43922</v>
      </c>
      <c r="AF4" s="123">
        <v>43952</v>
      </c>
      <c r="AG4" s="56">
        <v>43983</v>
      </c>
      <c r="AH4" s="123">
        <v>44013</v>
      </c>
      <c r="AI4" s="56">
        <v>44044</v>
      </c>
      <c r="AJ4" s="123">
        <v>44075</v>
      </c>
      <c r="AK4" s="123">
        <v>44105</v>
      </c>
      <c r="AL4" s="123">
        <v>44136</v>
      </c>
      <c r="AM4" s="123">
        <v>44166</v>
      </c>
      <c r="AN4" s="88">
        <v>43783</v>
      </c>
      <c r="AO4" s="123">
        <v>44197</v>
      </c>
      <c r="AP4" s="123">
        <v>44228</v>
      </c>
      <c r="AQ4" s="123">
        <v>44256</v>
      </c>
      <c r="AR4" s="123">
        <v>44287</v>
      </c>
      <c r="AS4" s="123">
        <v>44317</v>
      </c>
      <c r="AT4" s="123">
        <v>44348</v>
      </c>
      <c r="AU4" s="123">
        <v>44378</v>
      </c>
      <c r="AV4" s="123">
        <v>44409</v>
      </c>
      <c r="AW4" s="123">
        <v>44440</v>
      </c>
      <c r="AX4" s="123">
        <v>44470</v>
      </c>
      <c r="AY4" s="88">
        <v>44174</v>
      </c>
    </row>
    <row r="5" spans="1:51" ht="15" customHeight="1">
      <c r="A5" s="15" t="s">
        <v>127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>
        <f t="shared" ref="M5:AA5" si="0">M8-M7-M6</f>
        <v>-1.6690722085918206</v>
      </c>
      <c r="N5" s="93">
        <f t="shared" si="0"/>
        <v>-1.068002377002065</v>
      </c>
      <c r="O5" s="16">
        <f t="shared" si="0"/>
        <v>-2.4835896220784748E-2</v>
      </c>
      <c r="P5" s="16">
        <f t="shared" si="0"/>
        <v>0.30337098250100869</v>
      </c>
      <c r="Q5" s="16">
        <f t="shared" si="0"/>
        <v>5.6620866140070225E-2</v>
      </c>
      <c r="R5" s="16">
        <f t="shared" si="0"/>
        <v>0.27491007699465642</v>
      </c>
      <c r="S5" s="16">
        <f t="shared" ref="S5:Y5" si="1">S8-S7-S6</f>
        <v>1.0029767295366647</v>
      </c>
      <c r="T5" s="16">
        <f t="shared" si="1"/>
        <v>1.5000357890853011</v>
      </c>
      <c r="U5" s="16">
        <f t="shared" si="1"/>
        <v>2.2063498222938098</v>
      </c>
      <c r="V5" s="16">
        <f t="shared" si="1"/>
        <v>2.2054154375551045</v>
      </c>
      <c r="W5" s="16">
        <f t="shared" si="1"/>
        <v>1.9533396991746117</v>
      </c>
      <c r="X5" s="16">
        <f t="shared" si="1"/>
        <v>1.719240480772394</v>
      </c>
      <c r="Y5" s="16">
        <f t="shared" si="1"/>
        <v>1.2995041788421156</v>
      </c>
      <c r="Z5" s="16">
        <f t="shared" ref="Z5:AB5" si="2">Z8-Z7-Z6</f>
        <v>2.5345898424584012E-2</v>
      </c>
      <c r="AA5" s="93">
        <f t="shared" si="0"/>
        <v>-0.5</v>
      </c>
      <c r="AB5" s="16">
        <f t="shared" si="2"/>
        <v>0.60136552187577874</v>
      </c>
      <c r="AC5" s="16">
        <f t="shared" ref="AC5:AE5" si="3">AC8-AC7-AC6</f>
        <v>0.95491992583645158</v>
      </c>
      <c r="AD5" s="124">
        <v>0.40629703165301156</v>
      </c>
      <c r="AE5" s="16">
        <f t="shared" si="3"/>
        <v>3.8175071328997316</v>
      </c>
      <c r="AF5" s="16">
        <f t="shared" ref="AF5:AL5" si="4">AF8-AF7-AF6</f>
        <v>4.0562651149331446</v>
      </c>
      <c r="AG5" s="16">
        <f t="shared" si="4"/>
        <v>3.4081708384068299</v>
      </c>
      <c r="AH5" s="16">
        <f t="shared" si="4"/>
        <v>1.910376400712289</v>
      </c>
      <c r="AI5" s="16">
        <f t="shared" si="4"/>
        <v>1.7524580544817563</v>
      </c>
      <c r="AJ5" s="16">
        <f t="shared" si="4"/>
        <v>1.3094451776852511</v>
      </c>
      <c r="AK5" s="16">
        <f t="shared" si="4"/>
        <v>0.49200664116634352</v>
      </c>
      <c r="AL5" s="16">
        <f t="shared" si="4"/>
        <v>4.4050606933854652E-2</v>
      </c>
      <c r="AM5" s="124">
        <v>-2.3193968322180485</v>
      </c>
      <c r="AN5" s="113">
        <f t="shared" ref="AN5" si="5">AN8-AN7-AN6</f>
        <v>-2.7594882398449023</v>
      </c>
      <c r="AO5" s="124">
        <v>2.7961692431367258</v>
      </c>
      <c r="AP5" s="124">
        <v>2.5691423794050605</v>
      </c>
      <c r="AQ5" s="124">
        <v>0.53894567187842735</v>
      </c>
      <c r="AR5" s="124">
        <v>5.9817069866492156E-2</v>
      </c>
      <c r="AS5" s="124">
        <v>-0.82544913203750925</v>
      </c>
      <c r="AT5" s="124">
        <v>-2.8732757893616672</v>
      </c>
      <c r="AU5" s="124">
        <v>-2.6118406980752433</v>
      </c>
      <c r="AV5" s="124">
        <v>-1.6712215890746109</v>
      </c>
      <c r="AW5" s="124">
        <v>6.2827985896619998</v>
      </c>
      <c r="AX5" s="124">
        <v>5.6978108275948092</v>
      </c>
      <c r="AY5" s="113">
        <v>-1.9648241670270785</v>
      </c>
    </row>
    <row r="6" spans="1:51" ht="15" customHeight="1">
      <c r="A6" s="3" t="s">
        <v>128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0.65812240798850952</v>
      </c>
      <c r="N6" s="89">
        <v>0.12240513447374214</v>
      </c>
      <c r="O6" s="101">
        <f>R6</f>
        <v>0.54068106648278447</v>
      </c>
      <c r="P6" s="101">
        <f>R6</f>
        <v>0.54068106648278447</v>
      </c>
      <c r="Q6" s="101">
        <f>R6</f>
        <v>0.54068106648278447</v>
      </c>
      <c r="R6" s="102">
        <v>0.54068106648278447</v>
      </c>
      <c r="S6" s="102">
        <v>0.54068106648278447</v>
      </c>
      <c r="T6" s="102">
        <v>0.54068106648278447</v>
      </c>
      <c r="U6" s="103">
        <v>0.53654684174129086</v>
      </c>
      <c r="V6" s="103">
        <v>0.53654684174129086</v>
      </c>
      <c r="W6" s="103">
        <v>0.53654684174129086</v>
      </c>
      <c r="X6" s="103">
        <v>0.53654684174129086</v>
      </c>
      <c r="Y6" s="103">
        <v>0.53654684174129086</v>
      </c>
      <c r="Z6" s="103">
        <v>0.53654684174129086</v>
      </c>
      <c r="AA6" s="89">
        <v>0.5</v>
      </c>
      <c r="AB6" s="103">
        <v>0.31481171724866819</v>
      </c>
      <c r="AC6" s="103">
        <v>0.31481171724866819</v>
      </c>
      <c r="AD6" s="103">
        <v>0.31481171724866819</v>
      </c>
      <c r="AE6" s="103">
        <v>-3.3213310160223548</v>
      </c>
      <c r="AF6" s="103">
        <v>-3.3213310160223548</v>
      </c>
      <c r="AG6" s="103">
        <v>-3.3213310160223548</v>
      </c>
      <c r="AH6" s="103">
        <v>-3</v>
      </c>
      <c r="AI6" s="103">
        <v>-3</v>
      </c>
      <c r="AJ6" s="103">
        <v>-3</v>
      </c>
      <c r="AK6" s="103">
        <v>-3</v>
      </c>
      <c r="AL6" s="103">
        <v>-3</v>
      </c>
      <c r="AM6" s="103">
        <v>-2.9160619300280768</v>
      </c>
      <c r="AN6" s="114">
        <v>-3.3213310160223548</v>
      </c>
      <c r="AO6" s="103">
        <v>-2.0324903852056884</v>
      </c>
      <c r="AP6" s="103">
        <v>-2.0324903852056884</v>
      </c>
      <c r="AQ6" s="103">
        <v>-2.0324903852056884</v>
      </c>
      <c r="AR6" s="103">
        <v>-1.1521503903347261</v>
      </c>
      <c r="AS6" s="103">
        <v>-1.1521503903347261</v>
      </c>
      <c r="AT6" s="103">
        <v>-0.15215039033472599</v>
      </c>
      <c r="AU6" s="103">
        <v>-0.15215039033472599</v>
      </c>
      <c r="AV6" s="103">
        <v>-0.99246979085259757</v>
      </c>
      <c r="AW6" s="103">
        <v>-7.8552829109897875</v>
      </c>
      <c r="AX6" s="103">
        <v>-7.8552829109897875</v>
      </c>
      <c r="AY6" s="114">
        <v>-2.0324903852056884</v>
      </c>
    </row>
    <row r="7" spans="1:51" ht="15" customHeight="1">
      <c r="A7" s="3" t="s">
        <v>129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v>9.9498006033112863E-3</v>
      </c>
      <c r="N7" s="89">
        <v>9.9498006033112863E-3</v>
      </c>
      <c r="O7" s="102">
        <f>R7</f>
        <v>-0.5</v>
      </c>
      <c r="P7" s="101">
        <f>R7</f>
        <v>-0.5</v>
      </c>
      <c r="Q7" s="101">
        <f>R7</f>
        <v>-0.5</v>
      </c>
      <c r="R7" s="101">
        <v>-0.5</v>
      </c>
      <c r="S7" s="101">
        <v>-0.5</v>
      </c>
      <c r="T7" s="101">
        <v>-0.5</v>
      </c>
      <c r="U7" s="104">
        <v>-0.45280787076751</v>
      </c>
      <c r="V7" s="104">
        <v>-0.45280787076751</v>
      </c>
      <c r="W7" s="104">
        <v>-0.45280787076751</v>
      </c>
      <c r="X7" s="104">
        <v>-0.45280787076751</v>
      </c>
      <c r="Y7" s="104">
        <v>-0.45280787076751</v>
      </c>
      <c r="Z7" s="104">
        <v>-0.45280787076751</v>
      </c>
      <c r="AA7" s="89">
        <v>-0.5</v>
      </c>
      <c r="AB7" s="104">
        <v>-0.28547987063360686</v>
      </c>
      <c r="AC7" s="104">
        <v>-0.28547987063360686</v>
      </c>
      <c r="AD7" s="104">
        <v>-0.28547987063360686</v>
      </c>
      <c r="AE7" s="104">
        <v>-0.28547987063360686</v>
      </c>
      <c r="AF7" s="104">
        <v>-0.28547987063360686</v>
      </c>
      <c r="AG7" s="104">
        <v>-0.28547987063360686</v>
      </c>
      <c r="AH7" s="104">
        <v>-0.12</v>
      </c>
      <c r="AI7" s="104">
        <v>-0.12</v>
      </c>
      <c r="AJ7" s="104">
        <v>-0.12</v>
      </c>
      <c r="AK7" s="104">
        <v>-0.12</v>
      </c>
      <c r="AL7" s="104">
        <v>-0.12</v>
      </c>
      <c r="AM7" s="104">
        <v>-0.12</v>
      </c>
      <c r="AN7" s="115">
        <v>-3.3282420314087</v>
      </c>
      <c r="AO7" s="104">
        <v>5.0455901641074136E-2</v>
      </c>
      <c r="AP7" s="104">
        <v>5.0455901641074136E-2</v>
      </c>
      <c r="AQ7" s="104">
        <v>5.0455901641074136E-2</v>
      </c>
      <c r="AR7" s="104">
        <v>5.0455901641074136E-2</v>
      </c>
      <c r="AS7" s="104">
        <v>0</v>
      </c>
      <c r="AT7" s="104">
        <v>0</v>
      </c>
      <c r="AU7" s="104">
        <v>0</v>
      </c>
      <c r="AV7" s="104">
        <v>0</v>
      </c>
      <c r="AW7" s="104">
        <v>-0.99246979085259757</v>
      </c>
      <c r="AX7" s="104">
        <v>-0.99246979085259757</v>
      </c>
      <c r="AY7" s="115">
        <v>5.0455901641074136E-2</v>
      </c>
    </row>
    <row r="8" spans="1:51" ht="15" customHeight="1">
      <c r="A8" s="17" t="s">
        <v>130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>
        <v>-1.0009999999999999</v>
      </c>
      <c r="N8" s="93">
        <f>N9/28359362.2877319*100</f>
        <v>-0.93564744192501159</v>
      </c>
      <c r="O8" s="86">
        <f>O9/'2'!H207*100</f>
        <v>1.5845170261999757E-2</v>
      </c>
      <c r="P8" s="86">
        <f>P9/'2'!H207*100</f>
        <v>0.34405204898379316</v>
      </c>
      <c r="Q8" s="18">
        <f>Q9/'2'!H207*100</f>
        <v>9.730193262285472E-2</v>
      </c>
      <c r="R8" s="96">
        <f>R9/'2'!H207*100</f>
        <v>0.31559114347744088</v>
      </c>
      <c r="S8" s="96">
        <f>S9/'2'!H207*100</f>
        <v>1.0436577960194491</v>
      </c>
      <c r="T8" s="96">
        <f>T9/'2'!H207*100</f>
        <v>1.5407168555680852</v>
      </c>
      <c r="U8" s="96">
        <f>U9/'2'!H207*100</f>
        <v>2.2900887932675906</v>
      </c>
      <c r="V8" s="96">
        <f>V9/'2'!H207*100</f>
        <v>2.2891544085288853</v>
      </c>
      <c r="W8" s="96">
        <f>W9/'2'!H207*100</f>
        <v>2.0370786701483925</v>
      </c>
      <c r="X8" s="96">
        <f>X9/'2'!H207*100</f>
        <v>1.8029794517461748</v>
      </c>
      <c r="Y8" s="96">
        <f>Y9/'2'!H207*100</f>
        <v>1.3832431498158964</v>
      </c>
      <c r="Z8" s="96">
        <f>Z9/'2'!H207*100</f>
        <v>0.10908486939836483</v>
      </c>
      <c r="AA8" s="93">
        <v>-0.5</v>
      </c>
      <c r="AB8" s="96">
        <f>AB9/'2'!I207*100</f>
        <v>0.63069736849084002</v>
      </c>
      <c r="AC8" s="96">
        <f>AC9/'2'!I207*100</f>
        <v>0.98425177245151285</v>
      </c>
      <c r="AD8" s="96">
        <f>AD9/'2'!I207*100</f>
        <v>0.49235828256175629</v>
      </c>
      <c r="AE8" s="96">
        <f>AE9/'2'!I207*100</f>
        <v>0.21069624624376998</v>
      </c>
      <c r="AF8" s="96">
        <f>AF9/'2'!I207*100</f>
        <v>0.44945422827718257</v>
      </c>
      <c r="AG8" s="96">
        <f>AG9/'2'!I207*100</f>
        <v>-0.19864004824913195</v>
      </c>
      <c r="AH8" s="96">
        <f>AH9/'2'!I207*100</f>
        <v>-1.2096235992877109</v>
      </c>
      <c r="AI8" s="96">
        <f>AI9/'2'!$I207*100</f>
        <v>-1.3675419455182436</v>
      </c>
      <c r="AJ8" s="96">
        <f>AJ9/'2'!$I207*100</f>
        <v>-1.810554822314749</v>
      </c>
      <c r="AK8" s="96">
        <f>AK9/'2'!$I207*100</f>
        <v>-2.6279933588336566</v>
      </c>
      <c r="AL8" s="96">
        <f>AL9/'2'!$I207*100</f>
        <v>-3.0759493930661455</v>
      </c>
      <c r="AM8" s="96">
        <v>-5.3554587622461254</v>
      </c>
      <c r="AN8" s="113">
        <v>-9.4090612872759571</v>
      </c>
      <c r="AO8" s="96">
        <v>0.81413475957211145</v>
      </c>
      <c r="AP8" s="96">
        <v>0.58710789584044609</v>
      </c>
      <c r="AQ8" s="96">
        <v>-1.4430888116861869</v>
      </c>
      <c r="AR8" s="96">
        <v>-1.922217413698122</v>
      </c>
      <c r="AS8" s="96">
        <v>-1.9775995223722354</v>
      </c>
      <c r="AT8" s="96">
        <v>-3.0254261796963933</v>
      </c>
      <c r="AU8" s="96">
        <v>-2.7639910884099694</v>
      </c>
      <c r="AV8" s="96">
        <v>-2.6636913799272084</v>
      </c>
      <c r="AW8" s="96">
        <v>-2.5649541121803852</v>
      </c>
      <c r="AX8" s="96">
        <v>-3.1499418742475762</v>
      </c>
      <c r="AY8" s="113">
        <v>-3.9468586505916927</v>
      </c>
    </row>
    <row r="9" spans="1:51" ht="15" customHeight="1">
      <c r="A9" s="4" t="s">
        <v>131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>
        <v>-295406</v>
      </c>
      <c r="N9" s="90">
        <f t="shared" ref="N9:Y9" si="6">N11+N10</f>
        <v>-265343.64779140998</v>
      </c>
      <c r="O9" s="87">
        <f t="shared" si="6"/>
        <v>5253.3769999999786</v>
      </c>
      <c r="P9" s="12">
        <f t="shared" si="6"/>
        <v>114068.52000000002</v>
      </c>
      <c r="Q9" s="12">
        <f t="shared" si="6"/>
        <v>32259.908000000287</v>
      </c>
      <c r="R9" s="12">
        <f t="shared" si="6"/>
        <v>104632.46700000064</v>
      </c>
      <c r="S9" s="12">
        <f t="shared" si="6"/>
        <v>346018.86699999962</v>
      </c>
      <c r="T9" s="12">
        <f t="shared" si="6"/>
        <v>510816</v>
      </c>
      <c r="U9" s="12">
        <f t="shared" si="6"/>
        <v>759266.04735589121</v>
      </c>
      <c r="V9" s="12">
        <f t="shared" si="6"/>
        <v>758956.25735589117</v>
      </c>
      <c r="W9" s="12">
        <f t="shared" si="6"/>
        <v>675381.96535589057</v>
      </c>
      <c r="X9" s="12">
        <f t="shared" si="6"/>
        <v>597767.68735589064</v>
      </c>
      <c r="Y9" s="12">
        <f t="shared" si="6"/>
        <v>458606.47935589001</v>
      </c>
      <c r="Z9" s="12">
        <f t="shared" ref="Z9:AB9" si="7">Z11+Z10</f>
        <v>36166.474355892919</v>
      </c>
      <c r="AA9" s="90">
        <v>-168600</v>
      </c>
      <c r="AB9" s="12">
        <f t="shared" si="7"/>
        <v>185008.79130099775</v>
      </c>
      <c r="AC9" s="12">
        <f t="shared" ref="AC9:AE9" si="8">AC11+AC10</f>
        <v>288720.45430099766</v>
      </c>
      <c r="AD9" s="105">
        <v>144428.39830099689</v>
      </c>
      <c r="AE9" s="12">
        <f t="shared" si="8"/>
        <v>61805.645300997334</v>
      </c>
      <c r="AF9" s="12">
        <f t="shared" ref="AF9:AG9" si="9">AF11+AF10</f>
        <v>131842.92130099787</v>
      </c>
      <c r="AG9" s="12">
        <f t="shared" si="9"/>
        <v>-58269.079699002294</v>
      </c>
      <c r="AH9" s="12">
        <v>-354831.03500000108</v>
      </c>
      <c r="AI9" s="12">
        <v>-401154.80899999943</v>
      </c>
      <c r="AJ9" s="12">
        <v>-531108.22400000133</v>
      </c>
      <c r="AK9" s="12">
        <f>AK10+AK11</f>
        <v>-770895.67699999921</v>
      </c>
      <c r="AL9" s="12">
        <f>AL10+AL11</f>
        <v>-902299.11799999885</v>
      </c>
      <c r="AM9" s="105">
        <v>-1509893.834999999</v>
      </c>
      <c r="AN9" s="90">
        <f t="shared" ref="AN9" si="10">AN11+AN10</f>
        <v>-111251.96103110429</v>
      </c>
      <c r="AO9" s="105">
        <v>251157.39800000028</v>
      </c>
      <c r="AP9" s="105">
        <v>181120.49600000004</v>
      </c>
      <c r="AQ9" s="105">
        <v>-445187.27000000048</v>
      </c>
      <c r="AR9" s="105">
        <v>-592996.57499999972</v>
      </c>
      <c r="AS9" s="105">
        <v>-610081.73952196923</v>
      </c>
      <c r="AT9" s="105">
        <v>-933332.17652196728</v>
      </c>
      <c r="AU9" s="105">
        <v>-852680.47052196704</v>
      </c>
      <c r="AV9" s="105">
        <v>-821738.40164883784</v>
      </c>
      <c r="AW9" s="105">
        <v>-791278.33964883792</v>
      </c>
      <c r="AX9" s="105">
        <v>-971744.78264883789</v>
      </c>
      <c r="AY9" s="90">
        <v>-828753.24369688891</v>
      </c>
    </row>
    <row r="10" spans="1:51" ht="15" customHeight="1">
      <c r="A10" s="4" t="s">
        <v>132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>
        <v>16181</v>
      </c>
      <c r="N10" s="90">
        <v>-101643.64779141</v>
      </c>
      <c r="O10" s="12">
        <f>R10</f>
        <v>-168395</v>
      </c>
      <c r="P10" s="12">
        <f>R10</f>
        <v>-168395</v>
      </c>
      <c r="Q10" s="12">
        <f>R10</f>
        <v>-168395</v>
      </c>
      <c r="R10" s="12">
        <v>-168395</v>
      </c>
      <c r="S10" s="12">
        <v>-168395</v>
      </c>
      <c r="T10" s="12">
        <v>-168395</v>
      </c>
      <c r="U10" s="105">
        <v>162108.72235589099</v>
      </c>
      <c r="V10" s="105">
        <v>162108.72235589099</v>
      </c>
      <c r="W10" s="105">
        <v>153782.45135589101</v>
      </c>
      <c r="X10" s="105">
        <v>153782.45135589101</v>
      </c>
      <c r="Y10" s="105">
        <v>153782.45135589101</v>
      </c>
      <c r="Z10" s="105">
        <v>153782.45135589101</v>
      </c>
      <c r="AA10" s="90">
        <v>103100</v>
      </c>
      <c r="AB10" s="105">
        <v>73112.920300997706</v>
      </c>
      <c r="AC10" s="105">
        <v>73113.920300997706</v>
      </c>
      <c r="AD10" s="105">
        <v>73114.920300997706</v>
      </c>
      <c r="AE10" s="105">
        <v>73114.920300997706</v>
      </c>
      <c r="AF10" s="105">
        <v>73115.920300997706</v>
      </c>
      <c r="AG10" s="105">
        <v>73116.920300997706</v>
      </c>
      <c r="AH10" s="105">
        <v>-361000</v>
      </c>
      <c r="AI10" s="105">
        <v>-361000</v>
      </c>
      <c r="AJ10" s="105">
        <v>-361000</v>
      </c>
      <c r="AK10" s="105">
        <v>-361000</v>
      </c>
      <c r="AL10" s="105">
        <v>-361000</v>
      </c>
      <c r="AM10" s="105">
        <v>-361000</v>
      </c>
      <c r="AN10" s="90">
        <v>73113.920300997706</v>
      </c>
      <c r="AO10" s="105">
        <v>81000</v>
      </c>
      <c r="AP10" s="105">
        <v>81001</v>
      </c>
      <c r="AQ10" s="105">
        <v>81001</v>
      </c>
      <c r="AR10" s="105">
        <v>81002</v>
      </c>
      <c r="AS10" s="105">
        <v>20214.799478032499</v>
      </c>
      <c r="AT10" s="105">
        <v>20215.799478032499</v>
      </c>
      <c r="AU10" s="105">
        <v>20216.799478032499</v>
      </c>
      <c r="AV10" s="105">
        <v>42940.939351163099</v>
      </c>
      <c r="AW10" s="105">
        <v>-47059.060648836901</v>
      </c>
      <c r="AX10" s="105">
        <v>-47058.060648836901</v>
      </c>
      <c r="AY10" s="90">
        <v>81000</v>
      </c>
    </row>
    <row r="11" spans="1:51" ht="15" customHeight="1">
      <c r="A11" s="5" t="s">
        <v>133</v>
      </c>
      <c r="B11" s="6">
        <f>B12-B18</f>
        <v>172805.51350000093</v>
      </c>
      <c r="C11" s="6">
        <v>299885.16225999885</v>
      </c>
      <c r="D11" s="6">
        <v>227894.48886999884</v>
      </c>
      <c r="E11" s="6">
        <v>239932.57403999974</v>
      </c>
      <c r="F11" s="6">
        <v>507038.02954999974</v>
      </c>
      <c r="G11" s="6">
        <v>477699.33505999972</v>
      </c>
      <c r="H11" s="6">
        <v>678131.01541999821</v>
      </c>
      <c r="I11" s="6">
        <v>723905.30009999895</v>
      </c>
      <c r="J11" s="6">
        <v>691349.81238999951</v>
      </c>
      <c r="K11" s="6">
        <v>514659.51549999963</v>
      </c>
      <c r="L11" s="6">
        <v>357846.3356100017</v>
      </c>
      <c r="M11" s="6">
        <f>M12-M18</f>
        <v>-215124.98699999787</v>
      </c>
      <c r="N11" s="94">
        <v>-163700</v>
      </c>
      <c r="O11" s="20">
        <f t="shared" ref="O11:AE11" si="11">O12-O18</f>
        <v>173648.37699999998</v>
      </c>
      <c r="P11" s="6">
        <f t="shared" si="11"/>
        <v>282463.52</v>
      </c>
      <c r="Q11" s="6">
        <f t="shared" si="11"/>
        <v>200654.90800000029</v>
      </c>
      <c r="R11" s="6">
        <f t="shared" si="11"/>
        <v>273027.46700000064</v>
      </c>
      <c r="S11" s="6">
        <f t="shared" si="11"/>
        <v>514413.86699999962</v>
      </c>
      <c r="T11" s="6">
        <f t="shared" si="11"/>
        <v>679211</v>
      </c>
      <c r="U11" s="6">
        <f t="shared" si="11"/>
        <v>597157.32500000019</v>
      </c>
      <c r="V11" s="6">
        <f t="shared" si="11"/>
        <v>596847.53500000015</v>
      </c>
      <c r="W11" s="6">
        <f t="shared" si="11"/>
        <v>521599.5139999995</v>
      </c>
      <c r="X11" s="6">
        <f t="shared" si="11"/>
        <v>443985.23599999957</v>
      </c>
      <c r="Y11" s="6">
        <f t="shared" si="11"/>
        <v>304824.027999999</v>
      </c>
      <c r="Z11" s="6">
        <f t="shared" si="11"/>
        <v>-117615.97699999809</v>
      </c>
      <c r="AA11" s="94">
        <v>-271100</v>
      </c>
      <c r="AB11" s="6">
        <f t="shared" si="11"/>
        <v>111895.87100000004</v>
      </c>
      <c r="AC11" s="6">
        <f t="shared" si="11"/>
        <v>215606.53399999999</v>
      </c>
      <c r="AD11" s="125">
        <v>71313.477999999188</v>
      </c>
      <c r="AE11" s="6">
        <f t="shared" si="11"/>
        <v>-11309.275000000373</v>
      </c>
      <c r="AF11" s="6">
        <f>AF12-AF18</f>
        <v>58727.001000000164</v>
      </c>
      <c r="AG11" s="6">
        <f>AG12-AG18</f>
        <v>-131386</v>
      </c>
      <c r="AH11" s="6">
        <f>AH12-AH18</f>
        <v>6168.9649999989197</v>
      </c>
      <c r="AI11" s="6">
        <f>AI12-AI18</f>
        <v>-40154.808999999426</v>
      </c>
      <c r="AJ11" s="6">
        <f>AJ12-AJ18</f>
        <v>-170108.22400000133</v>
      </c>
      <c r="AK11" s="125">
        <v>-409895.67699999921</v>
      </c>
      <c r="AL11" s="125">
        <v>-541299.11799999885</v>
      </c>
      <c r="AM11" s="125">
        <v>-1148893.834999999</v>
      </c>
      <c r="AN11" s="94">
        <v>-184365.881332102</v>
      </c>
      <c r="AO11" s="125">
        <v>170157.39800000028</v>
      </c>
      <c r="AP11" s="125">
        <v>100119.49600000004</v>
      </c>
      <c r="AQ11" s="125">
        <v>-526188.27000000048</v>
      </c>
      <c r="AR11" s="125">
        <v>-673998.57499999972</v>
      </c>
      <c r="AS11" s="125">
        <v>-630296.53900000174</v>
      </c>
      <c r="AT11" s="125">
        <v>-953547.97599999979</v>
      </c>
      <c r="AU11" s="125">
        <v>-872897.26999999955</v>
      </c>
      <c r="AV11" s="125">
        <v>-864679.34100000095</v>
      </c>
      <c r="AW11" s="125">
        <v>-744219.27900000103</v>
      </c>
      <c r="AX11" s="125">
        <v>-924686.722000001</v>
      </c>
      <c r="AY11" s="94">
        <v>-909753.24369688891</v>
      </c>
    </row>
    <row r="12" spans="1:51" ht="15" customHeight="1">
      <c r="A12" s="13" t="s">
        <v>134</v>
      </c>
      <c r="B12" s="7">
        <v>879758.22274999996</v>
      </c>
      <c r="C12" s="7">
        <v>1794327.4648599988</v>
      </c>
      <c r="D12" s="7">
        <v>2534388.0800799988</v>
      </c>
      <c r="E12" s="7">
        <v>3462923.9549599998</v>
      </c>
      <c r="F12" s="7">
        <v>4518483.9545099996</v>
      </c>
      <c r="G12" s="7">
        <v>5410818.9760199999</v>
      </c>
      <c r="H12" s="7">
        <v>6498180.1230999995</v>
      </c>
      <c r="I12" s="7">
        <v>7399592.8382799998</v>
      </c>
      <c r="J12" s="7">
        <v>8183485.7798300004</v>
      </c>
      <c r="K12" s="7">
        <v>9074913.4923599996</v>
      </c>
      <c r="L12" s="7">
        <v>9965572.5003500022</v>
      </c>
      <c r="M12" s="7">
        <f>M13+M14+M15+M16+M17</f>
        <v>10882903.297</v>
      </c>
      <c r="N12" s="95">
        <v>10697500</v>
      </c>
      <c r="O12" s="22">
        <f t="shared" ref="O12:AE12" si="12">O13+O14+O15+O16+O17</f>
        <v>975697.728</v>
      </c>
      <c r="P12" s="7">
        <f t="shared" si="12"/>
        <v>1982128.068</v>
      </c>
      <c r="Q12" s="7">
        <f t="shared" si="12"/>
        <v>2717261.1530000004</v>
      </c>
      <c r="R12" s="7">
        <f t="shared" si="12"/>
        <v>3718233.8710000003</v>
      </c>
      <c r="S12" s="7">
        <f t="shared" si="12"/>
        <v>4827093</v>
      </c>
      <c r="T12" s="7">
        <f t="shared" si="12"/>
        <v>5906959</v>
      </c>
      <c r="U12" s="7">
        <f t="shared" si="12"/>
        <v>6797238.0060000001</v>
      </c>
      <c r="V12" s="7">
        <f t="shared" si="12"/>
        <v>7651862.6189999999</v>
      </c>
      <c r="W12" s="7">
        <f t="shared" si="12"/>
        <v>8441191.1919999998</v>
      </c>
      <c r="X12" s="7">
        <f t="shared" si="12"/>
        <v>9442475.4529999997</v>
      </c>
      <c r="Y12" s="7">
        <f t="shared" si="12"/>
        <v>10298302.450000001</v>
      </c>
      <c r="Z12" s="7">
        <f t="shared" si="12"/>
        <v>11414355.347000001</v>
      </c>
      <c r="AA12" s="95">
        <v>11141600</v>
      </c>
      <c r="AB12" s="7">
        <f t="shared" si="12"/>
        <v>990255.96600000001</v>
      </c>
      <c r="AC12" s="7">
        <f t="shared" si="12"/>
        <v>1994242.7690000001</v>
      </c>
      <c r="AD12" s="126">
        <v>2785216.6279999996</v>
      </c>
      <c r="AE12" s="7">
        <f t="shared" si="12"/>
        <v>3793559.8009999995</v>
      </c>
      <c r="AF12" s="7">
        <f t="shared" ref="AF12:AG12" si="13">AF13+AF14+AF15+AF16+AF17</f>
        <v>4709221.1490000002</v>
      </c>
      <c r="AG12" s="7">
        <f t="shared" si="13"/>
        <v>5526746</v>
      </c>
      <c r="AH12" s="126">
        <f>SUM(AH13:AH17)</f>
        <v>6664024.0649999995</v>
      </c>
      <c r="AI12" s="126">
        <f>SUM(AI13:AI17)</f>
        <v>7569621.512000001</v>
      </c>
      <c r="AJ12" s="126">
        <f>SUM(AJ13:AJ17)</f>
        <v>8418443.9169999994</v>
      </c>
      <c r="AK12" s="126">
        <v>9324671.3610000014</v>
      </c>
      <c r="AL12" s="126">
        <v>10221666.760000002</v>
      </c>
      <c r="AM12" s="126">
        <v>11320505.937999999</v>
      </c>
      <c r="AN12" s="95">
        <v>11857222.329</v>
      </c>
      <c r="AO12" s="126">
        <v>1025729.2190000002</v>
      </c>
      <c r="AP12" s="126">
        <v>2075762.1670000001</v>
      </c>
      <c r="AQ12" s="126">
        <v>2805212.5209999997</v>
      </c>
      <c r="AR12" s="126">
        <v>3931065.3630000004</v>
      </c>
      <c r="AS12" s="126">
        <v>5035220.6849999987</v>
      </c>
      <c r="AT12" s="126">
        <v>6011821.3130000001</v>
      </c>
      <c r="AU12" s="126">
        <v>7174453.3150000004</v>
      </c>
      <c r="AV12" s="126">
        <v>8200173.3370000003</v>
      </c>
      <c r="AW12" s="126">
        <v>9385024.4179999996</v>
      </c>
      <c r="AX12" s="126">
        <v>10378453.601</v>
      </c>
      <c r="AY12" s="95">
        <v>11505167.982000001</v>
      </c>
    </row>
    <row r="13" spans="1:51" ht="15" customHeight="1">
      <c r="A13" s="14" t="s">
        <v>135</v>
      </c>
      <c r="B13" s="8">
        <v>696349.59452000004</v>
      </c>
      <c r="C13" s="8">
        <v>1335242.5238700002</v>
      </c>
      <c r="D13" s="8">
        <v>1981994.1360400002</v>
      </c>
      <c r="E13" s="8">
        <v>2706759.7632300002</v>
      </c>
      <c r="F13" s="8">
        <v>3452831.8845700002</v>
      </c>
      <c r="G13" s="8">
        <v>4212086.6095700003</v>
      </c>
      <c r="H13" s="8">
        <v>4976816.4708000002</v>
      </c>
      <c r="I13" s="8">
        <v>5725645.1147699999</v>
      </c>
      <c r="J13" s="8">
        <v>6416497.4465100002</v>
      </c>
      <c r="K13" s="8">
        <v>7133678.1796300001</v>
      </c>
      <c r="L13" s="8">
        <v>7874050.0541599998</v>
      </c>
      <c r="M13" s="8">
        <v>8657736.7609999999</v>
      </c>
      <c r="N13" s="91">
        <v>8581000</v>
      </c>
      <c r="O13" s="24">
        <v>717665.07200000004</v>
      </c>
      <c r="P13" s="8">
        <v>1395175.175</v>
      </c>
      <c r="Q13" s="8">
        <v>2045428.31</v>
      </c>
      <c r="R13" s="97">
        <v>2771915.4789999998</v>
      </c>
      <c r="S13" s="97">
        <v>3538657</v>
      </c>
      <c r="T13" s="97">
        <v>4269899</v>
      </c>
      <c r="U13" s="97">
        <v>5056535.3260000004</v>
      </c>
      <c r="V13" s="97">
        <v>5837072</v>
      </c>
      <c r="W13" s="97">
        <v>6621241.1239999998</v>
      </c>
      <c r="X13" s="97">
        <v>7406743.2089999998</v>
      </c>
      <c r="Y13" s="97">
        <v>8191561.5180000002</v>
      </c>
      <c r="Z13" s="97">
        <v>9057335.2300000004</v>
      </c>
      <c r="AA13" s="91">
        <v>9041500</v>
      </c>
      <c r="AB13" s="97">
        <v>809688.72100000002</v>
      </c>
      <c r="AC13" s="97">
        <v>1538860.8540000001</v>
      </c>
      <c r="AD13" s="97">
        <v>2161664.4339999999</v>
      </c>
      <c r="AE13" s="97">
        <v>2851176.6209999998</v>
      </c>
      <c r="AF13" s="97">
        <v>3480472.5180000002</v>
      </c>
      <c r="AG13" s="97">
        <v>4171145</v>
      </c>
      <c r="AH13" s="97">
        <v>4967843.852</v>
      </c>
      <c r="AI13" s="97">
        <v>5771795.409</v>
      </c>
      <c r="AJ13" s="97">
        <v>6555151.0750000002</v>
      </c>
      <c r="AK13" s="97">
        <v>7382948.9819999998</v>
      </c>
      <c r="AL13" s="97">
        <v>8180050.443</v>
      </c>
      <c r="AM13" s="97">
        <v>9006546.8129999992</v>
      </c>
      <c r="AN13" s="91">
        <v>9681919.6940000001</v>
      </c>
      <c r="AO13" s="97">
        <v>782986.00100000005</v>
      </c>
      <c r="AP13" s="97">
        <v>1517838.0660000001</v>
      </c>
      <c r="AQ13" s="97">
        <v>2155729.5759999999</v>
      </c>
      <c r="AR13" s="97">
        <v>3020080</v>
      </c>
      <c r="AS13" s="97">
        <v>3870332.9909999999</v>
      </c>
      <c r="AT13" s="97">
        <v>4639071.3789999997</v>
      </c>
      <c r="AU13" s="97">
        <v>5561333.6349999998</v>
      </c>
      <c r="AV13" s="97">
        <v>6463007.8190000001</v>
      </c>
      <c r="AW13" s="97">
        <v>7315733.4050000003</v>
      </c>
      <c r="AX13" s="97">
        <v>8211607</v>
      </c>
      <c r="AY13" s="91">
        <v>9341523.8690000009</v>
      </c>
    </row>
    <row r="14" spans="1:51" ht="15" customHeight="1">
      <c r="A14" s="14" t="s">
        <v>136</v>
      </c>
      <c r="B14" s="8">
        <v>29737.793310000001</v>
      </c>
      <c r="C14" s="8">
        <v>56558.20753</v>
      </c>
      <c r="D14" s="8">
        <v>82104.023249999998</v>
      </c>
      <c r="E14" s="8">
        <v>149693.43595000001</v>
      </c>
      <c r="F14" s="8">
        <v>362302.83981999999</v>
      </c>
      <c r="G14" s="8">
        <v>434715.80682</v>
      </c>
      <c r="H14" s="8">
        <v>471608.45379</v>
      </c>
      <c r="I14" s="8">
        <v>507050.09762999997</v>
      </c>
      <c r="J14" s="8">
        <v>556820.06640000001</v>
      </c>
      <c r="K14" s="8">
        <v>594412.03327999997</v>
      </c>
      <c r="L14" s="8">
        <v>687540.86867999984</v>
      </c>
      <c r="M14" s="8">
        <v>717746.86300000001</v>
      </c>
      <c r="N14" s="91">
        <v>548000</v>
      </c>
      <c r="O14" s="24">
        <v>29018.454000000002</v>
      </c>
      <c r="P14" s="8">
        <v>57406.317000000003</v>
      </c>
      <c r="Q14" s="8">
        <v>91466.756999999998</v>
      </c>
      <c r="R14" s="97">
        <v>149112.035</v>
      </c>
      <c r="S14" s="97">
        <v>391994</v>
      </c>
      <c r="T14" s="97">
        <v>434051</v>
      </c>
      <c r="U14" s="97">
        <v>472758.978</v>
      </c>
      <c r="V14" s="97">
        <v>508700</v>
      </c>
      <c r="W14" s="97">
        <v>538356.73100000003</v>
      </c>
      <c r="X14" s="97">
        <v>572471.97699999996</v>
      </c>
      <c r="Y14" s="97">
        <v>607601.174</v>
      </c>
      <c r="Z14" s="97">
        <v>641254.38899999997</v>
      </c>
      <c r="AA14" s="91">
        <v>594500</v>
      </c>
      <c r="AB14" s="97">
        <v>38342.595999999998</v>
      </c>
      <c r="AC14" s="97">
        <v>70929.384000000005</v>
      </c>
      <c r="AD14" s="97">
        <v>114667.041</v>
      </c>
      <c r="AE14" s="97">
        <v>179888.704</v>
      </c>
      <c r="AF14" s="97">
        <v>351823.70199999999</v>
      </c>
      <c r="AG14" s="97">
        <v>443746</v>
      </c>
      <c r="AH14" s="97">
        <v>479346.61</v>
      </c>
      <c r="AI14" s="97">
        <v>512277.217</v>
      </c>
      <c r="AJ14" s="97">
        <v>544753.40700000001</v>
      </c>
      <c r="AK14" s="97">
        <v>583326.49699999997</v>
      </c>
      <c r="AL14" s="97">
        <v>630895.85499999998</v>
      </c>
      <c r="AM14" s="97">
        <v>671410.51500000001</v>
      </c>
      <c r="AN14" s="91">
        <v>596059.78300000005</v>
      </c>
      <c r="AO14" s="97">
        <v>31370.887999999999</v>
      </c>
      <c r="AP14" s="97">
        <v>76491.956000000006</v>
      </c>
      <c r="AQ14" s="97">
        <v>111756.72500000001</v>
      </c>
      <c r="AR14" s="97">
        <v>159088</v>
      </c>
      <c r="AS14" s="97">
        <v>353218.6</v>
      </c>
      <c r="AT14" s="97">
        <v>491121.83600000001</v>
      </c>
      <c r="AU14" s="97">
        <v>534691.81900000002</v>
      </c>
      <c r="AV14" s="97">
        <v>577848.69099999999</v>
      </c>
      <c r="AW14" s="97">
        <v>634919.49100000004</v>
      </c>
      <c r="AX14" s="97">
        <v>683406</v>
      </c>
      <c r="AY14" s="91">
        <v>569700.44299999997</v>
      </c>
    </row>
    <row r="15" spans="1:51" ht="15" customHeight="1">
      <c r="A15" s="14" t="s">
        <v>137</v>
      </c>
      <c r="B15" s="8">
        <v>37493.740619999997</v>
      </c>
      <c r="C15" s="8">
        <v>66259.854999999996</v>
      </c>
      <c r="D15" s="8">
        <v>96383.074429999993</v>
      </c>
      <c r="E15" s="8">
        <v>126920.16323999999</v>
      </c>
      <c r="F15" s="8">
        <v>154848.95260999998</v>
      </c>
      <c r="G15" s="8">
        <v>181086.93860999998</v>
      </c>
      <c r="H15" s="8">
        <v>212369.20074999999</v>
      </c>
      <c r="I15" s="8">
        <v>248550.07204999999</v>
      </c>
      <c r="J15" s="8">
        <v>278056.43822000001</v>
      </c>
      <c r="K15" s="8">
        <v>309443.18594</v>
      </c>
      <c r="L15" s="8">
        <v>345212.96065000002</v>
      </c>
      <c r="M15" s="8">
        <v>372260.14799999999</v>
      </c>
      <c r="N15" s="91">
        <v>340900</v>
      </c>
      <c r="O15" s="24">
        <v>42623.040000000001</v>
      </c>
      <c r="P15" s="8">
        <v>83750.903000000006</v>
      </c>
      <c r="Q15" s="8">
        <v>110561.652</v>
      </c>
      <c r="R15" s="97">
        <v>144805.17300000001</v>
      </c>
      <c r="S15" s="97">
        <v>175956</v>
      </c>
      <c r="T15" s="97">
        <v>200904</v>
      </c>
      <c r="U15" s="97">
        <v>234999.35800000001</v>
      </c>
      <c r="V15" s="97">
        <v>272237</v>
      </c>
      <c r="W15" s="97">
        <v>300745.989</v>
      </c>
      <c r="X15" s="97">
        <v>331331.299</v>
      </c>
      <c r="Y15" s="97">
        <v>358599.96</v>
      </c>
      <c r="Z15" s="97">
        <v>390008.53499999997</v>
      </c>
      <c r="AA15" s="91">
        <v>361200</v>
      </c>
      <c r="AB15" s="97">
        <v>40276.877</v>
      </c>
      <c r="AC15" s="97">
        <v>73194.157999999996</v>
      </c>
      <c r="AD15" s="97">
        <v>100934.962</v>
      </c>
      <c r="AE15" s="97">
        <v>131681.21599999999</v>
      </c>
      <c r="AF15" s="97">
        <v>150785.06200000001</v>
      </c>
      <c r="AG15" s="97">
        <v>173297</v>
      </c>
      <c r="AH15" s="97">
        <v>201854.61799999999</v>
      </c>
      <c r="AI15" s="97">
        <v>237648.85500000001</v>
      </c>
      <c r="AJ15" s="97">
        <v>266032.51500000001</v>
      </c>
      <c r="AK15" s="97">
        <v>298333.83500000002</v>
      </c>
      <c r="AL15" s="97">
        <v>327842.99200000003</v>
      </c>
      <c r="AM15" s="97">
        <v>352964.74599999998</v>
      </c>
      <c r="AN15" s="91">
        <v>359132.59100000001</v>
      </c>
      <c r="AO15" s="97">
        <v>33919.305</v>
      </c>
      <c r="AP15" s="97">
        <v>61358.737000000001</v>
      </c>
      <c r="AQ15" s="97">
        <v>93756.894</v>
      </c>
      <c r="AR15" s="97">
        <v>129559.223</v>
      </c>
      <c r="AS15" s="97">
        <v>151991.111</v>
      </c>
      <c r="AT15" s="97">
        <v>171474.79</v>
      </c>
      <c r="AU15" s="97">
        <v>208654.785</v>
      </c>
      <c r="AV15" s="97">
        <v>248145.552</v>
      </c>
      <c r="AW15" s="97">
        <v>278377.53899999999</v>
      </c>
      <c r="AX15" s="97">
        <v>311881.84999999998</v>
      </c>
      <c r="AY15" s="91">
        <v>369134.58199999999</v>
      </c>
    </row>
    <row r="16" spans="1:51" ht="15" customHeight="1">
      <c r="A16" s="14" t="s">
        <v>138</v>
      </c>
      <c r="B16" s="8">
        <v>113419.356</v>
      </c>
      <c r="C16" s="8">
        <v>333270.33299999998</v>
      </c>
      <c r="D16" s="8">
        <v>371406.837</v>
      </c>
      <c r="E16" s="8">
        <v>477216.11744</v>
      </c>
      <c r="F16" s="8">
        <v>545158.36043999996</v>
      </c>
      <c r="G16" s="8">
        <v>580570.56794999994</v>
      </c>
      <c r="H16" s="8">
        <v>834081.81594999996</v>
      </c>
      <c r="I16" s="8">
        <v>915210.43994999991</v>
      </c>
      <c r="J16" s="8">
        <v>927308.37494999997</v>
      </c>
      <c r="K16" s="8">
        <v>1033806.0949499999</v>
      </c>
      <c r="L16" s="8">
        <v>1055341.3099499999</v>
      </c>
      <c r="M16" s="8">
        <v>1131231.7990000001</v>
      </c>
      <c r="N16" s="91">
        <v>1225100</v>
      </c>
      <c r="O16" s="24">
        <v>184515.636</v>
      </c>
      <c r="P16" s="8">
        <v>443525.22</v>
      </c>
      <c r="Q16" s="8">
        <v>467470.18400000001</v>
      </c>
      <c r="R16" s="97">
        <v>650379.45600000001</v>
      </c>
      <c r="S16" s="97">
        <v>718094</v>
      </c>
      <c r="T16" s="97">
        <v>999607</v>
      </c>
      <c r="U16" s="97">
        <v>1030828.733</v>
      </c>
      <c r="V16" s="97">
        <v>1031252</v>
      </c>
      <c r="W16" s="97">
        <v>978401.897</v>
      </c>
      <c r="X16" s="97">
        <v>1129175.835</v>
      </c>
      <c r="Y16" s="97">
        <v>1138556.675</v>
      </c>
      <c r="Z16" s="97">
        <v>1320541.693</v>
      </c>
      <c r="AA16" s="91">
        <v>1142200</v>
      </c>
      <c r="AB16" s="97">
        <v>99456.307000000001</v>
      </c>
      <c r="AC16" s="97">
        <v>308828.32799999998</v>
      </c>
      <c r="AD16" s="97">
        <v>404661.24300000002</v>
      </c>
      <c r="AE16" s="97">
        <v>630271.93299999996</v>
      </c>
      <c r="AF16" s="97">
        <v>723200.34900000005</v>
      </c>
      <c r="AG16" s="97">
        <v>735459</v>
      </c>
      <c r="AH16" s="97">
        <v>1012343.027</v>
      </c>
      <c r="AI16" s="97">
        <v>1044754.301</v>
      </c>
      <c r="AJ16" s="97">
        <v>1048735.71</v>
      </c>
      <c r="AK16" s="97">
        <v>1059006.2930000001</v>
      </c>
      <c r="AL16" s="97">
        <v>1079226.7080000001</v>
      </c>
      <c r="AM16" s="97">
        <v>1283730.625</v>
      </c>
      <c r="AN16" s="91">
        <v>1219010.2609999999</v>
      </c>
      <c r="AO16" s="97">
        <v>177337.617</v>
      </c>
      <c r="AP16" s="97">
        <v>419745.63699999999</v>
      </c>
      <c r="AQ16" s="97">
        <v>443582.89899999998</v>
      </c>
      <c r="AR16" s="97">
        <v>621849.83700000006</v>
      </c>
      <c r="AS16" s="97">
        <v>659136.83799999999</v>
      </c>
      <c r="AT16" s="97">
        <v>709510.01</v>
      </c>
      <c r="AU16" s="97">
        <v>867460.52300000004</v>
      </c>
      <c r="AV16" s="97">
        <v>910316.23600000003</v>
      </c>
      <c r="AW16" s="97">
        <v>1155096.804</v>
      </c>
      <c r="AX16" s="97">
        <v>1170608.7509999999</v>
      </c>
      <c r="AY16" s="91">
        <v>1222309.088</v>
      </c>
    </row>
    <row r="17" spans="1:51" ht="15" customHeight="1">
      <c r="A17" s="14" t="s">
        <v>139</v>
      </c>
      <c r="B17" s="8">
        <v>2757.73830000001</v>
      </c>
      <c r="C17" s="8">
        <v>2996.5454599999398</v>
      </c>
      <c r="D17" s="8">
        <v>2500.0093599999159</v>
      </c>
      <c r="E17" s="8">
        <v>2334.4751000000197</v>
      </c>
      <c r="F17" s="8">
        <v>3341.9170700000095</v>
      </c>
      <c r="G17" s="8">
        <v>2359.0530700000095</v>
      </c>
      <c r="H17" s="8">
        <v>3304.1818100002765</v>
      </c>
      <c r="I17" s="8">
        <v>3137.1138800004896</v>
      </c>
      <c r="J17" s="8">
        <v>4803.4537500008901</v>
      </c>
      <c r="K17" s="8">
        <v>3573.99856000113</v>
      </c>
      <c r="L17" s="8">
        <v>3427.3069100013831</v>
      </c>
      <c r="M17" s="8">
        <v>3927.7260000000001</v>
      </c>
      <c r="N17" s="91">
        <v>2500</v>
      </c>
      <c r="O17" s="24">
        <v>1875.5260000000001</v>
      </c>
      <c r="P17" s="8">
        <v>2270.453</v>
      </c>
      <c r="Q17" s="8">
        <v>2334.25</v>
      </c>
      <c r="R17" s="97">
        <v>2021.7280000000001</v>
      </c>
      <c r="S17" s="97">
        <v>2392</v>
      </c>
      <c r="T17" s="97">
        <v>2498</v>
      </c>
      <c r="U17" s="97">
        <v>2115.6109999999999</v>
      </c>
      <c r="V17" s="97">
        <v>2601.6190000000001</v>
      </c>
      <c r="W17" s="97">
        <v>2445.451</v>
      </c>
      <c r="X17" s="97">
        <v>2753.1329999999998</v>
      </c>
      <c r="Y17" s="97">
        <v>1983.123</v>
      </c>
      <c r="Z17" s="97">
        <v>5215.5</v>
      </c>
      <c r="AA17" s="91">
        <v>2100</v>
      </c>
      <c r="AB17" s="97">
        <v>2491.4650000000001</v>
      </c>
      <c r="AC17" s="97">
        <v>2430.0450000000001</v>
      </c>
      <c r="AD17" s="97">
        <v>3288.9479999999999</v>
      </c>
      <c r="AE17" s="97">
        <v>541.327</v>
      </c>
      <c r="AF17" s="97">
        <v>2939.518</v>
      </c>
      <c r="AG17" s="97">
        <v>3099</v>
      </c>
      <c r="AH17" s="97">
        <v>2635.9580000000001</v>
      </c>
      <c r="AI17" s="97">
        <v>3145.73</v>
      </c>
      <c r="AJ17" s="97">
        <v>3771.21</v>
      </c>
      <c r="AK17" s="97">
        <v>1055.7539999999999</v>
      </c>
      <c r="AL17" s="97">
        <v>3650.7620000000002</v>
      </c>
      <c r="AM17" s="97">
        <v>5853.2389999999996</v>
      </c>
      <c r="AN17" s="91">
        <v>1100.0000000001401</v>
      </c>
      <c r="AO17" s="97">
        <v>115.408</v>
      </c>
      <c r="AP17" s="97">
        <v>327.77100000000002</v>
      </c>
      <c r="AQ17" s="97">
        <v>386.42700000000002</v>
      </c>
      <c r="AR17" s="97">
        <v>488.303</v>
      </c>
      <c r="AS17" s="97">
        <v>541.14499999999998</v>
      </c>
      <c r="AT17" s="97">
        <v>643.298</v>
      </c>
      <c r="AU17" s="97">
        <v>2312.5529999999999</v>
      </c>
      <c r="AV17" s="97">
        <v>855.03899999999999</v>
      </c>
      <c r="AW17" s="97">
        <v>897.17899999999997</v>
      </c>
      <c r="AX17" s="97">
        <v>950</v>
      </c>
      <c r="AY17" s="91">
        <v>2500.0000000004502</v>
      </c>
    </row>
    <row r="18" spans="1:51" ht="15" customHeight="1">
      <c r="A18" s="13" t="s">
        <v>140</v>
      </c>
      <c r="B18" s="7">
        <v>706952.70924999902</v>
      </c>
      <c r="C18" s="7">
        <v>1494442.3026000001</v>
      </c>
      <c r="D18" s="7">
        <v>2306493.5912100002</v>
      </c>
      <c r="E18" s="7">
        <v>3222991.3809200004</v>
      </c>
      <c r="F18" s="7">
        <v>4011445.9249600004</v>
      </c>
      <c r="G18" s="7">
        <v>4933119.6409600005</v>
      </c>
      <c r="H18" s="7">
        <v>5820049.1076800013</v>
      </c>
      <c r="I18" s="7">
        <v>6675687.5381800011</v>
      </c>
      <c r="J18" s="7">
        <v>7492135.9674400007</v>
      </c>
      <c r="K18" s="7">
        <v>8560253.9768600017</v>
      </c>
      <c r="L18" s="7">
        <v>9607726.1647400018</v>
      </c>
      <c r="M18" s="7">
        <f>M19+M20+M21+M22+M23+M24+M25</f>
        <v>11098028.283999998</v>
      </c>
      <c r="N18" s="95">
        <v>10861200</v>
      </c>
      <c r="O18" s="22">
        <f t="shared" ref="O18:AG18" si="14">O19+O20+O21+O22+O23+O24+O25</f>
        <v>802049.35100000002</v>
      </c>
      <c r="P18" s="7">
        <f t="shared" si="14"/>
        <v>1699664.548</v>
      </c>
      <c r="Q18" s="7">
        <f t="shared" si="14"/>
        <v>2516606.2450000001</v>
      </c>
      <c r="R18" s="7">
        <f t="shared" si="14"/>
        <v>3445206.4039999996</v>
      </c>
      <c r="S18" s="7">
        <f t="shared" si="14"/>
        <v>4312679.1330000004</v>
      </c>
      <c r="T18" s="7">
        <f t="shared" si="14"/>
        <v>5227748</v>
      </c>
      <c r="U18" s="7">
        <f t="shared" si="14"/>
        <v>6200080.6809999999</v>
      </c>
      <c r="V18" s="7">
        <f t="shared" si="14"/>
        <v>7055015.0839999998</v>
      </c>
      <c r="W18" s="7">
        <f t="shared" si="14"/>
        <v>7919591.6780000003</v>
      </c>
      <c r="X18" s="7">
        <f t="shared" si="14"/>
        <v>8998490.2170000002</v>
      </c>
      <c r="Y18" s="7">
        <f t="shared" si="14"/>
        <v>9993478.4220000021</v>
      </c>
      <c r="Z18" s="7">
        <f t="shared" si="14"/>
        <v>11531971.323999999</v>
      </c>
      <c r="AA18" s="95">
        <v>11413300</v>
      </c>
      <c r="AB18" s="7">
        <f t="shared" si="14"/>
        <v>878360.09499999997</v>
      </c>
      <c r="AC18" s="7">
        <f t="shared" si="14"/>
        <v>1778636.2350000001</v>
      </c>
      <c r="AD18" s="126">
        <v>2713903.1500000004</v>
      </c>
      <c r="AE18" s="7">
        <f t="shared" si="14"/>
        <v>3804869.0759999999</v>
      </c>
      <c r="AF18" s="7">
        <f t="shared" si="14"/>
        <v>4650494.148</v>
      </c>
      <c r="AG18" s="7">
        <f t="shared" si="14"/>
        <v>5658132</v>
      </c>
      <c r="AH18" s="126">
        <f>SUM(AH19:AH25)</f>
        <v>6657855.1000000006</v>
      </c>
      <c r="AI18" s="126">
        <f>SUM(AI19:AI25)</f>
        <v>7609776.3210000005</v>
      </c>
      <c r="AJ18" s="126">
        <f>SUM(AJ19:AJ25)</f>
        <v>8588552.1410000008</v>
      </c>
      <c r="AK18" s="126">
        <v>9734567.0380000006</v>
      </c>
      <c r="AL18" s="126">
        <v>10762965.878</v>
      </c>
      <c r="AM18" s="126">
        <v>12469399.772999998</v>
      </c>
      <c r="AN18" s="95">
        <v>12041588.210332099</v>
      </c>
      <c r="AO18" s="126">
        <v>855571.82099999988</v>
      </c>
      <c r="AP18" s="126">
        <v>1975642.6710000001</v>
      </c>
      <c r="AQ18" s="126">
        <v>3331400.7910000002</v>
      </c>
      <c r="AR18" s="126">
        <v>4605063.9380000001</v>
      </c>
      <c r="AS18" s="126">
        <v>5665517.2240000004</v>
      </c>
      <c r="AT18" s="126">
        <v>6965369.2889999999</v>
      </c>
      <c r="AU18" s="126">
        <v>8047350.585</v>
      </c>
      <c r="AV18" s="126">
        <v>9064852.6780000012</v>
      </c>
      <c r="AW18" s="126">
        <v>10129243.697000001</v>
      </c>
      <c r="AX18" s="126">
        <v>11303140.323000001</v>
      </c>
      <c r="AY18" s="95">
        <v>12414921.22569689</v>
      </c>
    </row>
    <row r="19" spans="1:51" ht="15" customHeight="1">
      <c r="A19" s="14" t="s">
        <v>141</v>
      </c>
      <c r="B19" s="8">
        <v>115384.25697</v>
      </c>
      <c r="C19" s="8">
        <v>305009.92566000001</v>
      </c>
      <c r="D19" s="8">
        <v>504517.44844000001</v>
      </c>
      <c r="E19" s="8">
        <v>701515.55712999997</v>
      </c>
      <c r="F19" s="8">
        <v>904806.19543999992</v>
      </c>
      <c r="G19" s="8">
        <v>1179546.6514399999</v>
      </c>
      <c r="H19" s="8">
        <v>1389284.2918399998</v>
      </c>
      <c r="I19" s="8">
        <v>1561429.1473599998</v>
      </c>
      <c r="J19" s="8">
        <v>1728687.9439699999</v>
      </c>
      <c r="K19" s="8">
        <v>1930394.5707999999</v>
      </c>
      <c r="L19" s="8">
        <v>2155135.8222599998</v>
      </c>
      <c r="M19" s="8">
        <v>2452086.804</v>
      </c>
      <c r="N19" s="91">
        <v>2456500</v>
      </c>
      <c r="O19" s="24">
        <v>149668.239</v>
      </c>
      <c r="P19" s="8">
        <v>356505.43099999998</v>
      </c>
      <c r="Q19" s="8">
        <v>560968.272</v>
      </c>
      <c r="R19" s="97">
        <v>771999.777</v>
      </c>
      <c r="S19" s="97">
        <v>992333.15800000005</v>
      </c>
      <c r="T19" s="97">
        <v>1269882</v>
      </c>
      <c r="U19" s="97">
        <v>1495737.6950000001</v>
      </c>
      <c r="V19" s="97">
        <v>1675727.547</v>
      </c>
      <c r="W19" s="97">
        <v>1854987.452</v>
      </c>
      <c r="X19" s="97">
        <v>2065448.38</v>
      </c>
      <c r="Y19" s="97">
        <v>2298011.827</v>
      </c>
      <c r="Z19" s="97">
        <v>2611887.0589999999</v>
      </c>
      <c r="AA19" s="91">
        <v>2670500</v>
      </c>
      <c r="AB19" s="97">
        <v>140793.06899999999</v>
      </c>
      <c r="AC19" s="97">
        <v>351073.09899999999</v>
      </c>
      <c r="AD19" s="97">
        <v>569415.74800000002</v>
      </c>
      <c r="AE19" s="97">
        <v>802451.66200000001</v>
      </c>
      <c r="AF19" s="97">
        <v>1014625.571</v>
      </c>
      <c r="AG19" s="97">
        <v>1296503</v>
      </c>
      <c r="AH19" s="97">
        <v>1532442.575</v>
      </c>
      <c r="AI19" s="97">
        <v>1719476.371</v>
      </c>
      <c r="AJ19" s="97">
        <v>1916868.8489999999</v>
      </c>
      <c r="AK19" s="97">
        <v>2136406.0440000002</v>
      </c>
      <c r="AL19" s="97">
        <v>2372423.4720000001</v>
      </c>
      <c r="AM19" s="97">
        <v>2712062.486</v>
      </c>
      <c r="AN19" s="91">
        <v>2749575.7464447999</v>
      </c>
      <c r="AO19" s="97">
        <v>140431.39600000001</v>
      </c>
      <c r="AP19" s="97">
        <v>367142.364</v>
      </c>
      <c r="AQ19" s="97">
        <v>608046.53300000005</v>
      </c>
      <c r="AR19" s="97">
        <v>857184.86399999994</v>
      </c>
      <c r="AS19" s="97">
        <v>1094513.1100000001</v>
      </c>
      <c r="AT19" s="97">
        <v>1431533.3870000001</v>
      </c>
      <c r="AU19" s="97">
        <v>1667374.4779999999</v>
      </c>
      <c r="AV19" s="97">
        <v>1869766.031</v>
      </c>
      <c r="AW19" s="97">
        <v>2081157.865</v>
      </c>
      <c r="AX19" s="97">
        <v>2314198.7740000002</v>
      </c>
      <c r="AY19" s="91">
        <v>2812262.2110514101</v>
      </c>
    </row>
    <row r="20" spans="1:51" ht="15" customHeight="1">
      <c r="A20" s="14" t="s">
        <v>142</v>
      </c>
      <c r="B20" s="8">
        <v>103736.14101000001</v>
      </c>
      <c r="C20" s="8">
        <v>203203.90284</v>
      </c>
      <c r="D20" s="8">
        <v>313369.04654000001</v>
      </c>
      <c r="E20" s="8">
        <v>424613.11703000002</v>
      </c>
      <c r="F20" s="8">
        <v>542146.87201000005</v>
      </c>
      <c r="G20" s="8">
        <v>669131.88701000006</v>
      </c>
      <c r="H20" s="8">
        <v>784296.51963000011</v>
      </c>
      <c r="I20" s="8">
        <v>890608.18761000014</v>
      </c>
      <c r="J20" s="8">
        <v>1007918.5363200002</v>
      </c>
      <c r="K20" s="8">
        <v>1132739.7478100001</v>
      </c>
      <c r="L20" s="8">
        <v>1306140.5943</v>
      </c>
      <c r="M20" s="8">
        <v>1533157.1769999999</v>
      </c>
      <c r="N20" s="91">
        <v>1538200</v>
      </c>
      <c r="O20" s="24">
        <v>103979.974</v>
      </c>
      <c r="P20" s="8">
        <v>219586.22399999999</v>
      </c>
      <c r="Q20" s="8">
        <v>331914.27299999999</v>
      </c>
      <c r="R20" s="97">
        <v>443987.92599999998</v>
      </c>
      <c r="S20" s="97">
        <v>562051.17700000003</v>
      </c>
      <c r="T20" s="97">
        <v>674167</v>
      </c>
      <c r="U20" s="97">
        <v>788187.12300000002</v>
      </c>
      <c r="V20" s="97">
        <v>899905.62600000005</v>
      </c>
      <c r="W20" s="97">
        <v>1009092.862</v>
      </c>
      <c r="X20" s="97">
        <v>1146649.1740000001</v>
      </c>
      <c r="Y20" s="97">
        <v>1290888.4410000001</v>
      </c>
      <c r="Z20" s="97">
        <v>1509676.4040000001</v>
      </c>
      <c r="AA20" s="91">
        <v>1459100</v>
      </c>
      <c r="AB20" s="97">
        <v>106252.052</v>
      </c>
      <c r="AC20" s="97">
        <v>212646.245</v>
      </c>
      <c r="AD20" s="97">
        <v>326282.03399999999</v>
      </c>
      <c r="AE20" s="97">
        <v>429365.35600000003</v>
      </c>
      <c r="AF20" s="97">
        <v>525014.848</v>
      </c>
      <c r="AG20" s="97">
        <v>633200</v>
      </c>
      <c r="AH20" s="97">
        <v>772639.54</v>
      </c>
      <c r="AI20" s="97">
        <v>876705.929</v>
      </c>
      <c r="AJ20" s="97">
        <v>991993.07400000002</v>
      </c>
      <c r="AK20" s="97">
        <v>1122603.942</v>
      </c>
      <c r="AL20" s="97">
        <v>1254014.4920000001</v>
      </c>
      <c r="AM20" s="97">
        <v>1476224.2080000001</v>
      </c>
      <c r="AN20" s="91">
        <v>1503760.64288657</v>
      </c>
      <c r="AO20" s="97">
        <v>86644.277000000002</v>
      </c>
      <c r="AP20" s="97">
        <v>194249.55499999999</v>
      </c>
      <c r="AQ20" s="97">
        <v>309178.62599999999</v>
      </c>
      <c r="AR20" s="97">
        <v>424301.37199999997</v>
      </c>
      <c r="AS20" s="97">
        <v>536011.28399999999</v>
      </c>
      <c r="AT20" s="97">
        <v>672441.62399999995</v>
      </c>
      <c r="AU20" s="97">
        <v>787004.79</v>
      </c>
      <c r="AV20" s="97">
        <v>897254.17</v>
      </c>
      <c r="AW20" s="97">
        <v>1025769.526</v>
      </c>
      <c r="AX20" s="97">
        <v>1151508.6370000001</v>
      </c>
      <c r="AY20" s="91">
        <v>1598194.3130000001</v>
      </c>
    </row>
    <row r="21" spans="1:51" ht="15" customHeight="1">
      <c r="A21" s="14" t="s">
        <v>143</v>
      </c>
      <c r="B21" s="8">
        <v>41283.284030000003</v>
      </c>
      <c r="C21" s="8">
        <v>62355.615220000007</v>
      </c>
      <c r="D21" s="8">
        <v>93226.39387</v>
      </c>
      <c r="E21" s="8">
        <v>150889.15484</v>
      </c>
      <c r="F21" s="8">
        <v>169080.78786000001</v>
      </c>
      <c r="G21" s="8">
        <v>182896.85486000002</v>
      </c>
      <c r="H21" s="8">
        <v>196491.54786000002</v>
      </c>
      <c r="I21" s="8">
        <v>202415.09116000001</v>
      </c>
      <c r="J21" s="8">
        <v>213162.78618</v>
      </c>
      <c r="K21" s="8">
        <v>240627.19910999999</v>
      </c>
      <c r="L21" s="8">
        <v>255863.02030999999</v>
      </c>
      <c r="M21" s="8">
        <v>275678.84600000002</v>
      </c>
      <c r="N21" s="91">
        <v>278000</v>
      </c>
      <c r="O21" s="24">
        <v>39671.228000000003</v>
      </c>
      <c r="P21" s="8">
        <v>72508.338000000003</v>
      </c>
      <c r="Q21" s="8">
        <v>79362.459000000003</v>
      </c>
      <c r="R21" s="97">
        <v>137165.66</v>
      </c>
      <c r="S21" s="97">
        <v>161075.84299999999</v>
      </c>
      <c r="T21" s="97">
        <v>175013</v>
      </c>
      <c r="U21" s="97">
        <v>188034.92800000001</v>
      </c>
      <c r="V21" s="97">
        <v>192558.133</v>
      </c>
      <c r="W21" s="97">
        <v>203589.18400000001</v>
      </c>
      <c r="X21" s="97">
        <v>227950.647</v>
      </c>
      <c r="Y21" s="97">
        <v>243253.18900000001</v>
      </c>
      <c r="Z21" s="97">
        <v>263118.20699999999</v>
      </c>
      <c r="AA21" s="91">
        <v>264800</v>
      </c>
      <c r="AB21" s="97">
        <v>44058.985999999997</v>
      </c>
      <c r="AC21" s="97">
        <v>92971.047000000006</v>
      </c>
      <c r="AD21" s="97">
        <v>102423.505</v>
      </c>
      <c r="AE21" s="97">
        <v>143918.16699999999</v>
      </c>
      <c r="AF21" s="97">
        <v>162072.98699999999</v>
      </c>
      <c r="AG21" s="97">
        <v>183265</v>
      </c>
      <c r="AH21" s="97">
        <v>188155.76699999999</v>
      </c>
      <c r="AI21" s="97">
        <v>191543.57199999999</v>
      </c>
      <c r="AJ21" s="97">
        <v>204034.959</v>
      </c>
      <c r="AK21" s="97">
        <v>229274.47200000001</v>
      </c>
      <c r="AL21" s="97">
        <v>242762.99</v>
      </c>
      <c r="AM21" s="97">
        <v>262888.41899999999</v>
      </c>
      <c r="AN21" s="91">
        <v>263226.95600000001</v>
      </c>
      <c r="AO21" s="97">
        <v>43448.696000000004</v>
      </c>
      <c r="AP21" s="97">
        <v>94498.672000000006</v>
      </c>
      <c r="AQ21" s="97">
        <v>100879.318</v>
      </c>
      <c r="AR21" s="97">
        <v>143111.49</v>
      </c>
      <c r="AS21" s="97">
        <v>165641.24299999999</v>
      </c>
      <c r="AT21" s="97">
        <v>184653.96599999999</v>
      </c>
      <c r="AU21" s="97">
        <v>188592.897</v>
      </c>
      <c r="AV21" s="97">
        <v>191836.05300000001</v>
      </c>
      <c r="AW21" s="97">
        <v>204288.285</v>
      </c>
      <c r="AX21" s="97">
        <v>230954.21100000001</v>
      </c>
      <c r="AY21" s="91">
        <v>262208.91499999998</v>
      </c>
    </row>
    <row r="22" spans="1:51" ht="15" customHeight="1">
      <c r="A22" s="14" t="s">
        <v>144</v>
      </c>
      <c r="B22" s="8">
        <v>140233.22198</v>
      </c>
      <c r="C22" s="8">
        <v>290837.01381000003</v>
      </c>
      <c r="D22" s="8">
        <v>433619.66601000004</v>
      </c>
      <c r="E22" s="8">
        <v>645778.89422000002</v>
      </c>
      <c r="F22" s="8">
        <v>781909.20264999999</v>
      </c>
      <c r="G22" s="8">
        <v>938461.55165000004</v>
      </c>
      <c r="H22" s="8">
        <v>1096425.66979</v>
      </c>
      <c r="I22" s="8">
        <v>1270565.4846699999</v>
      </c>
      <c r="J22" s="8">
        <v>1407330.2215799999</v>
      </c>
      <c r="K22" s="8">
        <v>1697757.3707899998</v>
      </c>
      <c r="L22" s="8">
        <v>1894644.68083</v>
      </c>
      <c r="M22" s="8">
        <v>2276122.2760000001</v>
      </c>
      <c r="N22" s="91">
        <v>2253000</v>
      </c>
      <c r="O22" s="24">
        <v>149893.02499999999</v>
      </c>
      <c r="P22" s="8">
        <v>314356.68099999998</v>
      </c>
      <c r="Q22" s="8">
        <v>473440.11</v>
      </c>
      <c r="R22" s="97">
        <v>642411.076</v>
      </c>
      <c r="S22" s="97">
        <v>796989.97199999995</v>
      </c>
      <c r="T22" s="97">
        <v>945196</v>
      </c>
      <c r="U22" s="97">
        <v>1133661.254</v>
      </c>
      <c r="V22" s="97">
        <v>1291446.2879999999</v>
      </c>
      <c r="W22" s="97">
        <v>1439893.7150000001</v>
      </c>
      <c r="X22" s="97">
        <v>1709930.4650000001</v>
      </c>
      <c r="Y22" s="97">
        <v>1914656.7990000001</v>
      </c>
      <c r="Z22" s="97">
        <v>2329424.0950000002</v>
      </c>
      <c r="AA22" s="91">
        <v>2154700</v>
      </c>
      <c r="AB22" s="97">
        <v>165668.06</v>
      </c>
      <c r="AC22" s="97">
        <v>351944.43800000002</v>
      </c>
      <c r="AD22" s="97">
        <v>559674.25100000005</v>
      </c>
      <c r="AE22" s="97">
        <v>861300.40300000005</v>
      </c>
      <c r="AF22" s="97">
        <v>993191.75399999996</v>
      </c>
      <c r="AG22" s="97">
        <v>1154405</v>
      </c>
      <c r="AH22" s="97">
        <v>1337568.69</v>
      </c>
      <c r="AI22" s="97">
        <v>1610526.1340000001</v>
      </c>
      <c r="AJ22" s="97">
        <v>1803061.4339999999</v>
      </c>
      <c r="AK22" s="97">
        <v>2111183.9300000002</v>
      </c>
      <c r="AL22" s="97">
        <v>2293568.8810000001</v>
      </c>
      <c r="AM22" s="97">
        <v>2773756.432</v>
      </c>
      <c r="AN22" s="91">
        <v>2483432.41500074</v>
      </c>
      <c r="AO22" s="97">
        <v>151037.611</v>
      </c>
      <c r="AP22" s="97">
        <v>400199.48100000003</v>
      </c>
      <c r="AQ22" s="97">
        <v>629707.62100000004</v>
      </c>
      <c r="AR22" s="97">
        <v>867020.73699999996</v>
      </c>
      <c r="AS22" s="97">
        <v>1081271.548</v>
      </c>
      <c r="AT22" s="97">
        <v>1306587.834</v>
      </c>
      <c r="AU22" s="97">
        <v>1528432.9</v>
      </c>
      <c r="AV22" s="97">
        <v>1745100.1680000001</v>
      </c>
      <c r="AW22" s="97">
        <v>1988753.879</v>
      </c>
      <c r="AX22" s="97">
        <v>2328730.577</v>
      </c>
      <c r="AY22" s="91">
        <v>2913830.5787868099</v>
      </c>
    </row>
    <row r="23" spans="1:51" ht="15" customHeight="1">
      <c r="A23" s="14" t="s">
        <v>145</v>
      </c>
      <c r="B23" s="8">
        <v>255779.96230000001</v>
      </c>
      <c r="C23" s="8">
        <v>500945.88568000001</v>
      </c>
      <c r="D23" s="8">
        <v>754227.05352000007</v>
      </c>
      <c r="E23" s="8">
        <v>1023318.8162200002</v>
      </c>
      <c r="F23" s="8">
        <v>1257818.2293400001</v>
      </c>
      <c r="G23" s="8">
        <v>1495047.05434</v>
      </c>
      <c r="H23" s="8">
        <v>1754387.6869000001</v>
      </c>
      <c r="I23" s="8">
        <v>2003260.3735100001</v>
      </c>
      <c r="J23" s="8">
        <v>2236475.7730999999</v>
      </c>
      <c r="K23" s="8">
        <v>2516110.1546299998</v>
      </c>
      <c r="L23" s="8">
        <v>2780335.4611799996</v>
      </c>
      <c r="M23" s="8">
        <v>3065776.733</v>
      </c>
      <c r="N23" s="91">
        <v>3137900</v>
      </c>
      <c r="O23" s="24">
        <v>247918.82699999999</v>
      </c>
      <c r="P23" s="8">
        <v>515343.62800000003</v>
      </c>
      <c r="Q23" s="8">
        <v>769807.19299999997</v>
      </c>
      <c r="R23" s="97">
        <v>1071458.861</v>
      </c>
      <c r="S23" s="97">
        <v>1320698.9890000001</v>
      </c>
      <c r="T23" s="97">
        <v>1569163</v>
      </c>
      <c r="U23" s="97">
        <v>1850408.3629999999</v>
      </c>
      <c r="V23" s="97">
        <v>2095972.94</v>
      </c>
      <c r="W23" s="97">
        <v>2367340.4410000001</v>
      </c>
      <c r="X23" s="97">
        <v>2668196.5819999999</v>
      </c>
      <c r="Y23" s="97">
        <v>2935448.9840000002</v>
      </c>
      <c r="Z23" s="97">
        <v>3259915.625</v>
      </c>
      <c r="AA23" s="91">
        <v>3289500</v>
      </c>
      <c r="AB23" s="97">
        <v>278787.94300000003</v>
      </c>
      <c r="AC23" s="97">
        <v>550757.73199999996</v>
      </c>
      <c r="AD23" s="97">
        <v>865255.30099999998</v>
      </c>
      <c r="AE23" s="97">
        <v>1186292.2579999999</v>
      </c>
      <c r="AF23" s="97">
        <v>1470633.3729999999</v>
      </c>
      <c r="AG23" s="97">
        <v>1806864</v>
      </c>
      <c r="AH23" s="97">
        <v>2108319.8220000002</v>
      </c>
      <c r="AI23" s="97">
        <v>2381110.577</v>
      </c>
      <c r="AJ23" s="97">
        <v>2694495.4730000002</v>
      </c>
      <c r="AK23" s="97">
        <v>2977281.7779999999</v>
      </c>
      <c r="AL23" s="97">
        <v>3281249.5430000001</v>
      </c>
      <c r="AM23" s="97">
        <v>3621917.5759999999</v>
      </c>
      <c r="AN23" s="91">
        <v>3514400.3829999999</v>
      </c>
      <c r="AO23" s="97">
        <v>325766.77799999999</v>
      </c>
      <c r="AP23" s="97">
        <v>698832.78599999996</v>
      </c>
      <c r="AQ23" s="97">
        <v>1389859.909</v>
      </c>
      <c r="AR23" s="97">
        <v>1933115.4339999999</v>
      </c>
      <c r="AS23" s="97">
        <v>2313179.7930000001</v>
      </c>
      <c r="AT23" s="97">
        <v>2773515.0529999998</v>
      </c>
      <c r="AU23" s="97">
        <v>3135139.2940000002</v>
      </c>
      <c r="AV23" s="97">
        <v>3471881.9270000001</v>
      </c>
      <c r="AW23" s="97">
        <v>3782534.4550000001</v>
      </c>
      <c r="AX23" s="97">
        <v>4081542.9470000002</v>
      </c>
      <c r="AY23" s="91">
        <v>3764403.1548586702</v>
      </c>
    </row>
    <row r="24" spans="1:51" ht="15" customHeight="1">
      <c r="A24" s="14" t="s">
        <v>146</v>
      </c>
      <c r="B24" s="8">
        <v>40550.5265</v>
      </c>
      <c r="C24" s="8">
        <v>82078.691259999992</v>
      </c>
      <c r="D24" s="8">
        <v>129606.54986</v>
      </c>
      <c r="E24" s="8">
        <v>175460.04090999998</v>
      </c>
      <c r="F24" s="8">
        <v>235553.29938999997</v>
      </c>
      <c r="G24" s="8">
        <v>333241.99838999996</v>
      </c>
      <c r="H24" s="8">
        <v>437895.32595999993</v>
      </c>
      <c r="I24" s="8">
        <v>561288.17868999997</v>
      </c>
      <c r="J24" s="8">
        <v>687968.34282000002</v>
      </c>
      <c r="K24" s="8">
        <v>806004.01029000001</v>
      </c>
      <c r="L24" s="8">
        <v>951655.60557000001</v>
      </c>
      <c r="M24" s="8">
        <v>1188089.9739999999</v>
      </c>
      <c r="N24" s="91">
        <v>875400</v>
      </c>
      <c r="O24" s="24">
        <v>75218.922999999995</v>
      </c>
      <c r="P24" s="8">
        <v>121669.09299999999</v>
      </c>
      <c r="Q24" s="8">
        <v>174210.549</v>
      </c>
      <c r="R24" s="97">
        <v>230940.21</v>
      </c>
      <c r="S24" s="97">
        <v>314146.902</v>
      </c>
      <c r="T24" s="97">
        <v>406521</v>
      </c>
      <c r="U24" s="97">
        <v>524236.21</v>
      </c>
      <c r="V24" s="97">
        <v>651499.12600000005</v>
      </c>
      <c r="W24" s="97">
        <v>770629.174</v>
      </c>
      <c r="X24" s="97">
        <v>877839.88399999996</v>
      </c>
      <c r="Y24" s="97">
        <v>990284.64399999997</v>
      </c>
      <c r="Z24" s="97">
        <v>1209377.8589999999</v>
      </c>
      <c r="AA24" s="91">
        <v>1249400</v>
      </c>
      <c r="AB24" s="97">
        <v>86589.232999999993</v>
      </c>
      <c r="AC24" s="97">
        <v>131141.201</v>
      </c>
      <c r="AD24" s="97">
        <v>183003.84700000001</v>
      </c>
      <c r="AE24" s="97">
        <v>245858.20499999999</v>
      </c>
      <c r="AF24" s="97">
        <v>309148.68699999998</v>
      </c>
      <c r="AG24" s="97">
        <v>386422</v>
      </c>
      <c r="AH24" s="97">
        <v>497082.984</v>
      </c>
      <c r="AI24" s="97">
        <v>593486.24300000002</v>
      </c>
      <c r="AJ24" s="97">
        <v>717821.40500000003</v>
      </c>
      <c r="AK24" s="97">
        <v>863914.38600000006</v>
      </c>
      <c r="AL24" s="97">
        <v>983263.94400000002</v>
      </c>
      <c r="AM24" s="97">
        <v>1251904.8049999999</v>
      </c>
      <c r="AN24" s="91">
        <v>1163355.0460000001</v>
      </c>
      <c r="AO24" s="97">
        <v>54096.24</v>
      </c>
      <c r="AP24" s="97">
        <v>110599.53</v>
      </c>
      <c r="AQ24" s="97">
        <v>159865.283</v>
      </c>
      <c r="AR24" s="97">
        <v>216890.391</v>
      </c>
      <c r="AS24" s="97">
        <v>282917.717</v>
      </c>
      <c r="AT24" s="97">
        <v>370902.93900000001</v>
      </c>
      <c r="AU24" s="97">
        <v>494111.22600000002</v>
      </c>
      <c r="AV24" s="97">
        <v>611537.61199999996</v>
      </c>
      <c r="AW24" s="97">
        <v>733461.34400000004</v>
      </c>
      <c r="AX24" s="97">
        <v>846775.49899999995</v>
      </c>
      <c r="AY24" s="91">
        <v>1019830.345</v>
      </c>
    </row>
    <row r="25" spans="1:51" ht="15" customHeight="1">
      <c r="A25" s="14" t="s">
        <v>147</v>
      </c>
      <c r="B25" s="8">
        <v>9985.31646</v>
      </c>
      <c r="C25" s="8">
        <v>50011.268130000004</v>
      </c>
      <c r="D25" s="8">
        <v>77927.432970000009</v>
      </c>
      <c r="E25" s="8">
        <v>101415.78057</v>
      </c>
      <c r="F25" s="8">
        <v>120131.31827</v>
      </c>
      <c r="G25" s="8">
        <v>134793.62327000001</v>
      </c>
      <c r="H25" s="8">
        <v>161268.05670000002</v>
      </c>
      <c r="I25" s="8">
        <v>186121.06618000002</v>
      </c>
      <c r="J25" s="8">
        <v>210592.35447000002</v>
      </c>
      <c r="K25" s="8">
        <v>236620.91443</v>
      </c>
      <c r="L25" s="8">
        <v>263950.97029000003</v>
      </c>
      <c r="M25" s="8">
        <v>307116.47399999999</v>
      </c>
      <c r="N25" s="91">
        <v>322200</v>
      </c>
      <c r="O25" s="24">
        <v>35699.135000000002</v>
      </c>
      <c r="P25" s="8">
        <v>99695.153000000006</v>
      </c>
      <c r="Q25" s="8">
        <v>126903.389</v>
      </c>
      <c r="R25" s="97">
        <v>147242.894</v>
      </c>
      <c r="S25" s="97">
        <v>165383.092</v>
      </c>
      <c r="T25" s="97">
        <v>187806</v>
      </c>
      <c r="U25" s="97">
        <v>219815.10800000001</v>
      </c>
      <c r="V25" s="97">
        <v>247905.424</v>
      </c>
      <c r="W25" s="97">
        <v>274058.84999999998</v>
      </c>
      <c r="X25" s="97">
        <v>302475.08500000002</v>
      </c>
      <c r="Y25" s="97">
        <v>320934.538</v>
      </c>
      <c r="Z25" s="97">
        <v>348572.07500000001</v>
      </c>
      <c r="AA25" s="91">
        <v>325400</v>
      </c>
      <c r="AB25" s="97">
        <v>56210.752</v>
      </c>
      <c r="AC25" s="97">
        <v>88102.472999999998</v>
      </c>
      <c r="AD25" s="97">
        <v>107848.46400000001</v>
      </c>
      <c r="AE25" s="97">
        <v>135683.02499999999</v>
      </c>
      <c r="AF25" s="97">
        <v>175806.92800000001</v>
      </c>
      <c r="AG25" s="97">
        <v>197473</v>
      </c>
      <c r="AH25" s="97">
        <v>221645.72200000001</v>
      </c>
      <c r="AI25" s="97">
        <v>236927.495</v>
      </c>
      <c r="AJ25" s="97">
        <v>260276.94699999999</v>
      </c>
      <c r="AK25" s="97">
        <v>293902.48599999998</v>
      </c>
      <c r="AL25" s="97">
        <v>335682.55599999998</v>
      </c>
      <c r="AM25" s="97">
        <v>370645.84700000001</v>
      </c>
      <c r="AN25" s="91">
        <v>363837.02100000001</v>
      </c>
      <c r="AO25" s="97">
        <v>54146.822999999997</v>
      </c>
      <c r="AP25" s="97">
        <v>110120.283</v>
      </c>
      <c r="AQ25" s="97">
        <v>133863.50099999999</v>
      </c>
      <c r="AR25" s="97">
        <v>163439.65</v>
      </c>
      <c r="AS25" s="97">
        <v>191982.52900000001</v>
      </c>
      <c r="AT25" s="97">
        <v>225734.486</v>
      </c>
      <c r="AU25" s="97">
        <v>246695</v>
      </c>
      <c r="AV25" s="97">
        <v>277476.717</v>
      </c>
      <c r="AW25" s="97">
        <v>313278.34299999999</v>
      </c>
      <c r="AX25" s="97">
        <v>349429.67800000001</v>
      </c>
      <c r="AY25" s="91">
        <v>44191.707999999497</v>
      </c>
    </row>
    <row r="26" spans="1:51" ht="15" customHeight="1">
      <c r="A26" s="5" t="s">
        <v>148</v>
      </c>
      <c r="B26" s="6">
        <v>124577.75049999999</v>
      </c>
      <c r="C26" s="6">
        <v>231594.78426000001</v>
      </c>
      <c r="D26" s="6">
        <v>153442.59286999996</v>
      </c>
      <c r="E26" s="6">
        <v>160081.70103999999</v>
      </c>
      <c r="F26" s="6">
        <v>423896.15854999993</v>
      </c>
      <c r="G26" s="6">
        <v>419923.28605999995</v>
      </c>
      <c r="H26" s="6">
        <v>634865.21600000001</v>
      </c>
      <c r="I26" s="6">
        <v>684385.89509999705</v>
      </c>
      <c r="J26" s="6">
        <v>672041.87238999608</v>
      </c>
      <c r="K26" s="6">
        <v>502371.9474999971</v>
      </c>
      <c r="L26" s="6">
        <v>372807.65760999813</v>
      </c>
      <c r="M26" s="6">
        <f>M27-M28</f>
        <v>-64578.206000000238</v>
      </c>
      <c r="N26" s="94">
        <v>-195200</v>
      </c>
      <c r="O26" s="20">
        <f t="shared" ref="O26:AH26" si="15">O27-O28</f>
        <v>-728690.54</v>
      </c>
      <c r="P26" s="6">
        <f t="shared" si="15"/>
        <v>162814.08700000006</v>
      </c>
      <c r="Q26" s="6">
        <f t="shared" si="15"/>
        <v>58503.325000000186</v>
      </c>
      <c r="R26" s="6">
        <f t="shared" si="15"/>
        <v>130809.68699999992</v>
      </c>
      <c r="S26" s="6">
        <f t="shared" si="15"/>
        <v>370300</v>
      </c>
      <c r="T26" s="6">
        <f t="shared" si="15"/>
        <v>563038</v>
      </c>
      <c r="U26" s="6">
        <f t="shared" si="15"/>
        <v>501081</v>
      </c>
      <c r="V26" s="6">
        <f t="shared" si="15"/>
        <v>497762</v>
      </c>
      <c r="W26" s="6">
        <f t="shared" si="15"/>
        <v>408048</v>
      </c>
      <c r="X26" s="6">
        <f t="shared" si="15"/>
        <v>336534</v>
      </c>
      <c r="Y26" s="6">
        <f t="shared" si="15"/>
        <v>185521</v>
      </c>
      <c r="Z26" s="6">
        <f t="shared" si="15"/>
        <v>-167787</v>
      </c>
      <c r="AA26" s="94">
        <f t="shared" si="15"/>
        <v>-210300</v>
      </c>
      <c r="AB26" s="6">
        <f t="shared" si="15"/>
        <v>3073</v>
      </c>
      <c r="AC26" s="6">
        <f t="shared" si="15"/>
        <v>63448</v>
      </c>
      <c r="AD26" s="125">
        <v>-72337</v>
      </c>
      <c r="AE26" s="6">
        <f t="shared" si="15"/>
        <v>-136431</v>
      </c>
      <c r="AF26" s="6">
        <f t="shared" si="15"/>
        <v>-66661</v>
      </c>
      <c r="AG26" s="6">
        <f t="shared" si="15"/>
        <v>-232755</v>
      </c>
      <c r="AH26" s="6">
        <f t="shared" si="15"/>
        <v>-88810</v>
      </c>
      <c r="AI26" s="6">
        <f t="shared" ref="AI26:AJ26" si="16">AI27-AI28</f>
        <v>-149846</v>
      </c>
      <c r="AJ26" s="6">
        <f t="shared" si="16"/>
        <v>-281199</v>
      </c>
      <c r="AK26" s="125">
        <v>-498436</v>
      </c>
      <c r="AL26" s="125">
        <v>-620287</v>
      </c>
      <c r="AM26" s="125">
        <v>-1109498</v>
      </c>
      <c r="AN26" s="94">
        <v>-105787.055000001</v>
      </c>
      <c r="AO26" s="125">
        <v>118315</v>
      </c>
      <c r="AP26" s="125">
        <v>-6892</v>
      </c>
      <c r="AQ26" s="125">
        <v>-663055</v>
      </c>
      <c r="AR26" s="125">
        <v>-745754</v>
      </c>
      <c r="AS26" s="125">
        <v>-727694</v>
      </c>
      <c r="AT26" s="125">
        <v>-997453</v>
      </c>
      <c r="AU26" s="125">
        <v>-902550</v>
      </c>
      <c r="AV26" s="125">
        <v>-898258</v>
      </c>
      <c r="AW26" s="125">
        <v>-765721</v>
      </c>
      <c r="AX26" s="125">
        <v>-993826</v>
      </c>
      <c r="AY26" s="94">
        <v>-1191224.0161699988</v>
      </c>
    </row>
    <row r="27" spans="1:51" ht="15" customHeight="1">
      <c r="A27" s="14" t="s">
        <v>134</v>
      </c>
      <c r="B27" s="8">
        <v>738730.43738999998</v>
      </c>
      <c r="C27" s="8">
        <v>1496214.543310001</v>
      </c>
      <c r="D27" s="8">
        <v>2090135.442520001</v>
      </c>
      <c r="E27" s="8">
        <v>2882457.848590001</v>
      </c>
      <c r="F27" s="8">
        <v>3782641.2277700012</v>
      </c>
      <c r="G27" s="8">
        <v>4531043.6172800008</v>
      </c>
      <c r="H27" s="8">
        <v>5458430.358</v>
      </c>
      <c r="I27" s="8">
        <v>6191180.0527399983</v>
      </c>
      <c r="J27" s="8">
        <v>6845735.7762399986</v>
      </c>
      <c r="K27" s="8">
        <v>7585424.4675899986</v>
      </c>
      <c r="L27" s="8">
        <v>8307649.1372800004</v>
      </c>
      <c r="M27" s="8">
        <v>9060762.7689999994</v>
      </c>
      <c r="N27" s="91">
        <v>8881100</v>
      </c>
      <c r="O27" s="24"/>
      <c r="P27" s="8">
        <v>1669198.828</v>
      </c>
      <c r="Q27" s="8">
        <v>2249492.966</v>
      </c>
      <c r="R27" s="97">
        <v>3107887.2179999999</v>
      </c>
      <c r="S27" s="97">
        <v>4043265</v>
      </c>
      <c r="T27" s="97">
        <v>4975650</v>
      </c>
      <c r="U27" s="97">
        <v>5704580</v>
      </c>
      <c r="V27" s="97">
        <v>6381966</v>
      </c>
      <c r="W27" s="97">
        <v>7005599</v>
      </c>
      <c r="X27" s="97">
        <v>7845412</v>
      </c>
      <c r="Y27" s="97">
        <v>8514739</v>
      </c>
      <c r="Z27" s="97">
        <v>9428037</v>
      </c>
      <c r="AA27" s="91">
        <v>9308600</v>
      </c>
      <c r="AB27" s="97">
        <v>800105</v>
      </c>
      <c r="AC27" s="97">
        <v>1630130</v>
      </c>
      <c r="AD27" s="97">
        <v>2293374</v>
      </c>
      <c r="AE27" s="97">
        <v>3179605</v>
      </c>
      <c r="AF27" s="97">
        <v>3961874</v>
      </c>
      <c r="AG27" s="97">
        <v>4649858</v>
      </c>
      <c r="AH27" s="97">
        <v>5627362</v>
      </c>
      <c r="AI27" s="97">
        <v>6363995</v>
      </c>
      <c r="AJ27" s="97">
        <v>7065440</v>
      </c>
      <c r="AK27" s="97">
        <v>7815049</v>
      </c>
      <c r="AL27" s="97">
        <v>8535979</v>
      </c>
      <c r="AM27" s="97">
        <v>9464805</v>
      </c>
      <c r="AN27" s="91">
        <v>10054036.58</v>
      </c>
      <c r="AO27" s="97">
        <v>892172</v>
      </c>
      <c r="AP27" s="97">
        <v>1769841</v>
      </c>
      <c r="AQ27" s="97">
        <v>2328483</v>
      </c>
      <c r="AR27" s="97">
        <v>3377366</v>
      </c>
      <c r="AS27" s="97">
        <v>4306124</v>
      </c>
      <c r="AT27" s="97">
        <v>5151400</v>
      </c>
      <c r="AU27" s="97">
        <v>6161216</v>
      </c>
      <c r="AV27" s="97">
        <v>7025238</v>
      </c>
      <c r="AW27" s="97">
        <v>8072263</v>
      </c>
      <c r="AX27" s="97">
        <v>8862133</v>
      </c>
      <c r="AY27" s="91">
        <v>9740530.5260000005</v>
      </c>
    </row>
    <row r="28" spans="1:51" ht="15" customHeight="1">
      <c r="A28" s="14" t="s">
        <v>140</v>
      </c>
      <c r="B28" s="8">
        <v>614152.68689000001</v>
      </c>
      <c r="C28" s="8">
        <v>1264619.7590500009</v>
      </c>
      <c r="D28" s="8">
        <v>1936692.8496500009</v>
      </c>
      <c r="E28" s="8">
        <v>2722376.1475500008</v>
      </c>
      <c r="F28" s="8">
        <v>3358745.0692200009</v>
      </c>
      <c r="G28" s="8">
        <v>4111120.331220001</v>
      </c>
      <c r="H28" s="8">
        <v>4823565.142</v>
      </c>
      <c r="I28" s="8">
        <v>5506794.1576400017</v>
      </c>
      <c r="J28" s="8">
        <v>6173693.9038500022</v>
      </c>
      <c r="K28" s="8">
        <v>7083052.5200900007</v>
      </c>
      <c r="L28" s="8">
        <v>7934841.4796700012</v>
      </c>
      <c r="M28" s="8">
        <v>9125340.9749999996</v>
      </c>
      <c r="N28" s="91">
        <v>9076300</v>
      </c>
      <c r="O28" s="24">
        <v>728690.54</v>
      </c>
      <c r="P28" s="8">
        <v>1506384.7409999999</v>
      </c>
      <c r="Q28" s="8">
        <v>2190989.6409999998</v>
      </c>
      <c r="R28" s="97">
        <v>2977077.531</v>
      </c>
      <c r="S28" s="97">
        <v>3672965</v>
      </c>
      <c r="T28" s="97">
        <v>4412612</v>
      </c>
      <c r="U28" s="97">
        <v>5203499</v>
      </c>
      <c r="V28" s="97">
        <v>5884204</v>
      </c>
      <c r="W28" s="97">
        <v>6597551</v>
      </c>
      <c r="X28" s="97">
        <v>7508878</v>
      </c>
      <c r="Y28" s="97">
        <v>8329218</v>
      </c>
      <c r="Z28" s="97">
        <v>9595824</v>
      </c>
      <c r="AA28" s="91">
        <v>9518900</v>
      </c>
      <c r="AB28" s="97">
        <v>797032</v>
      </c>
      <c r="AC28" s="97">
        <v>1566682</v>
      </c>
      <c r="AD28" s="97">
        <v>2365711</v>
      </c>
      <c r="AE28" s="97">
        <v>3316036</v>
      </c>
      <c r="AF28" s="97">
        <v>4028535</v>
      </c>
      <c r="AG28" s="97">
        <v>4882613</v>
      </c>
      <c r="AH28" s="97">
        <v>5716172</v>
      </c>
      <c r="AI28" s="97">
        <v>6513841</v>
      </c>
      <c r="AJ28" s="97">
        <v>7346639</v>
      </c>
      <c r="AK28" s="97">
        <v>8313485</v>
      </c>
      <c r="AL28" s="97">
        <v>9156266</v>
      </c>
      <c r="AM28" s="97">
        <v>10574303</v>
      </c>
      <c r="AN28" s="91">
        <v>10159823.635</v>
      </c>
      <c r="AO28" s="97">
        <v>773857</v>
      </c>
      <c r="AP28" s="97">
        <v>1776733</v>
      </c>
      <c r="AQ28" s="97">
        <v>2991538</v>
      </c>
      <c r="AR28" s="97">
        <v>4123120</v>
      </c>
      <c r="AS28" s="97">
        <v>5033818</v>
      </c>
      <c r="AT28" s="97">
        <v>6148853</v>
      </c>
      <c r="AU28" s="97">
        <v>7063766</v>
      </c>
      <c r="AV28" s="97">
        <v>7923496</v>
      </c>
      <c r="AW28" s="97">
        <v>8837984</v>
      </c>
      <c r="AX28" s="97">
        <v>9855959</v>
      </c>
      <c r="AY28" s="91">
        <v>10931754.542169999</v>
      </c>
    </row>
    <row r="29" spans="1:51" ht="15" customHeight="1">
      <c r="A29" s="5" t="s">
        <v>149</v>
      </c>
      <c r="B29" s="6">
        <v>128454.47672999999</v>
      </c>
      <c r="C29" s="6">
        <v>234434.49669999996</v>
      </c>
      <c r="D29" s="6">
        <v>170407.15112999995</v>
      </c>
      <c r="E29" s="6">
        <v>154775.88617999997</v>
      </c>
      <c r="F29" s="6">
        <v>385167.30856999999</v>
      </c>
      <c r="G29" s="6">
        <v>340578.79108000005</v>
      </c>
      <c r="H29" s="6">
        <v>507313.19199999998</v>
      </c>
      <c r="I29" s="6">
        <v>518668.60805000004</v>
      </c>
      <c r="J29" s="6">
        <v>475901.24179000006</v>
      </c>
      <c r="K29" s="6">
        <v>290879.62894000008</v>
      </c>
      <c r="L29" s="6">
        <v>146275.23418000014</v>
      </c>
      <c r="M29" s="6">
        <f>M30-M31</f>
        <v>-302149.47199999914</v>
      </c>
      <c r="N29" s="94">
        <v>-321800</v>
      </c>
      <c r="O29" s="20">
        <f t="shared" ref="O29:AH29" si="17">O30-O31</f>
        <v>53602.820999999996</v>
      </c>
      <c r="P29" s="6">
        <f t="shared" si="17"/>
        <v>99786.763360000215</v>
      </c>
      <c r="Q29" s="92">
        <f t="shared" si="17"/>
        <v>-7682.0119999998715</v>
      </c>
      <c r="R29" s="92">
        <f t="shared" si="17"/>
        <v>43648.851559999865</v>
      </c>
      <c r="S29" s="92">
        <f t="shared" si="17"/>
        <v>246223.83599999966</v>
      </c>
      <c r="T29" s="92">
        <f t="shared" si="17"/>
        <v>411878</v>
      </c>
      <c r="U29" s="92">
        <f t="shared" si="17"/>
        <v>290422.34280000022</v>
      </c>
      <c r="V29" s="92">
        <f t="shared" si="17"/>
        <v>227879.13100000005</v>
      </c>
      <c r="W29" s="92">
        <f t="shared" si="17"/>
        <v>128636.48099999968</v>
      </c>
      <c r="X29" s="92">
        <f t="shared" si="17"/>
        <v>22065.566999999806</v>
      </c>
      <c r="Y29" s="92">
        <f t="shared" si="17"/>
        <v>-140685.27699999977</v>
      </c>
      <c r="Z29" s="92">
        <f t="shared" si="17"/>
        <v>-485044.18599999975</v>
      </c>
      <c r="AA29" s="94">
        <f t="shared" si="17"/>
        <v>-438300</v>
      </c>
      <c r="AB29" s="92">
        <f t="shared" si="17"/>
        <v>-27008.783000000054</v>
      </c>
      <c r="AC29" s="92">
        <f t="shared" si="17"/>
        <v>-9269.5239999999758</v>
      </c>
      <c r="AD29" s="127">
        <v>-101706.88614000008</v>
      </c>
      <c r="AE29" s="92">
        <f t="shared" si="17"/>
        <v>-170325.64399999985</v>
      </c>
      <c r="AF29" s="92">
        <f t="shared" si="17"/>
        <v>-92020.585659999866</v>
      </c>
      <c r="AG29" s="92">
        <f t="shared" si="17"/>
        <v>-208697</v>
      </c>
      <c r="AH29" s="92">
        <f t="shared" si="17"/>
        <v>-115099.53200000012</v>
      </c>
      <c r="AI29" s="92">
        <f t="shared" ref="AI29:AJ29" si="18">AI30-AI31</f>
        <v>-216342.46299999952</v>
      </c>
      <c r="AJ29" s="92">
        <f t="shared" si="18"/>
        <v>-335327.7209999999</v>
      </c>
      <c r="AK29" s="127">
        <v>-600909.80800000019</v>
      </c>
      <c r="AL29" s="127">
        <v>-709090.36600000039</v>
      </c>
      <c r="AM29" s="127">
        <v>-1241962.0246699993</v>
      </c>
      <c r="AN29" s="94">
        <v>-341991.77900000202</v>
      </c>
      <c r="AO29" s="127">
        <v>145495.451</v>
      </c>
      <c r="AP29" s="127">
        <v>140973.01899999985</v>
      </c>
      <c r="AQ29" s="127">
        <v>-553552.96299999999</v>
      </c>
      <c r="AR29" s="127">
        <v>-658430.76099999994</v>
      </c>
      <c r="AS29" s="127">
        <v>-659587.17199999979</v>
      </c>
      <c r="AT29" s="127">
        <v>-939419.41299999971</v>
      </c>
      <c r="AU29" s="127">
        <v>-920391.10199999996</v>
      </c>
      <c r="AV29" s="127">
        <v>-950438.33499999996</v>
      </c>
      <c r="AW29" s="127">
        <v>-838941.25799999945</v>
      </c>
      <c r="AX29" s="127">
        <v>-1117742.949</v>
      </c>
      <c r="AY29" s="94">
        <v>-1157978.0899999999</v>
      </c>
    </row>
    <row r="30" spans="1:51" ht="15" customHeight="1">
      <c r="A30" s="14" t="s">
        <v>134</v>
      </c>
      <c r="B30" s="8">
        <v>534575.73921999999</v>
      </c>
      <c r="C30" s="8">
        <v>1092181.2601000001</v>
      </c>
      <c r="D30" s="8">
        <v>1493171.2485100001</v>
      </c>
      <c r="E30" s="8">
        <v>2051713.0299500001</v>
      </c>
      <c r="F30" s="8">
        <v>2729948.0578600001</v>
      </c>
      <c r="G30" s="8">
        <v>3250749.12537</v>
      </c>
      <c r="H30" s="8">
        <v>3920224.2459999998</v>
      </c>
      <c r="I30" s="8">
        <v>4412541.0778400004</v>
      </c>
      <c r="J30" s="8">
        <v>4850720.7705800002</v>
      </c>
      <c r="K30" s="8">
        <v>5345626.16976</v>
      </c>
      <c r="L30" s="8">
        <v>5835036.9789300002</v>
      </c>
      <c r="M30" s="8">
        <v>6324332.0710000005</v>
      </c>
      <c r="N30" s="91">
        <v>6162400</v>
      </c>
      <c r="O30" s="24">
        <v>592846.61899999995</v>
      </c>
      <c r="P30" s="8">
        <v>1202303.0453600001</v>
      </c>
      <c r="Q30" s="8">
        <v>1566635.6810000001</v>
      </c>
      <c r="R30" s="97">
        <v>2173089.8755600001</v>
      </c>
      <c r="S30" s="97">
        <v>2860449.2149999999</v>
      </c>
      <c r="T30" s="97">
        <v>3553571</v>
      </c>
      <c r="U30" s="97">
        <v>4004341.716</v>
      </c>
      <c r="V30" s="97">
        <v>4418857.1409999998</v>
      </c>
      <c r="W30" s="97">
        <v>4804021.9649999999</v>
      </c>
      <c r="X30" s="97">
        <v>5379446.5549999997</v>
      </c>
      <c r="Y30" s="97">
        <v>5801473.8399999999</v>
      </c>
      <c r="Z30" s="97">
        <v>6431118.608</v>
      </c>
      <c r="AA30" s="91">
        <v>6379500</v>
      </c>
      <c r="AB30" s="97">
        <v>537722.94799999997</v>
      </c>
      <c r="AC30" s="97">
        <v>1119820.9369999999</v>
      </c>
      <c r="AD30" s="97">
        <v>1555904.1608599999</v>
      </c>
      <c r="AE30" s="97">
        <v>2201160.4369999999</v>
      </c>
      <c r="AF30" s="97">
        <v>2774015.1273400001</v>
      </c>
      <c r="AG30" s="97">
        <v>3235421</v>
      </c>
      <c r="AH30" s="97">
        <v>3945349.085</v>
      </c>
      <c r="AI30" s="97">
        <v>4417954.78</v>
      </c>
      <c r="AJ30" s="97">
        <v>4864704.6950000003</v>
      </c>
      <c r="AK30" s="97">
        <v>5355040.21</v>
      </c>
      <c r="AL30" s="97">
        <v>5823600.432</v>
      </c>
      <c r="AM30" s="97">
        <v>6425082.5013300003</v>
      </c>
      <c r="AN30" s="91">
        <v>6896124.7599999998</v>
      </c>
      <c r="AO30" s="97">
        <v>713014.63199999998</v>
      </c>
      <c r="AP30" s="97">
        <v>1357829.5889999999</v>
      </c>
      <c r="AQ30" s="97">
        <v>1688169.3470000001</v>
      </c>
      <c r="AR30" s="97">
        <v>2473888.6710000001</v>
      </c>
      <c r="AS30" s="97">
        <v>3139122.892</v>
      </c>
      <c r="AT30" s="97">
        <v>3728289.0690000001</v>
      </c>
      <c r="AU30" s="97">
        <v>4445747.1569999997</v>
      </c>
      <c r="AV30" s="97">
        <v>5002885.2189999996</v>
      </c>
      <c r="AW30" s="97">
        <v>5767382.1160000004</v>
      </c>
      <c r="AX30" s="97">
        <v>6284289.0810000002</v>
      </c>
      <c r="AY30" s="91">
        <v>6688071.8289999999</v>
      </c>
    </row>
    <row r="31" spans="1:51" ht="15" customHeight="1">
      <c r="A31" s="14" t="s">
        <v>140</v>
      </c>
      <c r="B31" s="8">
        <v>406121.26248999999</v>
      </c>
      <c r="C31" s="8">
        <v>857746.76340000005</v>
      </c>
      <c r="D31" s="8">
        <v>1322764.0973800002</v>
      </c>
      <c r="E31" s="8">
        <v>1896937.1437700002</v>
      </c>
      <c r="F31" s="8">
        <v>2344780.7492900002</v>
      </c>
      <c r="G31" s="8">
        <v>2910170.3342900001</v>
      </c>
      <c r="H31" s="8">
        <v>3412911.054</v>
      </c>
      <c r="I31" s="8">
        <v>3893872.4697900005</v>
      </c>
      <c r="J31" s="8">
        <v>4374819.5287900008</v>
      </c>
      <c r="K31" s="8">
        <v>5054746.5408200007</v>
      </c>
      <c r="L31" s="8">
        <v>5688761.7447500005</v>
      </c>
      <c r="M31" s="8">
        <v>6626481.5429999996</v>
      </c>
      <c r="N31" s="91">
        <v>6484200</v>
      </c>
      <c r="O31" s="24">
        <v>539243.79799999995</v>
      </c>
      <c r="P31" s="8">
        <v>1102516.2819999999</v>
      </c>
      <c r="Q31" s="8">
        <v>1574317.693</v>
      </c>
      <c r="R31" s="97">
        <v>2129441.0240000002</v>
      </c>
      <c r="S31" s="97">
        <v>2614225.3790000002</v>
      </c>
      <c r="T31" s="97">
        <v>3141693</v>
      </c>
      <c r="U31" s="97">
        <v>3713919.3731999998</v>
      </c>
      <c r="V31" s="97">
        <v>4190978.01</v>
      </c>
      <c r="W31" s="97">
        <v>4675385.4840000002</v>
      </c>
      <c r="X31" s="97">
        <v>5357380.9879999999</v>
      </c>
      <c r="Y31" s="97">
        <v>5942159.1169999996</v>
      </c>
      <c r="Z31" s="97">
        <v>6916162.7939999998</v>
      </c>
      <c r="AA31" s="91">
        <v>6817800</v>
      </c>
      <c r="AB31" s="97">
        <v>564731.73100000003</v>
      </c>
      <c r="AC31" s="97">
        <v>1129090.4609999999</v>
      </c>
      <c r="AD31" s="97">
        <v>1657611.047</v>
      </c>
      <c r="AE31" s="97">
        <v>2371486.0809999998</v>
      </c>
      <c r="AF31" s="97">
        <v>2866035.713</v>
      </c>
      <c r="AG31" s="97">
        <v>3444118</v>
      </c>
      <c r="AH31" s="97">
        <v>4060448.6170000001</v>
      </c>
      <c r="AI31" s="97">
        <v>4634297.2429999998</v>
      </c>
      <c r="AJ31" s="97">
        <v>5200032.4160000002</v>
      </c>
      <c r="AK31" s="97">
        <v>5955950.0180000002</v>
      </c>
      <c r="AL31" s="97">
        <v>6532690.7980000004</v>
      </c>
      <c r="AM31" s="97">
        <v>7667044.5259999996</v>
      </c>
      <c r="AN31" s="91">
        <v>7238116.5389999999</v>
      </c>
      <c r="AO31" s="97">
        <v>567519.18099999998</v>
      </c>
      <c r="AP31" s="97">
        <v>1216856.57</v>
      </c>
      <c r="AQ31" s="97">
        <v>2241722.31</v>
      </c>
      <c r="AR31" s="97">
        <v>3132319.432</v>
      </c>
      <c r="AS31" s="97">
        <v>3798710.0639999998</v>
      </c>
      <c r="AT31" s="97">
        <v>4667708.4819999998</v>
      </c>
      <c r="AU31" s="97">
        <v>5366138.2589999996</v>
      </c>
      <c r="AV31" s="97">
        <v>5953323.5539999995</v>
      </c>
      <c r="AW31" s="97">
        <v>6606323.3739999998</v>
      </c>
      <c r="AX31" s="97">
        <v>7402032.0300000003</v>
      </c>
      <c r="AY31" s="91">
        <v>7846049.9189999998</v>
      </c>
    </row>
    <row r="32" spans="1:51" ht="15" customHeight="1">
      <c r="A32" s="5" t="s">
        <v>150</v>
      </c>
      <c r="B32" s="6">
        <v>-15709.89136</v>
      </c>
      <c r="C32" s="6">
        <v>-18855.629110000002</v>
      </c>
      <c r="D32" s="6">
        <v>-33964.860689999994</v>
      </c>
      <c r="E32" s="6">
        <v>-18094.340790000009</v>
      </c>
      <c r="F32" s="6">
        <v>16810.58030999999</v>
      </c>
      <c r="G32" s="6">
        <v>54675.326310000004</v>
      </c>
      <c r="H32" s="6">
        <v>97195.553</v>
      </c>
      <c r="I32" s="6">
        <v>124095.07631999999</v>
      </c>
      <c r="J32" s="6">
        <v>148821.81311999998</v>
      </c>
      <c r="K32" s="6">
        <v>162603.16124999998</v>
      </c>
      <c r="L32" s="6">
        <v>178277.83291</v>
      </c>
      <c r="M32" s="6">
        <f>M33-M34</f>
        <v>202231.72999999998</v>
      </c>
      <c r="N32" s="94">
        <v>125900</v>
      </c>
      <c r="O32" s="20">
        <f t="shared" ref="O32:AA32" si="19">O33-O34</f>
        <v>30062.850799999986</v>
      </c>
      <c r="P32" s="6">
        <f t="shared" si="19"/>
        <v>36435.540000000037</v>
      </c>
      <c r="Q32" s="6">
        <f t="shared" si="19"/>
        <v>48575.965000000084</v>
      </c>
      <c r="R32" s="6">
        <f t="shared" si="19"/>
        <v>50522.195000000065</v>
      </c>
      <c r="S32" s="6">
        <f t="shared" si="19"/>
        <v>98778.977999999886</v>
      </c>
      <c r="T32" s="6">
        <f t="shared" si="19"/>
        <v>138036</v>
      </c>
      <c r="U32" s="6">
        <f t="shared" si="19"/>
        <v>182415.87800000003</v>
      </c>
      <c r="V32" s="6">
        <f t="shared" si="19"/>
        <v>234458.10700000008</v>
      </c>
      <c r="W32" s="6">
        <f t="shared" si="19"/>
        <v>247393.12100000004</v>
      </c>
      <c r="X32" s="6">
        <f t="shared" si="19"/>
        <v>260447.61700000009</v>
      </c>
      <c r="Y32" s="6">
        <f>Y33-Y34</f>
        <v>289646.75199999986</v>
      </c>
      <c r="Z32" s="6">
        <f>Z33-Z34</f>
        <v>299550.68099999987</v>
      </c>
      <c r="AA32" s="94">
        <f t="shared" si="19"/>
        <v>223800</v>
      </c>
      <c r="AB32" s="6">
        <f>AB33-AB34</f>
        <v>22494.11599999998</v>
      </c>
      <c r="AC32" s="6">
        <f>AC33-AC34</f>
        <v>41666.701000000001</v>
      </c>
      <c r="AD32" s="125">
        <v>6296.1929999999702</v>
      </c>
      <c r="AE32" s="6">
        <f t="shared" ref="AE32:AJ32" si="20">AE33-AE34</f>
        <v>-11066.114999999991</v>
      </c>
      <c r="AF32" s="6">
        <f t="shared" si="20"/>
        <v>-6871.8359999998938</v>
      </c>
      <c r="AG32" s="6">
        <f t="shared" si="20"/>
        <v>-44602</v>
      </c>
      <c r="AH32" s="6">
        <f t="shared" si="20"/>
        <v>-223.5679999999702</v>
      </c>
      <c r="AI32" s="6">
        <f t="shared" si="20"/>
        <v>27908.665000000037</v>
      </c>
      <c r="AJ32" s="6">
        <f t="shared" si="20"/>
        <v>18278.586000000127</v>
      </c>
      <c r="AK32" s="125">
        <v>46441.754999999888</v>
      </c>
      <c r="AL32" s="125">
        <v>47299.080999999773</v>
      </c>
      <c r="AM32" s="125">
        <v>114911.25399999972</v>
      </c>
      <c r="AN32" s="94">
        <v>234484.140000001</v>
      </c>
      <c r="AO32" s="125">
        <v>-62808.075000000012</v>
      </c>
      <c r="AP32" s="125">
        <v>-130183.51300000004</v>
      </c>
      <c r="AQ32" s="125">
        <v>-154114.179</v>
      </c>
      <c r="AR32" s="125">
        <v>-147503.30100000009</v>
      </c>
      <c r="AS32" s="125">
        <v>-113180.11399999983</v>
      </c>
      <c r="AT32" s="125">
        <v>-85892.075000000186</v>
      </c>
      <c r="AU32" s="125">
        <v>-24790.077000000048</v>
      </c>
      <c r="AV32" s="125">
        <v>1407.3530000001192</v>
      </c>
      <c r="AW32" s="125">
        <v>30609.788000000175</v>
      </c>
      <c r="AX32" s="125">
        <v>63006.825000000186</v>
      </c>
      <c r="AY32" s="94">
        <v>-21564.299000000115</v>
      </c>
    </row>
    <row r="33" spans="1:51" ht="15" customHeight="1">
      <c r="A33" s="14" t="s">
        <v>134</v>
      </c>
      <c r="B33" s="8">
        <v>200983.12943999999</v>
      </c>
      <c r="C33" s="8">
        <v>404746.02648999996</v>
      </c>
      <c r="D33" s="8">
        <v>603065.3825699999</v>
      </c>
      <c r="E33" s="8">
        <v>842483.36490999989</v>
      </c>
      <c r="F33" s="8">
        <v>1071641.8650999998</v>
      </c>
      <c r="G33" s="8">
        <v>1306670.2670999998</v>
      </c>
      <c r="H33" s="8">
        <v>1569046.6270000001</v>
      </c>
      <c r="I33" s="8">
        <v>1806442.2896299998</v>
      </c>
      <c r="J33" s="8">
        <v>2026474.3182299999</v>
      </c>
      <c r="K33" s="8">
        <v>2277311.29</v>
      </c>
      <c r="L33" s="8">
        <v>2514504.6058</v>
      </c>
      <c r="M33" s="8">
        <v>2782324.3859999999</v>
      </c>
      <c r="N33" s="91">
        <v>2777100</v>
      </c>
      <c r="O33" s="24">
        <v>235581.60579999999</v>
      </c>
      <c r="P33" s="8">
        <v>466833.27</v>
      </c>
      <c r="Q33" s="8">
        <v>692040.12600000005</v>
      </c>
      <c r="R33" s="97">
        <v>950872.53</v>
      </c>
      <c r="S33" s="97">
        <v>1207076.2879999999</v>
      </c>
      <c r="T33" s="97">
        <v>1454266</v>
      </c>
      <c r="U33" s="97">
        <v>1737782.2180000001</v>
      </c>
      <c r="V33" s="97">
        <v>1997480.6340000001</v>
      </c>
      <c r="W33" s="97">
        <v>2240104.6529999999</v>
      </c>
      <c r="X33" s="97">
        <v>2509654.9040000001</v>
      </c>
      <c r="Y33" s="97">
        <v>2764217.08</v>
      </c>
      <c r="Z33" s="97">
        <v>3050316.0129999998</v>
      </c>
      <c r="AA33" s="91">
        <v>2989500</v>
      </c>
      <c r="AB33" s="97">
        <v>258275.56099999999</v>
      </c>
      <c r="AC33" s="97">
        <v>506650.38299999997</v>
      </c>
      <c r="AD33" s="97">
        <v>739705.90700000001</v>
      </c>
      <c r="AE33" s="97">
        <v>990250.40399999998</v>
      </c>
      <c r="AF33" s="97">
        <v>1211670.1240000001</v>
      </c>
      <c r="AG33" s="97">
        <v>1442118</v>
      </c>
      <c r="AH33" s="97">
        <v>1718894.0630000001</v>
      </c>
      <c r="AI33" s="97">
        <v>1979026.3489999999</v>
      </c>
      <c r="AJ33" s="97">
        <v>2236252.0819999999</v>
      </c>
      <c r="AK33" s="97">
        <v>2499070.5559999999</v>
      </c>
      <c r="AL33" s="97">
        <v>2757498.247</v>
      </c>
      <c r="AM33" s="97">
        <v>3107556.7039999999</v>
      </c>
      <c r="AN33" s="91">
        <v>3211460</v>
      </c>
      <c r="AO33" s="97">
        <v>182213.52799999999</v>
      </c>
      <c r="AP33" s="97">
        <v>378952.89199999999</v>
      </c>
      <c r="AQ33" s="97">
        <v>659214.821</v>
      </c>
      <c r="AR33" s="97">
        <v>932131.54200000002</v>
      </c>
      <c r="AS33" s="97">
        <v>1209685.8470000001</v>
      </c>
      <c r="AT33" s="97">
        <v>1514679.3459999999</v>
      </c>
      <c r="AU33" s="97">
        <v>1816819.4180000001</v>
      </c>
      <c r="AV33" s="97">
        <v>2116551.409</v>
      </c>
      <c r="AW33" s="97">
        <v>2408644.5410000002</v>
      </c>
      <c r="AX33" s="97">
        <v>2690989.3990000002</v>
      </c>
      <c r="AY33" s="91">
        <v>3151020.09</v>
      </c>
    </row>
    <row r="34" spans="1:51" ht="15" customHeight="1">
      <c r="A34" s="14" t="s">
        <v>140</v>
      </c>
      <c r="B34" s="8">
        <v>216693.0208</v>
      </c>
      <c r="C34" s="8">
        <v>423601.6556</v>
      </c>
      <c r="D34" s="8">
        <v>637030.24326000002</v>
      </c>
      <c r="E34" s="8">
        <v>860577.70570000005</v>
      </c>
      <c r="F34" s="8">
        <v>1054831.2847899999</v>
      </c>
      <c r="G34" s="8">
        <v>1251994.9407899999</v>
      </c>
      <c r="H34" s="8">
        <v>1471851.074</v>
      </c>
      <c r="I34" s="8">
        <v>1682347.21331</v>
      </c>
      <c r="J34" s="8">
        <v>1877652.50511</v>
      </c>
      <c r="K34" s="8">
        <v>2114708.1287500001</v>
      </c>
      <c r="L34" s="8">
        <v>2336226.7728900001</v>
      </c>
      <c r="M34" s="8">
        <v>2580092.656</v>
      </c>
      <c r="N34" s="91">
        <v>2651200</v>
      </c>
      <c r="O34" s="24">
        <v>205518.755</v>
      </c>
      <c r="P34" s="8">
        <v>430397.73</v>
      </c>
      <c r="Q34" s="8">
        <v>643464.16099999996</v>
      </c>
      <c r="R34" s="97">
        <v>900350.33499999996</v>
      </c>
      <c r="S34" s="97">
        <v>1108297.31</v>
      </c>
      <c r="T34" s="97">
        <v>1316230</v>
      </c>
      <c r="U34" s="97">
        <v>1555366.34</v>
      </c>
      <c r="V34" s="97">
        <v>1763022.527</v>
      </c>
      <c r="W34" s="97">
        <v>1992711.5319999999</v>
      </c>
      <c r="X34" s="97">
        <v>2249207.287</v>
      </c>
      <c r="Y34" s="97">
        <v>2474570.3280000002</v>
      </c>
      <c r="Z34" s="97">
        <v>2750765.3319999999</v>
      </c>
      <c r="AA34" s="91">
        <v>2765700</v>
      </c>
      <c r="AB34" s="97">
        <v>235781.44500000001</v>
      </c>
      <c r="AC34" s="97">
        <v>464983.68199999997</v>
      </c>
      <c r="AD34" s="97">
        <v>733409.71400000004</v>
      </c>
      <c r="AE34" s="97">
        <v>1001316.519</v>
      </c>
      <c r="AF34" s="97">
        <v>1218541.96</v>
      </c>
      <c r="AG34" s="97">
        <v>1486720</v>
      </c>
      <c r="AH34" s="97">
        <v>1719117.6310000001</v>
      </c>
      <c r="AI34" s="97">
        <v>1951117.6839999999</v>
      </c>
      <c r="AJ34" s="97">
        <v>2217973.4959999998</v>
      </c>
      <c r="AK34" s="97">
        <v>2452628.801</v>
      </c>
      <c r="AL34" s="97">
        <v>2710199.1660000002</v>
      </c>
      <c r="AM34" s="97">
        <v>2992645.45</v>
      </c>
      <c r="AN34" s="91">
        <v>2976975.86</v>
      </c>
      <c r="AO34" s="97">
        <v>245021.603</v>
      </c>
      <c r="AP34" s="97">
        <v>509136.40500000003</v>
      </c>
      <c r="AQ34" s="97">
        <v>813329</v>
      </c>
      <c r="AR34" s="97">
        <v>1079634.8430000001</v>
      </c>
      <c r="AS34" s="97">
        <v>1322865.9609999999</v>
      </c>
      <c r="AT34" s="97">
        <v>1600571.4210000001</v>
      </c>
      <c r="AU34" s="97">
        <v>1841609.4950000001</v>
      </c>
      <c r="AV34" s="97">
        <v>2115144.0559999999</v>
      </c>
      <c r="AW34" s="97">
        <v>2378034.753</v>
      </c>
      <c r="AX34" s="97">
        <v>2627982.574</v>
      </c>
      <c r="AY34" s="91">
        <v>3172584.389</v>
      </c>
    </row>
    <row r="35" spans="1:51" ht="15" customHeight="1">
      <c r="A35" s="9" t="s">
        <v>151</v>
      </c>
      <c r="B35" s="6">
        <v>11773.732</v>
      </c>
      <c r="C35" s="6">
        <v>16067.337000000003</v>
      </c>
      <c r="D35" s="6">
        <v>17387.086000000003</v>
      </c>
      <c r="E35" s="6">
        <v>24478.553000000004</v>
      </c>
      <c r="F35" s="6">
        <v>23198.187000000005</v>
      </c>
      <c r="G35" s="6">
        <v>25971.203000000009</v>
      </c>
      <c r="H35" s="6">
        <v>31671.375</v>
      </c>
      <c r="I35" s="6">
        <v>42961.191000000006</v>
      </c>
      <c r="J35" s="6">
        <v>48800.425000000003</v>
      </c>
      <c r="K35" s="6">
        <v>50275.813999999998</v>
      </c>
      <c r="L35" s="6">
        <v>49652.248999999996</v>
      </c>
      <c r="M35" s="6">
        <f>M36-M37</f>
        <v>35199.548999999999</v>
      </c>
      <c r="N35" s="94">
        <v>600</v>
      </c>
      <c r="O35" s="20">
        <f t="shared" ref="O35:AH35" si="21">O36-O37</f>
        <v>20125.769000000004</v>
      </c>
      <c r="P35" s="6">
        <f t="shared" si="21"/>
        <v>26706.359999999993</v>
      </c>
      <c r="Q35" s="6">
        <f t="shared" si="21"/>
        <v>18106</v>
      </c>
      <c r="R35" s="6">
        <f t="shared" si="21"/>
        <v>37082.602999999974</v>
      </c>
      <c r="S35" s="6">
        <f t="shared" si="21"/>
        <v>25890.687000000005</v>
      </c>
      <c r="T35" s="6">
        <f t="shared" si="21"/>
        <v>14210</v>
      </c>
      <c r="U35" s="6">
        <f t="shared" si="21"/>
        <v>29532.22</v>
      </c>
      <c r="V35" s="6">
        <f t="shared" si="21"/>
        <v>36858.728000000003</v>
      </c>
      <c r="W35" s="6">
        <f t="shared" si="21"/>
        <v>33456.946999999986</v>
      </c>
      <c r="X35" s="6">
        <f t="shared" si="21"/>
        <v>55495.402999999991</v>
      </c>
      <c r="Y35" s="6">
        <f t="shared" si="21"/>
        <v>38072.986000000034</v>
      </c>
      <c r="Z35" s="6">
        <f t="shared" si="21"/>
        <v>17951.097999999998</v>
      </c>
      <c r="AA35" s="94">
        <v>4200</v>
      </c>
      <c r="AB35" s="6">
        <f t="shared" si="21"/>
        <v>7480.8660000000018</v>
      </c>
      <c r="AC35" s="6">
        <f t="shared" si="21"/>
        <v>30945.457999999999</v>
      </c>
      <c r="AD35" s="125">
        <v>23077.899000000005</v>
      </c>
      <c r="AE35" s="6">
        <f t="shared" si="21"/>
        <v>45237.391999999993</v>
      </c>
      <c r="AF35" s="6">
        <f t="shared" si="21"/>
        <v>32492.027000000002</v>
      </c>
      <c r="AG35" s="6">
        <f t="shared" si="21"/>
        <v>20893</v>
      </c>
      <c r="AH35" s="6">
        <f t="shared" si="21"/>
        <v>26919.184999999998</v>
      </c>
      <c r="AI35" s="6">
        <f t="shared" ref="AI35:AJ35" si="22">AI36-AI37</f>
        <v>39064.102999999945</v>
      </c>
      <c r="AJ35" s="6">
        <f t="shared" si="22"/>
        <v>37108.40399999998</v>
      </c>
      <c r="AK35" s="125">
        <v>57372.97900000005</v>
      </c>
      <c r="AL35" s="125">
        <v>42852.862000000023</v>
      </c>
      <c r="AM35" s="125">
        <v>17274.233000000007</v>
      </c>
      <c r="AN35" s="94">
        <v>1720.58399999997</v>
      </c>
      <c r="AO35" s="125">
        <v>892.31899999999951</v>
      </c>
      <c r="AP35" s="125">
        <v>-17674.166000000005</v>
      </c>
      <c r="AQ35" s="125">
        <v>-40124.619000000006</v>
      </c>
      <c r="AR35" s="125">
        <v>-69348.915999999997</v>
      </c>
      <c r="AS35" s="125">
        <v>-96551.67300000001</v>
      </c>
      <c r="AT35" s="125">
        <v>-129438.27399999999</v>
      </c>
      <c r="AU35" s="125">
        <v>-160882.74400000001</v>
      </c>
      <c r="AV35" s="125">
        <v>-174539.44999999998</v>
      </c>
      <c r="AW35" s="125">
        <v>-193463.72700000001</v>
      </c>
      <c r="AX35" s="125">
        <v>-221556.28599999999</v>
      </c>
      <c r="AY35" s="94">
        <v>-11681.627169999992</v>
      </c>
    </row>
    <row r="36" spans="1:51" ht="15" customHeight="1">
      <c r="A36" s="14" t="s">
        <v>134</v>
      </c>
      <c r="B36" s="8">
        <v>29627.258000000002</v>
      </c>
      <c r="C36" s="8">
        <v>63326.944000000003</v>
      </c>
      <c r="D36" s="8">
        <v>95583.993000000002</v>
      </c>
      <c r="E36" s="8">
        <v>135058.41899999999</v>
      </c>
      <c r="F36" s="8">
        <v>166213.321</v>
      </c>
      <c r="G36" s="8">
        <v>203376.86799999999</v>
      </c>
      <c r="H36" s="8">
        <v>244465.03</v>
      </c>
      <c r="I36" s="8">
        <v>285225.40499999997</v>
      </c>
      <c r="J36" s="8">
        <v>317572.02299999999</v>
      </c>
      <c r="K36" s="8">
        <v>356028.473</v>
      </c>
      <c r="L36" s="8">
        <v>389982.859</v>
      </c>
      <c r="M36" s="8">
        <v>433468.277</v>
      </c>
      <c r="N36" s="91">
        <v>363500</v>
      </c>
      <c r="O36" s="24">
        <v>41192.368000000002</v>
      </c>
      <c r="P36" s="8">
        <v>84794.286999999997</v>
      </c>
      <c r="Q36" s="8">
        <v>111668.07399999999</v>
      </c>
      <c r="R36" s="97">
        <v>171575.58</v>
      </c>
      <c r="S36" s="97">
        <v>195960.18400000001</v>
      </c>
      <c r="T36" s="97">
        <v>219266</v>
      </c>
      <c r="U36" s="97">
        <v>280065.13</v>
      </c>
      <c r="V36" s="97">
        <v>318076.84399999998</v>
      </c>
      <c r="W36" s="97">
        <v>349439.359</v>
      </c>
      <c r="X36" s="97">
        <v>410707.71299999999</v>
      </c>
      <c r="Y36" s="97">
        <v>431048.21500000003</v>
      </c>
      <c r="Z36" s="97">
        <v>466439.97700000001</v>
      </c>
      <c r="AA36" s="91">
        <v>430400</v>
      </c>
      <c r="AB36" s="97">
        <v>34050.796000000002</v>
      </c>
      <c r="AC36" s="97">
        <v>93850.987999999998</v>
      </c>
      <c r="AD36" s="97">
        <v>122151.095</v>
      </c>
      <c r="AE36" s="97">
        <v>180870.253</v>
      </c>
      <c r="AF36" s="97">
        <v>199634.658</v>
      </c>
      <c r="AG36" s="97">
        <v>224856</v>
      </c>
      <c r="AH36" s="97">
        <v>277848.86900000001</v>
      </c>
      <c r="AI36" s="97">
        <v>320541.80699999997</v>
      </c>
      <c r="AJ36" s="97">
        <v>353962.185</v>
      </c>
      <c r="AK36" s="97">
        <v>416047.23700000002</v>
      </c>
      <c r="AL36" s="97">
        <v>438530.48300000001</v>
      </c>
      <c r="AM36" s="97">
        <v>475228.85800000001</v>
      </c>
      <c r="AN36" s="91">
        <v>442133.60399999999</v>
      </c>
      <c r="AO36" s="97">
        <v>18732.02</v>
      </c>
      <c r="AP36" s="97">
        <v>32904.241999999998</v>
      </c>
      <c r="AQ36" s="97">
        <v>47452.063999999998</v>
      </c>
      <c r="AR36" s="97">
        <v>58780.29</v>
      </c>
      <c r="AS36" s="97">
        <v>69933.850999999995</v>
      </c>
      <c r="AT36" s="97">
        <v>77567.735000000001</v>
      </c>
      <c r="AU36" s="97">
        <v>91212.491999999998</v>
      </c>
      <c r="AV36" s="97">
        <v>115006.6</v>
      </c>
      <c r="AW36" s="97">
        <v>130008.755</v>
      </c>
      <c r="AX36" s="97">
        <v>142755.133</v>
      </c>
      <c r="AY36" s="91">
        <v>485884.43599999999</v>
      </c>
    </row>
    <row r="37" spans="1:51" ht="15" customHeight="1">
      <c r="A37" s="14" t="s">
        <v>140</v>
      </c>
      <c r="B37" s="8">
        <v>17853.526000000002</v>
      </c>
      <c r="C37" s="8">
        <v>47259.607000000004</v>
      </c>
      <c r="D37" s="8">
        <v>78196.907000000007</v>
      </c>
      <c r="E37" s="8">
        <v>110579.86600000001</v>
      </c>
      <c r="F37" s="8">
        <v>143015.13400000002</v>
      </c>
      <c r="G37" s="8">
        <v>177409.56800000003</v>
      </c>
      <c r="H37" s="8">
        <v>212793.655</v>
      </c>
      <c r="I37" s="8">
        <v>242268.11700000003</v>
      </c>
      <c r="J37" s="8">
        <v>268775.50100000005</v>
      </c>
      <c r="K37" s="8">
        <v>305756.56200000003</v>
      </c>
      <c r="L37" s="8">
        <v>340334.51300000004</v>
      </c>
      <c r="M37" s="8">
        <v>398268.728</v>
      </c>
      <c r="N37" s="91">
        <v>362900</v>
      </c>
      <c r="O37" s="24">
        <v>21066.598999999998</v>
      </c>
      <c r="P37" s="8">
        <v>58087.927000000003</v>
      </c>
      <c r="Q37" s="8">
        <v>93562.073999999993</v>
      </c>
      <c r="R37" s="97">
        <v>134492.97700000001</v>
      </c>
      <c r="S37" s="97">
        <v>170069.497</v>
      </c>
      <c r="T37" s="97">
        <v>205056</v>
      </c>
      <c r="U37" s="97">
        <v>250532.91</v>
      </c>
      <c r="V37" s="97">
        <v>281218.11599999998</v>
      </c>
      <c r="W37" s="97">
        <v>315982.41200000001</v>
      </c>
      <c r="X37" s="97">
        <v>355212.31</v>
      </c>
      <c r="Y37" s="97">
        <v>392975.22899999999</v>
      </c>
      <c r="Z37" s="97">
        <v>448488.87900000002</v>
      </c>
      <c r="AA37" s="91">
        <v>426300</v>
      </c>
      <c r="AB37" s="97">
        <v>26569.93</v>
      </c>
      <c r="AC37" s="97">
        <v>62905.53</v>
      </c>
      <c r="AD37" s="97">
        <v>99073.195999999996</v>
      </c>
      <c r="AE37" s="97">
        <v>135632.861</v>
      </c>
      <c r="AF37" s="97">
        <v>167142.63099999999</v>
      </c>
      <c r="AG37" s="97">
        <v>203963</v>
      </c>
      <c r="AH37" s="97">
        <v>250929.68400000001</v>
      </c>
      <c r="AI37" s="97">
        <v>281477.70400000003</v>
      </c>
      <c r="AJ37" s="97">
        <v>316853.78100000002</v>
      </c>
      <c r="AK37" s="97">
        <v>358674.25799999997</v>
      </c>
      <c r="AL37" s="97">
        <v>395677.62099999998</v>
      </c>
      <c r="AM37" s="97">
        <v>457954.625</v>
      </c>
      <c r="AN37" s="91">
        <v>440413.02</v>
      </c>
      <c r="AO37" s="97">
        <v>17839.701000000001</v>
      </c>
      <c r="AP37" s="97">
        <v>50578.408000000003</v>
      </c>
      <c r="AQ37" s="97">
        <v>87576.683000000005</v>
      </c>
      <c r="AR37" s="97">
        <v>128129.20600000001</v>
      </c>
      <c r="AS37" s="97">
        <v>166485.524</v>
      </c>
      <c r="AT37" s="97">
        <v>207006.00899999999</v>
      </c>
      <c r="AU37" s="97">
        <v>252095.236</v>
      </c>
      <c r="AV37" s="97">
        <v>289546.05</v>
      </c>
      <c r="AW37" s="97">
        <v>323472.48200000002</v>
      </c>
      <c r="AX37" s="97">
        <v>364311.41899999999</v>
      </c>
      <c r="AY37" s="91">
        <v>497566.06316999998</v>
      </c>
    </row>
    <row r="38" spans="1:51" ht="15" customHeight="1">
      <c r="A38" s="5" t="s">
        <v>152</v>
      </c>
      <c r="B38" s="6">
        <v>48227.762999999999</v>
      </c>
      <c r="C38" s="6">
        <v>68290.378000000026</v>
      </c>
      <c r="D38" s="6">
        <v>74451.896000000008</v>
      </c>
      <c r="E38" s="6">
        <v>79850.872999999992</v>
      </c>
      <c r="F38" s="6">
        <v>83141.870999999999</v>
      </c>
      <c r="G38" s="6">
        <v>57776.049000000014</v>
      </c>
      <c r="H38" s="6">
        <v>43265.800999999978</v>
      </c>
      <c r="I38" s="6">
        <v>39519.405000000013</v>
      </c>
      <c r="J38" s="6">
        <v>19307.939999999988</v>
      </c>
      <c r="K38" s="6">
        <v>12287.491999999984</v>
      </c>
      <c r="L38" s="6">
        <v>-14961.398000000001</v>
      </c>
      <c r="M38" s="6">
        <f>M39-M40</f>
        <v>-150546.78099999996</v>
      </c>
      <c r="N38" s="94">
        <v>31500</v>
      </c>
      <c r="O38" s="20">
        <f t="shared" ref="O38:AH38" si="23">O39-O40</f>
        <v>-164652.4</v>
      </c>
      <c r="P38" s="6">
        <f t="shared" si="23"/>
        <v>119649.43300000002</v>
      </c>
      <c r="Q38" s="6">
        <f t="shared" si="23"/>
        <v>142151.5830000001</v>
      </c>
      <c r="R38" s="6">
        <f t="shared" si="23"/>
        <v>142217.78000000003</v>
      </c>
      <c r="S38" s="6">
        <f t="shared" si="23"/>
        <v>144113.11900000006</v>
      </c>
      <c r="T38" s="6">
        <f t="shared" si="23"/>
        <v>116172</v>
      </c>
      <c r="U38" s="6">
        <f t="shared" si="23"/>
        <v>96076.564000000013</v>
      </c>
      <c r="V38" s="6">
        <f t="shared" si="23"/>
        <v>99085.07200000016</v>
      </c>
      <c r="W38" s="6">
        <f t="shared" si="23"/>
        <v>113552</v>
      </c>
      <c r="X38" s="6">
        <f t="shared" si="23"/>
        <v>107451.56099999975</v>
      </c>
      <c r="Y38" s="6">
        <f t="shared" si="23"/>
        <v>119302.79699999979</v>
      </c>
      <c r="Z38" s="6">
        <f t="shared" si="23"/>
        <v>50170.640999999829</v>
      </c>
      <c r="AA38" s="94">
        <f t="shared" si="23"/>
        <v>-61400</v>
      </c>
      <c r="AB38" s="6">
        <f t="shared" si="23"/>
        <v>108823.12500000003</v>
      </c>
      <c r="AC38" s="6">
        <f t="shared" si="23"/>
        <v>152159.19900000002</v>
      </c>
      <c r="AD38" s="125">
        <v>143649</v>
      </c>
      <c r="AE38" s="6">
        <f t="shared" si="23"/>
        <v>125121</v>
      </c>
      <c r="AF38" s="6">
        <f t="shared" si="23"/>
        <v>125388.18999999994</v>
      </c>
      <c r="AG38" s="6">
        <f t="shared" si="23"/>
        <v>101368</v>
      </c>
      <c r="AH38" s="6">
        <f t="shared" si="23"/>
        <v>94979.466999999946</v>
      </c>
      <c r="AI38" s="6">
        <f t="shared" ref="AI38:AJ38" si="24">AI39-AI40</f>
        <v>109691.16599999997</v>
      </c>
      <c r="AJ38" s="6">
        <f t="shared" si="24"/>
        <v>111090.82599999988</v>
      </c>
      <c r="AK38" s="125">
        <v>88540.959999999963</v>
      </c>
      <c r="AL38" s="125">
        <v>78987.441000000108</v>
      </c>
      <c r="AM38" s="125">
        <v>-39396.37099999981</v>
      </c>
      <c r="AN38" s="94">
        <v>-78578.826332102399</v>
      </c>
      <c r="AO38" s="125">
        <v>51841.777000000002</v>
      </c>
      <c r="AP38" s="125">
        <v>107011.89399999997</v>
      </c>
      <c r="AQ38" s="125">
        <v>136866.31499999994</v>
      </c>
      <c r="AR38" s="125">
        <v>71755.584000000032</v>
      </c>
      <c r="AS38" s="125">
        <v>97451.14599999995</v>
      </c>
      <c r="AT38" s="125">
        <v>43904.827000000048</v>
      </c>
      <c r="AU38" s="125">
        <v>29653.451999999816</v>
      </c>
      <c r="AV38" s="125">
        <v>33579</v>
      </c>
      <c r="AW38" s="125">
        <v>21501.570999999996</v>
      </c>
      <c r="AX38" s="125">
        <v>69163.685000000056</v>
      </c>
      <c r="AY38" s="94">
        <v>-74808.627526890021</v>
      </c>
    </row>
    <row r="39" spans="1:51" ht="15" customHeight="1">
      <c r="A39" s="14" t="s">
        <v>134</v>
      </c>
      <c r="B39" s="8">
        <v>198459.84899999999</v>
      </c>
      <c r="C39" s="8">
        <v>411407.58999999997</v>
      </c>
      <c r="D39" s="8">
        <v>619137.44099999999</v>
      </c>
      <c r="E39" s="8">
        <v>822003.32700000005</v>
      </c>
      <c r="F39" s="8">
        <v>1038542.7000000001</v>
      </c>
      <c r="G39" s="8">
        <v>1296641.7490000001</v>
      </c>
      <c r="H39" s="8">
        <v>1515150.871</v>
      </c>
      <c r="I39" s="8">
        <v>1721561.852</v>
      </c>
      <c r="J39" s="8">
        <v>1913664.2309999999</v>
      </c>
      <c r="K39" s="8">
        <v>2154892.2239999999</v>
      </c>
      <c r="L39" s="8">
        <v>2396479.9010000001</v>
      </c>
      <c r="M39" s="8">
        <v>2646103.6439999999</v>
      </c>
      <c r="N39" s="91">
        <v>2569400</v>
      </c>
      <c r="O39" s="24"/>
      <c r="P39" s="8">
        <v>481374.73200000002</v>
      </c>
      <c r="Q39" s="8">
        <v>719545.05</v>
      </c>
      <c r="R39" s="97">
        <v>935386.76899999997</v>
      </c>
      <c r="S39" s="97">
        <v>1183747.33</v>
      </c>
      <c r="T39" s="97">
        <v>1452280</v>
      </c>
      <c r="U39" s="97">
        <v>1679662.6329999999</v>
      </c>
      <c r="V39" s="97">
        <v>1897580.4350000001</v>
      </c>
      <c r="W39" s="97">
        <v>2133592</v>
      </c>
      <c r="X39" s="97">
        <v>2380720.2209999999</v>
      </c>
      <c r="Y39" s="97">
        <v>2635809.997</v>
      </c>
      <c r="Z39" s="97">
        <v>2921249.2749999999</v>
      </c>
      <c r="AA39" s="91">
        <v>2766600</v>
      </c>
      <c r="AB39" s="97">
        <v>290064.14500000002</v>
      </c>
      <c r="AC39" s="97">
        <v>541805.69400000002</v>
      </c>
      <c r="AD39" s="97">
        <v>756434</v>
      </c>
      <c r="AE39" s="97">
        <v>961483</v>
      </c>
      <c r="AF39" s="97">
        <v>1165254.42</v>
      </c>
      <c r="AG39" s="97">
        <v>1412532</v>
      </c>
      <c r="AH39" s="97">
        <v>1640761.3540000001</v>
      </c>
      <c r="AI39" s="97">
        <v>1856090.4180000001</v>
      </c>
      <c r="AJ39" s="97">
        <v>2079064.19</v>
      </c>
      <c r="AK39" s="97">
        <v>2311507.9449999998</v>
      </c>
      <c r="AL39" s="97">
        <v>2558696.352</v>
      </c>
      <c r="AM39" s="97">
        <v>2818320.5180000002</v>
      </c>
      <c r="AN39" s="91">
        <v>2803047.827</v>
      </c>
      <c r="AO39" s="97">
        <v>204517.329</v>
      </c>
      <c r="AP39" s="97">
        <v>473627.89399999997</v>
      </c>
      <c r="AQ39" s="97">
        <v>729107.19099999999</v>
      </c>
      <c r="AR39" s="97">
        <v>895143.38500000001</v>
      </c>
      <c r="AS39" s="97">
        <v>1149032.395</v>
      </c>
      <c r="AT39" s="97">
        <v>1432048.0120000001</v>
      </c>
      <c r="AU39" s="97">
        <v>1641072.0619999999</v>
      </c>
      <c r="AV39" s="97">
        <v>1842902</v>
      </c>
      <c r="AW39" s="97">
        <v>2052536.733</v>
      </c>
      <c r="AX39" s="97">
        <v>2351917.5180000002</v>
      </c>
      <c r="AY39" s="91">
        <v>2685762.2050000001</v>
      </c>
    </row>
    <row r="40" spans="1:51" ht="15" customHeight="1">
      <c r="A40" s="14" t="s">
        <v>140</v>
      </c>
      <c r="B40" s="8">
        <v>150232.08600000001</v>
      </c>
      <c r="C40" s="8">
        <v>343117.212</v>
      </c>
      <c r="D40" s="8">
        <v>544685.54500000004</v>
      </c>
      <c r="E40" s="8">
        <v>742152.45400000003</v>
      </c>
      <c r="F40" s="8">
        <v>955400.82900000003</v>
      </c>
      <c r="G40" s="8">
        <v>1238865.7</v>
      </c>
      <c r="H40" s="8">
        <v>1471885.07</v>
      </c>
      <c r="I40" s="8">
        <v>1682042.4469999999</v>
      </c>
      <c r="J40" s="8">
        <v>1894356.291</v>
      </c>
      <c r="K40" s="8">
        <v>2142604.7319999998</v>
      </c>
      <c r="L40" s="8">
        <v>2411441.2989999996</v>
      </c>
      <c r="M40" s="8">
        <v>2796650.4249999998</v>
      </c>
      <c r="N40" s="91">
        <v>2537900</v>
      </c>
      <c r="O40" s="24">
        <v>164652.4</v>
      </c>
      <c r="P40" s="8">
        <v>361725.299</v>
      </c>
      <c r="Q40" s="8">
        <v>577393.46699999995</v>
      </c>
      <c r="R40" s="97">
        <v>793168.98899999994</v>
      </c>
      <c r="S40" s="97">
        <v>1039634.211</v>
      </c>
      <c r="T40" s="97">
        <v>1336108</v>
      </c>
      <c r="U40" s="97">
        <v>1583586.0689999999</v>
      </c>
      <c r="V40" s="97">
        <v>1798495.3629999999</v>
      </c>
      <c r="W40" s="97">
        <v>2020040</v>
      </c>
      <c r="X40" s="97">
        <v>2273268.66</v>
      </c>
      <c r="Y40" s="97">
        <v>2516507.2000000002</v>
      </c>
      <c r="Z40" s="97">
        <v>2871078.6340000001</v>
      </c>
      <c r="AA40" s="91">
        <v>2828000</v>
      </c>
      <c r="AB40" s="97">
        <v>181241.02</v>
      </c>
      <c r="AC40" s="97">
        <v>389646.495</v>
      </c>
      <c r="AD40" s="97">
        <v>612785</v>
      </c>
      <c r="AE40" s="97">
        <v>836362</v>
      </c>
      <c r="AF40" s="97">
        <v>1039866.23</v>
      </c>
      <c r="AG40" s="97">
        <v>1311164</v>
      </c>
      <c r="AH40" s="97">
        <v>1545781.8870000001</v>
      </c>
      <c r="AI40" s="97">
        <v>1746399.2520000001</v>
      </c>
      <c r="AJ40" s="97">
        <v>1967973.3640000001</v>
      </c>
      <c r="AK40" s="97">
        <v>2222966.9849999999</v>
      </c>
      <c r="AL40" s="97">
        <v>2479708.9109999998</v>
      </c>
      <c r="AM40" s="97">
        <v>2857716.889</v>
      </c>
      <c r="AN40" s="91">
        <v>2881626.6533320998</v>
      </c>
      <c r="AO40" s="97">
        <v>152675.552</v>
      </c>
      <c r="AP40" s="97">
        <v>366616</v>
      </c>
      <c r="AQ40" s="97">
        <v>592240.87600000005</v>
      </c>
      <c r="AR40" s="97">
        <v>823387.80099999998</v>
      </c>
      <c r="AS40" s="97">
        <v>1051581.2490000001</v>
      </c>
      <c r="AT40" s="97">
        <v>1388143.1850000001</v>
      </c>
      <c r="AU40" s="97">
        <v>1611418.61</v>
      </c>
      <c r="AV40" s="97">
        <v>1809323</v>
      </c>
      <c r="AW40" s="97">
        <v>2031035.162</v>
      </c>
      <c r="AX40" s="97">
        <v>2282753.8330000001</v>
      </c>
      <c r="AY40" s="91">
        <v>2760570.8325268901</v>
      </c>
    </row>
    <row r="41" spans="1:51" ht="13.5" customHeight="1">
      <c r="A41" s="100" t="s">
        <v>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</sheetData>
  <hyperlinks>
    <hyperlink ref="A41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739"/>
  <sheetViews>
    <sheetView topLeftCell="A199" zoomScaleNormal="100" workbookViewId="0">
      <selection activeCell="T450" sqref="T450"/>
    </sheetView>
  </sheetViews>
  <sheetFormatPr defaultColWidth="5.7109375" defaultRowHeight="12.75"/>
  <cols>
    <col min="1" max="1" width="10.7109375" style="39" customWidth="1"/>
    <col min="2" max="2" width="16.140625" style="39" customWidth="1"/>
    <col min="3" max="3" width="14.85546875" style="27" customWidth="1"/>
    <col min="4" max="5" width="16.140625" style="27" customWidth="1"/>
    <col min="6" max="6" width="10.140625" style="27" customWidth="1"/>
    <col min="7" max="7" width="8.85546875" style="43" customWidth="1"/>
    <col min="8" max="8" width="9.85546875" style="43" hidden="1" customWidth="1"/>
    <col min="9" max="9" width="12.5703125" style="43" hidden="1" customWidth="1"/>
    <col min="10" max="10" width="11.42578125" style="43" hidden="1" customWidth="1"/>
    <col min="11" max="11" width="12.42578125" style="43" hidden="1" customWidth="1"/>
    <col min="12" max="12" width="11.42578125" style="43" customWidth="1"/>
    <col min="13" max="13" width="9" style="43" customWidth="1"/>
    <col min="14" max="14" width="11.140625" style="43" customWidth="1"/>
    <col min="15" max="15" width="2.140625" style="106" customWidth="1"/>
    <col min="16" max="45" width="5.7109375" style="106"/>
    <col min="46" max="16384" width="5.7109375" style="27"/>
  </cols>
  <sheetData>
    <row r="1" spans="1:6" hidden="1">
      <c r="A1" s="153" t="s">
        <v>16</v>
      </c>
      <c r="B1" s="154"/>
      <c r="C1" s="154"/>
      <c r="D1" s="154"/>
      <c r="E1" s="154"/>
      <c r="F1" s="155"/>
    </row>
    <row r="2" spans="1:6" hidden="1">
      <c r="A2" s="28" t="s">
        <v>17</v>
      </c>
      <c r="B2" s="156" t="s">
        <v>10</v>
      </c>
      <c r="C2" s="157"/>
      <c r="D2" s="156" t="s">
        <v>18</v>
      </c>
      <c r="E2" s="157"/>
      <c r="F2" s="29" t="s">
        <v>7</v>
      </c>
    </row>
    <row r="3" spans="1:6" hidden="1">
      <c r="A3" s="30">
        <v>1</v>
      </c>
      <c r="B3" s="31">
        <v>2</v>
      </c>
      <c r="C3" s="31">
        <v>3</v>
      </c>
      <c r="D3" s="31">
        <v>4</v>
      </c>
      <c r="E3" s="30">
        <v>5</v>
      </c>
      <c r="F3" s="31">
        <v>6</v>
      </c>
    </row>
    <row r="4" spans="1:6" hidden="1">
      <c r="A4" s="32"/>
      <c r="B4" s="31" t="s">
        <v>20</v>
      </c>
      <c r="C4" s="31" t="s">
        <v>21</v>
      </c>
      <c r="D4" s="31" t="s">
        <v>20</v>
      </c>
      <c r="E4" s="31" t="s">
        <v>21</v>
      </c>
      <c r="F4" s="30" t="s">
        <v>20</v>
      </c>
    </row>
    <row r="5" spans="1:6" hidden="1">
      <c r="A5" s="32"/>
      <c r="B5" s="33" t="s">
        <v>33</v>
      </c>
      <c r="C5" s="28" t="s">
        <v>22</v>
      </c>
      <c r="D5" s="33" t="s">
        <v>33</v>
      </c>
      <c r="E5" s="28" t="s">
        <v>22</v>
      </c>
      <c r="F5" s="32"/>
    </row>
    <row r="6" spans="1:6" hidden="1">
      <c r="A6" s="34"/>
      <c r="B6" s="28">
        <v>2018</v>
      </c>
      <c r="C6" s="28">
        <v>2019</v>
      </c>
      <c r="D6" s="28" t="s">
        <v>45</v>
      </c>
      <c r="E6" s="28" t="s">
        <v>46</v>
      </c>
      <c r="F6" s="35"/>
    </row>
    <row r="7" spans="1:6" hidden="1">
      <c r="A7" s="36" t="s">
        <v>23</v>
      </c>
      <c r="B7" s="37"/>
      <c r="C7" s="37">
        <f>'1'!O5</f>
        <v>-2.4835896220784748E-2</v>
      </c>
      <c r="D7" s="37"/>
      <c r="E7" s="37"/>
      <c r="F7" s="37"/>
    </row>
    <row r="8" spans="1:6" hidden="1">
      <c r="A8" s="36" t="s">
        <v>24</v>
      </c>
      <c r="B8" s="37"/>
      <c r="C8" s="37"/>
      <c r="D8" s="37"/>
      <c r="E8" s="37"/>
      <c r="F8" s="37"/>
    </row>
    <row r="9" spans="1:6" hidden="1">
      <c r="A9" s="36" t="s">
        <v>4</v>
      </c>
      <c r="B9" s="37"/>
      <c r="C9" s="37"/>
      <c r="D9" s="37"/>
      <c r="E9" s="37"/>
      <c r="F9" s="37"/>
    </row>
    <row r="10" spans="1:6" hidden="1">
      <c r="A10" s="36" t="s">
        <v>25</v>
      </c>
      <c r="B10" s="37"/>
      <c r="C10" s="37"/>
      <c r="D10" s="37"/>
      <c r="E10" s="37"/>
      <c r="F10" s="37"/>
    </row>
    <row r="11" spans="1:6" hidden="1">
      <c r="A11" s="36" t="s">
        <v>5</v>
      </c>
      <c r="B11" s="37"/>
      <c r="C11" s="37"/>
      <c r="D11" s="37"/>
      <c r="E11" s="37"/>
      <c r="F11" s="37"/>
    </row>
    <row r="12" spans="1:6" hidden="1">
      <c r="A12" s="36" t="s">
        <v>26</v>
      </c>
      <c r="B12" s="37"/>
      <c r="C12" s="37"/>
      <c r="D12" s="37"/>
      <c r="E12" s="37"/>
      <c r="F12" s="37"/>
    </row>
    <row r="13" spans="1:6" hidden="1">
      <c r="A13" s="36" t="s">
        <v>27</v>
      </c>
      <c r="B13" s="37"/>
      <c r="C13" s="37"/>
      <c r="D13" s="37"/>
      <c r="E13" s="37"/>
      <c r="F13" s="37"/>
    </row>
    <row r="14" spans="1:6" hidden="1">
      <c r="A14" s="36" t="s">
        <v>28</v>
      </c>
      <c r="B14" s="37"/>
      <c r="C14" s="37"/>
      <c r="D14" s="37"/>
      <c r="E14" s="37"/>
      <c r="F14" s="37"/>
    </row>
    <row r="15" spans="1:6" hidden="1">
      <c r="A15" s="36" t="s">
        <v>29</v>
      </c>
      <c r="B15" s="37"/>
      <c r="C15" s="37"/>
      <c r="D15" s="37"/>
      <c r="E15" s="37"/>
      <c r="F15" s="37"/>
    </row>
    <row r="16" spans="1:6" hidden="1">
      <c r="A16" s="36" t="s">
        <v>30</v>
      </c>
      <c r="B16" s="37"/>
      <c r="C16" s="37"/>
      <c r="D16" s="37"/>
      <c r="E16" s="37"/>
      <c r="F16" s="37"/>
    </row>
    <row r="17" spans="1:6" hidden="1">
      <c r="A17" s="36" t="s">
        <v>31</v>
      </c>
      <c r="B17" s="37"/>
      <c r="C17" s="37"/>
      <c r="D17" s="37"/>
      <c r="E17" s="37"/>
      <c r="F17" s="37"/>
    </row>
    <row r="18" spans="1:6" hidden="1">
      <c r="A18" s="36" t="s">
        <v>32</v>
      </c>
      <c r="B18" s="37">
        <f>'1'!M5</f>
        <v>-1.6690722085918206</v>
      </c>
      <c r="C18" s="37"/>
      <c r="D18" s="37">
        <f>'1'!N5</f>
        <v>-1.068002377002065</v>
      </c>
      <c r="E18" s="37"/>
      <c r="F18" s="37">
        <f>B18-D18</f>
        <v>-0.60106983158975558</v>
      </c>
    </row>
    <row r="19" spans="1:6" hidden="1">
      <c r="A19" s="44"/>
      <c r="B19" s="45"/>
      <c r="C19" s="45"/>
      <c r="D19" s="45"/>
      <c r="E19" s="45"/>
      <c r="F19" s="45"/>
    </row>
    <row r="20" spans="1:6" hidden="1">
      <c r="A20" s="44"/>
      <c r="B20" s="45"/>
      <c r="C20" s="45"/>
      <c r="D20" s="45"/>
      <c r="E20" s="45"/>
      <c r="F20" s="45"/>
    </row>
    <row r="21" spans="1:6" hidden="1">
      <c r="A21" s="44"/>
      <c r="B21" s="43"/>
      <c r="C21" s="43"/>
      <c r="D21" s="45"/>
      <c r="E21" s="45"/>
      <c r="F21" s="45"/>
    </row>
    <row r="22" spans="1:6" hidden="1">
      <c r="A22" s="44"/>
      <c r="B22" s="43"/>
      <c r="C22" s="43"/>
      <c r="D22" s="45"/>
      <c r="E22" s="45"/>
      <c r="F22" s="45"/>
    </row>
    <row r="23" spans="1:6" hidden="1">
      <c r="A23" s="44"/>
      <c r="B23" s="45"/>
      <c r="C23" s="45" t="s">
        <v>19</v>
      </c>
      <c r="D23" s="45"/>
      <c r="E23" s="45"/>
      <c r="F23" s="45"/>
    </row>
    <row r="24" spans="1:6" hidden="1">
      <c r="A24" s="44"/>
      <c r="B24" s="45" t="s">
        <v>36</v>
      </c>
      <c r="C24" s="45">
        <f>D18</f>
        <v>-1.068002377002065</v>
      </c>
      <c r="D24" s="45"/>
      <c r="E24" s="45"/>
      <c r="F24" s="45"/>
    </row>
    <row r="25" spans="1:6" hidden="1">
      <c r="A25" s="44"/>
      <c r="B25" s="45" t="s">
        <v>37</v>
      </c>
      <c r="C25" s="45">
        <f>('1'!M11+'1'!N10)/29039460.4020934*100-'1'!N7-'1'!M6</f>
        <v>-1.7588935613486805</v>
      </c>
      <c r="D25" s="45"/>
      <c r="E25" s="45"/>
      <c r="F25" s="45"/>
    </row>
    <row r="26" spans="1:6" hidden="1">
      <c r="A26" s="44"/>
      <c r="B26" s="45" t="s">
        <v>38</v>
      </c>
      <c r="C26" s="45">
        <f>B18</f>
        <v>-1.6690722085918206</v>
      </c>
      <c r="D26" s="45"/>
      <c r="E26" s="45"/>
      <c r="F26" s="45"/>
    </row>
    <row r="27" spans="1:6" hidden="1">
      <c r="A27" s="44"/>
      <c r="B27" s="45"/>
      <c r="C27" s="45"/>
      <c r="D27" s="45"/>
      <c r="E27" s="45"/>
      <c r="F27" s="45"/>
    </row>
    <row r="28" spans="1:6" hidden="1">
      <c r="A28" s="44"/>
      <c r="B28" s="45"/>
      <c r="C28" s="45"/>
      <c r="D28" s="45"/>
      <c r="E28" s="45"/>
      <c r="F28" s="45"/>
    </row>
    <row r="29" spans="1:6" hidden="1">
      <c r="A29" s="44"/>
      <c r="B29" s="45"/>
      <c r="C29" s="45"/>
      <c r="D29" s="45"/>
      <c r="E29" s="45"/>
      <c r="F29" s="45"/>
    </row>
    <row r="30" spans="1:6" hidden="1">
      <c r="A30" s="44"/>
      <c r="B30" s="45"/>
      <c r="C30" s="45"/>
      <c r="D30" s="45"/>
      <c r="E30" s="45"/>
      <c r="F30" s="45"/>
    </row>
    <row r="31" spans="1:6" hidden="1">
      <c r="A31" s="44"/>
      <c r="B31" s="45"/>
      <c r="C31" s="45"/>
      <c r="D31" s="45"/>
      <c r="E31" s="45"/>
      <c r="F31" s="45"/>
    </row>
    <row r="32" spans="1:6" hidden="1">
      <c r="A32" s="44"/>
      <c r="B32" s="45"/>
      <c r="C32" s="45"/>
      <c r="D32" s="45"/>
      <c r="E32" s="45"/>
      <c r="F32" s="45"/>
    </row>
    <row r="33" spans="1:6" hidden="1">
      <c r="A33" s="44"/>
      <c r="B33" s="45"/>
      <c r="C33" s="45"/>
      <c r="D33" s="45"/>
      <c r="E33" s="45"/>
      <c r="F33" s="45"/>
    </row>
    <row r="34" spans="1:6" hidden="1">
      <c r="A34" s="44"/>
      <c r="B34" s="45"/>
      <c r="C34" s="45"/>
      <c r="D34" s="45"/>
      <c r="E34" s="45"/>
      <c r="F34" s="45"/>
    </row>
    <row r="35" spans="1:6" hidden="1">
      <c r="A35" s="44"/>
      <c r="B35" s="45"/>
      <c r="C35" s="45"/>
      <c r="D35" s="45"/>
      <c r="E35" s="45"/>
      <c r="F35" s="45"/>
    </row>
    <row r="36" spans="1:6" hidden="1">
      <c r="A36" s="44"/>
      <c r="B36" s="45"/>
      <c r="C36" s="45"/>
      <c r="D36" s="45"/>
      <c r="E36" s="45"/>
      <c r="F36" s="45"/>
    </row>
    <row r="37" spans="1:6" hidden="1">
      <c r="A37" s="44"/>
      <c r="B37" s="45"/>
      <c r="C37" s="45"/>
      <c r="D37" s="45"/>
      <c r="E37" s="45"/>
      <c r="F37" s="45"/>
    </row>
    <row r="38" spans="1:6" hidden="1">
      <c r="A38" s="44"/>
      <c r="B38" s="45"/>
      <c r="C38" s="45"/>
      <c r="D38" s="45"/>
      <c r="E38" s="45"/>
      <c r="F38" s="45"/>
    </row>
    <row r="39" spans="1:6" hidden="1">
      <c r="A39" s="44"/>
      <c r="B39" s="45"/>
      <c r="C39" s="45"/>
      <c r="D39" s="45"/>
      <c r="E39" s="45"/>
      <c r="F39" s="45"/>
    </row>
    <row r="40" spans="1:6" hidden="1">
      <c r="A40" s="44"/>
      <c r="B40" s="45"/>
      <c r="C40" s="45"/>
      <c r="D40" s="45"/>
      <c r="E40" s="45"/>
      <c r="F40" s="45"/>
    </row>
    <row r="41" spans="1:6" hidden="1">
      <c r="A41" s="153" t="s">
        <v>34</v>
      </c>
      <c r="B41" s="154"/>
      <c r="C41" s="154"/>
      <c r="D41" s="154"/>
      <c r="E41" s="154"/>
      <c r="F41" s="155"/>
    </row>
    <row r="42" spans="1:6" hidden="1">
      <c r="A42" s="28" t="s">
        <v>17</v>
      </c>
      <c r="B42" s="156" t="s">
        <v>10</v>
      </c>
      <c r="C42" s="157"/>
      <c r="D42" s="156" t="s">
        <v>18</v>
      </c>
      <c r="E42" s="157"/>
      <c r="F42" s="29" t="s">
        <v>7</v>
      </c>
    </row>
    <row r="43" spans="1:6" hidden="1">
      <c r="A43" s="30">
        <v>1</v>
      </c>
      <c r="B43" s="31">
        <v>2</v>
      </c>
      <c r="C43" s="31">
        <v>3</v>
      </c>
      <c r="D43" s="31">
        <v>4</v>
      </c>
      <c r="E43" s="30">
        <v>5</v>
      </c>
      <c r="F43" s="31">
        <v>6</v>
      </c>
    </row>
    <row r="44" spans="1:6" hidden="1">
      <c r="A44" s="32"/>
      <c r="B44" s="31" t="s">
        <v>20</v>
      </c>
      <c r="C44" s="31" t="s">
        <v>21</v>
      </c>
      <c r="D44" s="31" t="s">
        <v>20</v>
      </c>
      <c r="E44" s="31" t="s">
        <v>21</v>
      </c>
      <c r="F44" s="30" t="s">
        <v>20</v>
      </c>
    </row>
    <row r="45" spans="1:6" hidden="1">
      <c r="A45" s="32"/>
      <c r="B45" s="33" t="s">
        <v>33</v>
      </c>
      <c r="C45" s="28" t="s">
        <v>22</v>
      </c>
      <c r="D45" s="33" t="s">
        <v>33</v>
      </c>
      <c r="E45" s="28" t="s">
        <v>22</v>
      </c>
      <c r="F45" s="32"/>
    </row>
    <row r="46" spans="1:6" hidden="1">
      <c r="A46" s="34"/>
      <c r="B46" s="28">
        <v>2018</v>
      </c>
      <c r="C46" s="28">
        <v>2019</v>
      </c>
      <c r="D46" s="28" t="s">
        <v>45</v>
      </c>
      <c r="E46" s="28" t="s">
        <v>46</v>
      </c>
      <c r="F46" s="35"/>
    </row>
    <row r="47" spans="1:6" hidden="1">
      <c r="A47" s="36" t="s">
        <v>23</v>
      </c>
      <c r="B47" s="37"/>
      <c r="C47" s="37">
        <f>I207/100*C7</f>
        <v>-7285.3627908408462</v>
      </c>
      <c r="D47" s="37"/>
      <c r="E47" s="37"/>
      <c r="F47" s="37"/>
    </row>
    <row r="48" spans="1:6" hidden="1">
      <c r="A48" s="36" t="s">
        <v>24</v>
      </c>
      <c r="B48" s="37"/>
      <c r="C48" s="37"/>
      <c r="D48" s="37"/>
      <c r="E48" s="37"/>
      <c r="F48" s="37"/>
    </row>
    <row r="49" spans="1:6" hidden="1">
      <c r="A49" s="36" t="s">
        <v>4</v>
      </c>
      <c r="B49" s="37"/>
      <c r="C49" s="37"/>
      <c r="D49" s="37"/>
      <c r="E49" s="37"/>
      <c r="F49" s="37"/>
    </row>
    <row r="50" spans="1:6" hidden="1">
      <c r="A50" s="36" t="s">
        <v>25</v>
      </c>
      <c r="B50" s="37"/>
      <c r="C50" s="37"/>
      <c r="D50" s="37"/>
      <c r="E50" s="37"/>
      <c r="F50" s="37"/>
    </row>
    <row r="51" spans="1:6" hidden="1">
      <c r="A51" s="36" t="s">
        <v>5</v>
      </c>
      <c r="B51" s="37"/>
      <c r="C51" s="37"/>
      <c r="D51" s="37"/>
      <c r="E51" s="37"/>
      <c r="F51" s="37"/>
    </row>
    <row r="52" spans="1:6" hidden="1">
      <c r="A52" s="36" t="s">
        <v>26</v>
      </c>
      <c r="B52" s="37"/>
      <c r="C52" s="37"/>
      <c r="D52" s="37"/>
      <c r="E52" s="37"/>
      <c r="F52" s="37"/>
    </row>
    <row r="53" spans="1:6" hidden="1">
      <c r="A53" s="36" t="s">
        <v>27</v>
      </c>
      <c r="B53" s="37"/>
      <c r="C53" s="37"/>
      <c r="D53" s="37"/>
      <c r="E53" s="37"/>
      <c r="F53" s="37"/>
    </row>
    <row r="54" spans="1:6" hidden="1">
      <c r="A54" s="36" t="s">
        <v>28</v>
      </c>
      <c r="B54" s="37"/>
      <c r="C54" s="37"/>
      <c r="D54" s="37"/>
      <c r="E54" s="37"/>
      <c r="F54" s="37"/>
    </row>
    <row r="55" spans="1:6" hidden="1">
      <c r="A55" s="36" t="s">
        <v>29</v>
      </c>
      <c r="B55" s="37"/>
      <c r="C55" s="37"/>
      <c r="D55" s="37"/>
      <c r="E55" s="37"/>
      <c r="F55" s="37"/>
    </row>
    <row r="56" spans="1:6" hidden="1">
      <c r="A56" s="36" t="s">
        <v>30</v>
      </c>
      <c r="B56" s="37"/>
      <c r="C56" s="37"/>
      <c r="D56" s="37"/>
      <c r="E56" s="37"/>
      <c r="F56" s="37"/>
    </row>
    <row r="57" spans="1:6" hidden="1">
      <c r="A57" s="36" t="s">
        <v>31</v>
      </c>
      <c r="B57" s="37"/>
      <c r="C57" s="37"/>
      <c r="D57" s="37"/>
      <c r="E57" s="37"/>
      <c r="F57" s="37"/>
    </row>
    <row r="58" spans="1:6" hidden="1">
      <c r="A58" s="36" t="s">
        <v>32</v>
      </c>
      <c r="B58" s="37">
        <f>H218/100*B18</f>
        <v>-553371.49471872125</v>
      </c>
      <c r="C58" s="37"/>
      <c r="D58" s="37">
        <f>H218/100*D18</f>
        <v>-354090.17577699793</v>
      </c>
      <c r="E58" s="37"/>
      <c r="F58" s="37">
        <f>B58-D58</f>
        <v>-199281.31894172332</v>
      </c>
    </row>
    <row r="59" spans="1:6" hidden="1">
      <c r="A59" s="44"/>
      <c r="B59" s="45"/>
      <c r="C59" s="45"/>
      <c r="D59" s="45"/>
      <c r="E59" s="45"/>
      <c r="F59" s="43"/>
    </row>
    <row r="60" spans="1:6" hidden="1">
      <c r="A60" s="44"/>
      <c r="B60" s="45"/>
      <c r="C60" s="45"/>
      <c r="D60" s="45"/>
      <c r="E60" s="45"/>
      <c r="F60" s="43"/>
    </row>
    <row r="61" spans="1:6" hidden="1">
      <c r="A61" s="44"/>
      <c r="B61" s="43"/>
      <c r="C61" s="43"/>
      <c r="D61" s="45"/>
      <c r="E61" s="45"/>
      <c r="F61" s="43"/>
    </row>
    <row r="62" spans="1:6" hidden="1">
      <c r="A62" s="44"/>
      <c r="B62" s="43"/>
      <c r="C62" s="43"/>
      <c r="D62" s="45"/>
      <c r="E62" s="45"/>
      <c r="F62" s="43"/>
    </row>
    <row r="63" spans="1:6" hidden="1">
      <c r="A63" s="44"/>
      <c r="B63" s="45"/>
      <c r="C63" s="45" t="s">
        <v>39</v>
      </c>
      <c r="D63" s="45"/>
      <c r="E63" s="45"/>
      <c r="F63" s="43"/>
    </row>
    <row r="64" spans="1:6" hidden="1">
      <c r="A64" s="44"/>
      <c r="B64" s="45" t="s">
        <v>36</v>
      </c>
      <c r="C64" s="45">
        <f>D58</f>
        <v>-354090.17577699793</v>
      </c>
      <c r="D64" s="45"/>
      <c r="E64" s="45"/>
      <c r="F64" s="43"/>
    </row>
    <row r="65" spans="1:6" hidden="1">
      <c r="A65" s="44"/>
      <c r="B65" s="45" t="s">
        <v>37</v>
      </c>
      <c r="C65" s="45">
        <f>('1'!M11+'1'!N10)-29039460.4020934/100*'1'!N7-29039460.4020934/100*'1'!M6</f>
        <v>-510773.19926282042</v>
      </c>
      <c r="D65" s="45"/>
      <c r="E65" s="45"/>
      <c r="F65" s="43"/>
    </row>
    <row r="66" spans="1:6" hidden="1">
      <c r="A66" s="44"/>
      <c r="B66" s="45" t="s">
        <v>38</v>
      </c>
      <c r="C66" s="45">
        <f>B58</f>
        <v>-553371.49471872125</v>
      </c>
      <c r="D66" s="45"/>
      <c r="E66" s="45"/>
      <c r="F66" s="43"/>
    </row>
    <row r="67" spans="1:6" hidden="1">
      <c r="A67" s="44"/>
      <c r="B67" s="45"/>
      <c r="C67" s="45"/>
      <c r="D67" s="45"/>
      <c r="E67" s="45"/>
      <c r="F67" s="43"/>
    </row>
    <row r="68" spans="1:6" hidden="1">
      <c r="A68" s="44"/>
      <c r="B68" s="45"/>
      <c r="C68" s="45"/>
      <c r="D68" s="45"/>
      <c r="E68" s="45"/>
      <c r="F68" s="43"/>
    </row>
    <row r="69" spans="1:6" hidden="1">
      <c r="A69" s="44"/>
      <c r="B69" s="45"/>
      <c r="C69" s="45"/>
      <c r="D69" s="45"/>
      <c r="E69" s="45"/>
      <c r="F69" s="43"/>
    </row>
    <row r="70" spans="1:6" hidden="1">
      <c r="A70" s="44"/>
      <c r="B70" s="45"/>
      <c r="C70" s="45"/>
      <c r="D70" s="45"/>
      <c r="E70" s="45"/>
      <c r="F70" s="43"/>
    </row>
    <row r="71" spans="1:6" hidden="1">
      <c r="A71" s="44"/>
      <c r="B71" s="45"/>
      <c r="C71" s="45"/>
      <c r="D71" s="45"/>
      <c r="E71" s="45"/>
      <c r="F71" s="43"/>
    </row>
    <row r="72" spans="1:6" hidden="1">
      <c r="A72" s="44"/>
      <c r="B72" s="45"/>
      <c r="C72" s="45"/>
      <c r="D72" s="45"/>
      <c r="E72" s="45"/>
      <c r="F72" s="43"/>
    </row>
    <row r="73" spans="1:6" hidden="1">
      <c r="A73" s="44"/>
      <c r="B73" s="45"/>
      <c r="C73" s="45"/>
      <c r="D73" s="45"/>
      <c r="E73" s="45"/>
      <c r="F73" s="43"/>
    </row>
    <row r="74" spans="1:6" hidden="1">
      <c r="A74" s="44"/>
      <c r="B74" s="45"/>
      <c r="C74" s="45"/>
      <c r="D74" s="45"/>
      <c r="E74" s="45"/>
      <c r="F74" s="43"/>
    </row>
    <row r="75" spans="1:6" hidden="1">
      <c r="A75" s="46"/>
      <c r="B75" s="46"/>
      <c r="C75" s="43"/>
      <c r="D75" s="43"/>
      <c r="E75" s="43"/>
      <c r="F75" s="43"/>
    </row>
    <row r="76" spans="1:6" hidden="1">
      <c r="A76" s="46"/>
      <c r="B76" s="46"/>
      <c r="C76" s="43"/>
      <c r="D76" s="43"/>
      <c r="E76" s="43"/>
      <c r="F76" s="43"/>
    </row>
    <row r="77" spans="1:6" hidden="1">
      <c r="A77" s="46"/>
      <c r="B77" s="46"/>
      <c r="C77" s="43"/>
      <c r="D77" s="43"/>
      <c r="E77" s="43"/>
      <c r="F77" s="43"/>
    </row>
    <row r="78" spans="1:6" hidden="1">
      <c r="A78" s="46"/>
      <c r="B78" s="46"/>
      <c r="C78" s="43"/>
      <c r="D78" s="43"/>
      <c r="E78" s="43"/>
      <c r="F78" s="43"/>
    </row>
    <row r="79" spans="1:6" hidden="1">
      <c r="A79" s="46"/>
      <c r="B79" s="46"/>
      <c r="C79" s="43"/>
      <c r="D79" s="43"/>
      <c r="E79" s="43"/>
      <c r="F79" s="43"/>
    </row>
    <row r="80" spans="1:6" hidden="1">
      <c r="A80" s="46"/>
      <c r="B80" s="46"/>
      <c r="C80" s="43"/>
      <c r="D80" s="43"/>
      <c r="E80" s="43"/>
      <c r="F80" s="43"/>
    </row>
    <row r="81" spans="1:6" hidden="1">
      <c r="A81" s="46"/>
      <c r="B81" s="46"/>
      <c r="C81" s="43"/>
      <c r="D81" s="43"/>
      <c r="E81" s="43"/>
      <c r="F81" s="43"/>
    </row>
    <row r="82" spans="1:6" hidden="1">
      <c r="A82" s="153" t="s">
        <v>15</v>
      </c>
      <c r="B82" s="154"/>
      <c r="C82" s="154"/>
      <c r="D82" s="154"/>
      <c r="E82" s="154"/>
      <c r="F82" s="155"/>
    </row>
    <row r="83" spans="1:6" hidden="1">
      <c r="A83" s="28" t="s">
        <v>17</v>
      </c>
      <c r="B83" s="156" t="s">
        <v>10</v>
      </c>
      <c r="C83" s="157"/>
      <c r="D83" s="156" t="s">
        <v>18</v>
      </c>
      <c r="E83" s="157"/>
      <c r="F83" s="29" t="s">
        <v>7</v>
      </c>
    </row>
    <row r="84" spans="1:6" hidden="1">
      <c r="A84" s="30">
        <v>1</v>
      </c>
      <c r="B84" s="31">
        <v>2</v>
      </c>
      <c r="C84" s="31">
        <v>3</v>
      </c>
      <c r="D84" s="31">
        <v>4</v>
      </c>
      <c r="E84" s="30">
        <v>5</v>
      </c>
      <c r="F84" s="31">
        <v>6</v>
      </c>
    </row>
    <row r="85" spans="1:6" hidden="1">
      <c r="A85" s="32"/>
      <c r="B85" s="31" t="s">
        <v>20</v>
      </c>
      <c r="C85" s="31" t="s">
        <v>21</v>
      </c>
      <c r="D85" s="31" t="s">
        <v>20</v>
      </c>
      <c r="E85" s="31" t="s">
        <v>21</v>
      </c>
      <c r="F85" s="30" t="s">
        <v>20</v>
      </c>
    </row>
    <row r="86" spans="1:6" hidden="1">
      <c r="A86" s="32"/>
      <c r="B86" s="33" t="s">
        <v>33</v>
      </c>
      <c r="C86" s="28" t="s">
        <v>22</v>
      </c>
      <c r="D86" s="33" t="s">
        <v>33</v>
      </c>
      <c r="E86" s="28" t="s">
        <v>22</v>
      </c>
      <c r="F86" s="32"/>
    </row>
    <row r="87" spans="1:6" hidden="1">
      <c r="A87" s="34"/>
      <c r="B87" s="28">
        <v>2018</v>
      </c>
      <c r="C87" s="28">
        <v>2019</v>
      </c>
      <c r="D87" s="28" t="s">
        <v>45</v>
      </c>
      <c r="E87" s="28" t="s">
        <v>46</v>
      </c>
      <c r="F87" s="35"/>
    </row>
    <row r="88" spans="1:6" hidden="1">
      <c r="A88" s="36" t="s">
        <v>23</v>
      </c>
      <c r="B88" s="37"/>
      <c r="C88" s="37">
        <f>'1'!O8</f>
        <v>1.5845170261999757E-2</v>
      </c>
      <c r="D88" s="37"/>
      <c r="E88" s="37"/>
      <c r="F88" s="37"/>
    </row>
    <row r="89" spans="1:6" hidden="1">
      <c r="A89" s="36" t="s">
        <v>24</v>
      </c>
      <c r="B89" s="37"/>
      <c r="C89" s="37"/>
      <c r="D89" s="37"/>
      <c r="E89" s="37"/>
      <c r="F89" s="37"/>
    </row>
    <row r="90" spans="1:6" hidden="1">
      <c r="A90" s="36" t="s">
        <v>4</v>
      </c>
      <c r="B90" s="37"/>
      <c r="C90" s="37"/>
      <c r="D90" s="37"/>
      <c r="E90" s="37"/>
      <c r="F90" s="37"/>
    </row>
    <row r="91" spans="1:6" hidden="1">
      <c r="A91" s="36" t="s">
        <v>25</v>
      </c>
      <c r="B91" s="37"/>
      <c r="C91" s="37"/>
      <c r="D91" s="37"/>
      <c r="E91" s="37"/>
      <c r="F91" s="37"/>
    </row>
    <row r="92" spans="1:6" hidden="1">
      <c r="A92" s="36" t="s">
        <v>5</v>
      </c>
      <c r="B92" s="37"/>
      <c r="C92" s="37"/>
      <c r="D92" s="37"/>
      <c r="E92" s="37"/>
      <c r="F92" s="37"/>
    </row>
    <row r="93" spans="1:6" hidden="1">
      <c r="A93" s="36" t="s">
        <v>26</v>
      </c>
      <c r="B93" s="37"/>
      <c r="C93" s="37"/>
      <c r="D93" s="37"/>
      <c r="E93" s="37"/>
      <c r="F93" s="37"/>
    </row>
    <row r="94" spans="1:6" hidden="1">
      <c r="A94" s="36" t="s">
        <v>27</v>
      </c>
      <c r="B94" s="37"/>
      <c r="C94" s="37"/>
      <c r="D94" s="37"/>
      <c r="E94" s="37"/>
      <c r="F94" s="37"/>
    </row>
    <row r="95" spans="1:6" hidden="1">
      <c r="A95" s="36" t="s">
        <v>28</v>
      </c>
      <c r="B95" s="37"/>
      <c r="C95" s="37"/>
      <c r="D95" s="37"/>
      <c r="E95" s="37"/>
      <c r="F95" s="37"/>
    </row>
    <row r="96" spans="1:6" hidden="1">
      <c r="A96" s="36" t="s">
        <v>29</v>
      </c>
      <c r="B96" s="37"/>
      <c r="C96" s="37"/>
      <c r="D96" s="37"/>
      <c r="E96" s="37"/>
      <c r="F96" s="37"/>
    </row>
    <row r="97" spans="1:6" hidden="1">
      <c r="A97" s="36" t="s">
        <v>30</v>
      </c>
      <c r="B97" s="37"/>
      <c r="C97" s="37"/>
      <c r="D97" s="37"/>
      <c r="E97" s="37"/>
      <c r="F97" s="37"/>
    </row>
    <row r="98" spans="1:6" hidden="1">
      <c r="A98" s="36" t="s">
        <v>31</v>
      </c>
      <c r="B98" s="37"/>
      <c r="C98" s="37"/>
      <c r="D98" s="37"/>
      <c r="E98" s="37"/>
      <c r="F98" s="37"/>
    </row>
    <row r="99" spans="1:6" hidden="1">
      <c r="A99" s="36" t="s">
        <v>32</v>
      </c>
      <c r="B99" s="37">
        <f>'1'!M8</f>
        <v>-1.0009999999999999</v>
      </c>
      <c r="C99" s="37"/>
      <c r="D99" s="37">
        <f>'1'!N8</f>
        <v>-0.93564744192501159</v>
      </c>
      <c r="E99" s="37"/>
      <c r="F99" s="37">
        <f>B99-D99</f>
        <v>-6.5352558074988298E-2</v>
      </c>
    </row>
    <row r="100" spans="1:6" hidden="1">
      <c r="A100" s="44"/>
      <c r="B100" s="45"/>
      <c r="C100" s="45"/>
      <c r="D100" s="45"/>
      <c r="E100" s="45"/>
      <c r="F100" s="45"/>
    </row>
    <row r="101" spans="1:6" hidden="1">
      <c r="A101" s="44"/>
      <c r="B101" s="45"/>
      <c r="C101" s="45"/>
      <c r="D101" s="45"/>
      <c r="E101" s="45"/>
      <c r="F101" s="45"/>
    </row>
    <row r="102" spans="1:6" hidden="1">
      <c r="A102" s="44"/>
      <c r="B102" s="43"/>
      <c r="C102" s="43"/>
      <c r="D102" s="45"/>
      <c r="E102" s="45"/>
      <c r="F102" s="45"/>
    </row>
    <row r="103" spans="1:6" hidden="1">
      <c r="A103" s="44"/>
      <c r="B103" s="43"/>
      <c r="C103" s="43"/>
      <c r="D103" s="45"/>
      <c r="E103" s="45"/>
      <c r="F103" s="45"/>
    </row>
    <row r="104" spans="1:6" hidden="1">
      <c r="A104" s="44"/>
      <c r="B104" s="45"/>
      <c r="C104" s="45" t="s">
        <v>40</v>
      </c>
      <c r="D104" s="45"/>
      <c r="E104" s="45"/>
      <c r="F104" s="45"/>
    </row>
    <row r="105" spans="1:6" hidden="1">
      <c r="A105" s="44"/>
      <c r="B105" s="45" t="s">
        <v>36</v>
      </c>
      <c r="C105" s="45">
        <f>D99</f>
        <v>-0.93564744192501159</v>
      </c>
      <c r="D105" s="45"/>
      <c r="E105" s="45"/>
      <c r="F105" s="45"/>
    </row>
    <row r="106" spans="1:6" hidden="1">
      <c r="A106" s="44"/>
      <c r="B106" s="45" t="s">
        <v>41</v>
      </c>
      <c r="C106" s="45">
        <f>('1'!M11+'1'!N10)/29039460.4020934*100</f>
        <v>-1.0908213527568598</v>
      </c>
      <c r="D106" s="45"/>
      <c r="E106" s="45"/>
      <c r="F106" s="45"/>
    </row>
    <row r="107" spans="1:6" hidden="1">
      <c r="A107" s="44"/>
      <c r="B107" s="45" t="s">
        <v>42</v>
      </c>
      <c r="C107" s="45">
        <f>B99</f>
        <v>-1.0009999999999999</v>
      </c>
      <c r="D107" s="45"/>
      <c r="E107" s="45"/>
      <c r="F107" s="45"/>
    </row>
    <row r="108" spans="1:6" hidden="1">
      <c r="A108" s="44"/>
      <c r="B108" s="45"/>
      <c r="C108" s="45"/>
      <c r="D108" s="45"/>
      <c r="E108" s="45"/>
      <c r="F108" s="45"/>
    </row>
    <row r="109" spans="1:6" hidden="1">
      <c r="A109" s="44"/>
      <c r="B109" s="45"/>
      <c r="C109" s="45"/>
      <c r="D109" s="45"/>
      <c r="E109" s="45"/>
      <c r="F109" s="45"/>
    </row>
    <row r="110" spans="1:6" hidden="1">
      <c r="A110" s="44"/>
      <c r="B110" s="45"/>
      <c r="C110" s="45"/>
      <c r="D110" s="45"/>
      <c r="E110" s="45"/>
      <c r="F110" s="45"/>
    </row>
    <row r="111" spans="1:6" hidden="1">
      <c r="A111" s="44"/>
      <c r="B111" s="45"/>
      <c r="C111" s="45"/>
      <c r="D111" s="45"/>
      <c r="E111" s="45"/>
      <c r="F111" s="45"/>
    </row>
    <row r="112" spans="1:6" hidden="1">
      <c r="A112" s="44"/>
      <c r="B112" s="45"/>
      <c r="C112" s="45"/>
      <c r="D112" s="45"/>
      <c r="E112" s="45"/>
      <c r="F112" s="45"/>
    </row>
    <row r="113" spans="1:6" hidden="1">
      <c r="A113" s="44"/>
      <c r="B113" s="45"/>
      <c r="C113" s="45"/>
      <c r="D113" s="45"/>
      <c r="E113" s="45"/>
      <c r="F113" s="45"/>
    </row>
    <row r="114" spans="1:6" hidden="1">
      <c r="A114" s="44"/>
      <c r="B114" s="45"/>
      <c r="C114" s="45"/>
      <c r="D114" s="45"/>
      <c r="E114" s="45"/>
      <c r="F114" s="45"/>
    </row>
    <row r="115" spans="1:6" hidden="1">
      <c r="A115" s="44"/>
      <c r="B115" s="45"/>
      <c r="C115" s="45"/>
      <c r="D115" s="45"/>
      <c r="E115" s="45"/>
      <c r="F115" s="45"/>
    </row>
    <row r="116" spans="1:6" hidden="1">
      <c r="A116" s="46"/>
      <c r="B116" s="46"/>
      <c r="C116" s="43"/>
      <c r="D116" s="43"/>
      <c r="E116" s="43"/>
      <c r="F116" s="43"/>
    </row>
    <row r="117" spans="1:6" hidden="1">
      <c r="A117" s="46"/>
      <c r="B117" s="46"/>
      <c r="C117" s="43"/>
      <c r="D117" s="43"/>
      <c r="E117" s="43"/>
      <c r="F117" s="43"/>
    </row>
    <row r="118" spans="1:6" hidden="1">
      <c r="A118" s="46"/>
      <c r="B118" s="46"/>
      <c r="C118" s="43"/>
      <c r="D118" s="43"/>
      <c r="E118" s="43"/>
      <c r="F118" s="43"/>
    </row>
    <row r="119" spans="1:6" hidden="1">
      <c r="A119" s="46"/>
      <c r="B119" s="46"/>
      <c r="C119" s="43"/>
      <c r="D119" s="43"/>
      <c r="E119" s="43"/>
      <c r="F119" s="43"/>
    </row>
    <row r="120" spans="1:6" hidden="1">
      <c r="A120" s="46"/>
      <c r="B120" s="46"/>
      <c r="C120" s="43"/>
      <c r="D120" s="43"/>
      <c r="E120" s="43"/>
      <c r="F120" s="43"/>
    </row>
    <row r="121" spans="1:6" hidden="1">
      <c r="A121" s="46"/>
      <c r="B121" s="46"/>
      <c r="C121" s="43"/>
      <c r="D121" s="43"/>
      <c r="E121" s="43"/>
      <c r="F121" s="43"/>
    </row>
    <row r="122" spans="1:6" hidden="1">
      <c r="A122" s="153" t="s">
        <v>35</v>
      </c>
      <c r="B122" s="154"/>
      <c r="C122" s="154"/>
      <c r="D122" s="154"/>
      <c r="E122" s="154"/>
      <c r="F122" s="155"/>
    </row>
    <row r="123" spans="1:6" hidden="1">
      <c r="A123" s="28" t="s">
        <v>17</v>
      </c>
      <c r="B123" s="156" t="s">
        <v>10</v>
      </c>
      <c r="C123" s="157"/>
      <c r="D123" s="156" t="s">
        <v>18</v>
      </c>
      <c r="E123" s="157"/>
      <c r="F123" s="29" t="s">
        <v>7</v>
      </c>
    </row>
    <row r="124" spans="1:6" hidden="1">
      <c r="A124" s="30">
        <v>1</v>
      </c>
      <c r="B124" s="31">
        <v>2</v>
      </c>
      <c r="C124" s="31">
        <v>3</v>
      </c>
      <c r="D124" s="31">
        <v>4</v>
      </c>
      <c r="E124" s="30">
        <v>5</v>
      </c>
      <c r="F124" s="31">
        <v>6</v>
      </c>
    </row>
    <row r="125" spans="1:6" hidden="1">
      <c r="A125" s="32"/>
      <c r="B125" s="31" t="s">
        <v>20</v>
      </c>
      <c r="C125" s="31" t="s">
        <v>21</v>
      </c>
      <c r="D125" s="31" t="s">
        <v>20</v>
      </c>
      <c r="E125" s="31" t="s">
        <v>21</v>
      </c>
      <c r="F125" s="30" t="s">
        <v>20</v>
      </c>
    </row>
    <row r="126" spans="1:6" hidden="1">
      <c r="A126" s="32"/>
      <c r="B126" s="33" t="s">
        <v>33</v>
      </c>
      <c r="C126" s="28" t="s">
        <v>22</v>
      </c>
      <c r="D126" s="33" t="s">
        <v>33</v>
      </c>
      <c r="E126" s="28" t="s">
        <v>22</v>
      </c>
      <c r="F126" s="32"/>
    </row>
    <row r="127" spans="1:6" hidden="1">
      <c r="A127" s="34"/>
      <c r="B127" s="28">
        <v>2018</v>
      </c>
      <c r="C127" s="28">
        <v>2019</v>
      </c>
      <c r="D127" s="28" t="s">
        <v>45</v>
      </c>
      <c r="E127" s="28" t="s">
        <v>46</v>
      </c>
      <c r="F127" s="35"/>
    </row>
    <row r="128" spans="1:6" hidden="1">
      <c r="A128" s="36" t="s">
        <v>23</v>
      </c>
      <c r="B128" s="37"/>
      <c r="C128" s="37">
        <f ca="1">I207/100*C207</f>
        <v>161797.76008788071</v>
      </c>
      <c r="D128" s="37"/>
      <c r="E128" s="37"/>
      <c r="F128" s="37"/>
    </row>
    <row r="129" spans="1:6" hidden="1">
      <c r="A129" s="36" t="s">
        <v>24</v>
      </c>
      <c r="B129" s="37"/>
      <c r="C129" s="37"/>
      <c r="D129" s="37"/>
      <c r="E129" s="37"/>
      <c r="F129" s="37"/>
    </row>
    <row r="130" spans="1:6" hidden="1">
      <c r="A130" s="36" t="s">
        <v>4</v>
      </c>
      <c r="B130" s="37"/>
      <c r="C130" s="37"/>
      <c r="D130" s="37"/>
      <c r="E130" s="37"/>
      <c r="F130" s="37"/>
    </row>
    <row r="131" spans="1:6" hidden="1">
      <c r="A131" s="36" t="s">
        <v>25</v>
      </c>
      <c r="B131" s="37"/>
      <c r="C131" s="37"/>
      <c r="D131" s="37"/>
      <c r="E131" s="37"/>
      <c r="F131" s="37"/>
    </row>
    <row r="132" spans="1:6" hidden="1">
      <c r="A132" s="36" t="s">
        <v>5</v>
      </c>
      <c r="B132" s="37"/>
      <c r="C132" s="37"/>
      <c r="D132" s="37"/>
      <c r="E132" s="37"/>
      <c r="F132" s="37"/>
    </row>
    <row r="133" spans="1:6" hidden="1">
      <c r="A133" s="36" t="s">
        <v>26</v>
      </c>
      <c r="B133" s="37"/>
      <c r="C133" s="37"/>
      <c r="D133" s="37"/>
      <c r="E133" s="37"/>
      <c r="F133" s="37"/>
    </row>
    <row r="134" spans="1:6" hidden="1">
      <c r="A134" s="36" t="s">
        <v>27</v>
      </c>
      <c r="B134" s="37"/>
      <c r="C134" s="37"/>
      <c r="D134" s="37"/>
      <c r="E134" s="37"/>
      <c r="F134" s="37"/>
    </row>
    <row r="135" spans="1:6" hidden="1">
      <c r="A135" s="36" t="s">
        <v>28</v>
      </c>
      <c r="B135" s="37"/>
      <c r="C135" s="37"/>
      <c r="D135" s="37"/>
      <c r="E135" s="37"/>
      <c r="F135" s="37"/>
    </row>
    <row r="136" spans="1:6" hidden="1">
      <c r="A136" s="36" t="s">
        <v>29</v>
      </c>
      <c r="B136" s="37"/>
      <c r="C136" s="37"/>
      <c r="D136" s="37"/>
      <c r="E136" s="37"/>
      <c r="F136" s="37"/>
    </row>
    <row r="137" spans="1:6" hidden="1">
      <c r="A137" s="36" t="s">
        <v>30</v>
      </c>
      <c r="B137" s="37"/>
      <c r="C137" s="37"/>
      <c r="D137" s="37"/>
      <c r="E137" s="37"/>
      <c r="F137" s="37"/>
    </row>
    <row r="138" spans="1:6" hidden="1">
      <c r="A138" s="36" t="s">
        <v>31</v>
      </c>
      <c r="B138" s="37"/>
      <c r="C138" s="37"/>
      <c r="D138" s="37"/>
      <c r="E138" s="37"/>
      <c r="F138" s="37"/>
    </row>
    <row r="139" spans="1:6" hidden="1">
      <c r="A139" s="36" t="s">
        <v>32</v>
      </c>
      <c r="B139" s="37">
        <f>H207/100*B99</f>
        <v>-331875.91487176024</v>
      </c>
      <c r="C139" s="37"/>
      <c r="D139" s="37">
        <f>H207/100*D99</f>
        <v>-310208.64214414125</v>
      </c>
      <c r="E139" s="37"/>
      <c r="F139" s="37">
        <f>B139-D139</f>
        <v>-21667.272727618983</v>
      </c>
    </row>
    <row r="140" spans="1:6" hidden="1">
      <c r="A140" s="44"/>
      <c r="B140" s="45"/>
      <c r="C140" s="45"/>
      <c r="D140" s="45"/>
      <c r="E140" s="45"/>
      <c r="F140" s="43"/>
    </row>
    <row r="141" spans="1:6" hidden="1">
      <c r="A141" s="44"/>
      <c r="B141" s="45"/>
      <c r="C141" s="45"/>
      <c r="D141" s="45"/>
      <c r="E141" s="45"/>
      <c r="F141" s="43"/>
    </row>
    <row r="142" spans="1:6" hidden="1">
      <c r="A142" s="44"/>
      <c r="B142" s="43"/>
      <c r="C142" s="43"/>
      <c r="D142" s="45"/>
      <c r="E142" s="45"/>
      <c r="F142" s="43"/>
    </row>
    <row r="143" spans="1:6" hidden="1">
      <c r="A143" s="44"/>
      <c r="B143" s="43"/>
      <c r="C143" s="43"/>
      <c r="D143" s="45"/>
      <c r="E143" s="45"/>
      <c r="F143" s="43"/>
    </row>
    <row r="144" spans="1:6" hidden="1">
      <c r="A144" s="44"/>
      <c r="B144" s="45"/>
      <c r="C144" s="45" t="s">
        <v>43</v>
      </c>
      <c r="D144" s="45"/>
      <c r="E144" s="45"/>
      <c r="F144" s="43"/>
    </row>
    <row r="145" spans="1:6" hidden="1">
      <c r="A145" s="44"/>
      <c r="B145" s="45" t="s">
        <v>36</v>
      </c>
      <c r="C145" s="45">
        <f>D139</f>
        <v>-310208.64214414125</v>
      </c>
      <c r="D145" s="45"/>
      <c r="E145" s="45"/>
      <c r="F145" s="43"/>
    </row>
    <row r="146" spans="1:6" hidden="1">
      <c r="A146" s="44"/>
      <c r="B146" s="45" t="s">
        <v>37</v>
      </c>
      <c r="C146" s="45">
        <f>'1'!M11+'1'!N10</f>
        <v>-316768.63479140785</v>
      </c>
      <c r="D146" s="45"/>
      <c r="E146" s="45"/>
      <c r="F146" s="43"/>
    </row>
    <row r="147" spans="1:6" hidden="1">
      <c r="A147" s="44"/>
      <c r="B147" s="45" t="s">
        <v>38</v>
      </c>
      <c r="C147" s="45">
        <f>B139</f>
        <v>-331875.91487176024</v>
      </c>
      <c r="D147" s="45"/>
      <c r="E147" s="45"/>
      <c r="F147" s="43"/>
    </row>
    <row r="148" spans="1:6" hidden="1">
      <c r="A148" s="44"/>
      <c r="B148" s="45"/>
      <c r="C148" s="45"/>
      <c r="D148" s="45"/>
      <c r="E148" s="45"/>
      <c r="F148" s="43"/>
    </row>
    <row r="149" spans="1:6" hidden="1">
      <c r="A149" s="44"/>
      <c r="B149" s="45"/>
      <c r="C149" s="45"/>
      <c r="D149" s="45"/>
      <c r="E149" s="45"/>
      <c r="F149" s="43"/>
    </row>
    <row r="150" spans="1:6" hidden="1">
      <c r="A150" s="44"/>
      <c r="B150" s="45"/>
      <c r="C150" s="45"/>
      <c r="D150" s="45"/>
      <c r="E150" s="45"/>
      <c r="F150" s="43"/>
    </row>
    <row r="151" spans="1:6" hidden="1">
      <c r="A151" s="44"/>
      <c r="B151" s="45"/>
      <c r="C151" s="45"/>
      <c r="D151" s="45"/>
      <c r="E151" s="45"/>
      <c r="F151" s="43"/>
    </row>
    <row r="152" spans="1:6" hidden="1">
      <c r="A152" s="44"/>
      <c r="B152" s="45"/>
      <c r="C152" s="45"/>
      <c r="D152" s="45"/>
      <c r="E152" s="45"/>
      <c r="F152" s="43"/>
    </row>
    <row r="153" spans="1:6" hidden="1">
      <c r="A153" s="44"/>
      <c r="B153" s="45"/>
      <c r="C153" s="45"/>
      <c r="D153" s="45"/>
      <c r="E153" s="45"/>
      <c r="F153" s="43"/>
    </row>
    <row r="154" spans="1:6" hidden="1">
      <c r="A154" s="44"/>
      <c r="B154" s="45"/>
      <c r="C154" s="45"/>
      <c r="D154" s="45"/>
      <c r="E154" s="45"/>
      <c r="F154" s="43"/>
    </row>
    <row r="155" spans="1:6" hidden="1">
      <c r="A155" s="46"/>
      <c r="B155" s="46"/>
      <c r="C155" s="43"/>
      <c r="D155" s="43"/>
      <c r="E155" s="43"/>
      <c r="F155" s="43"/>
    </row>
    <row r="156" spans="1:6" hidden="1">
      <c r="A156" s="46"/>
      <c r="B156" s="46"/>
      <c r="C156" s="43"/>
      <c r="D156" s="43"/>
      <c r="E156" s="43"/>
      <c r="F156" s="43"/>
    </row>
    <row r="157" spans="1:6" hidden="1">
      <c r="A157" s="46"/>
      <c r="B157" s="46"/>
      <c r="C157" s="43"/>
      <c r="D157" s="43"/>
      <c r="E157" s="43"/>
      <c r="F157" s="43"/>
    </row>
    <row r="158" spans="1:6" hidden="1">
      <c r="A158" s="46"/>
      <c r="B158" s="46"/>
      <c r="C158" s="43"/>
      <c r="D158" s="43"/>
      <c r="E158" s="43"/>
      <c r="F158" s="43"/>
    </row>
    <row r="159" spans="1:6" hidden="1">
      <c r="A159" s="46"/>
      <c r="B159" s="46"/>
      <c r="C159" s="43"/>
      <c r="D159" s="43"/>
      <c r="E159" s="43"/>
      <c r="F159" s="43"/>
    </row>
    <row r="160" spans="1:6" hidden="1">
      <c r="A160" s="46"/>
      <c r="B160" s="46"/>
      <c r="C160" s="43"/>
      <c r="D160" s="43"/>
      <c r="E160" s="43"/>
      <c r="F160" s="43"/>
    </row>
    <row r="161" spans="1:45" s="41" customFormat="1" hidden="1">
      <c r="A161" s="46"/>
      <c r="B161" s="46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</row>
    <row r="162" spans="1:45" hidden="1">
      <c r="A162" s="46"/>
      <c r="B162" s="46"/>
      <c r="C162" s="43"/>
      <c r="D162" s="43"/>
      <c r="E162" s="43"/>
      <c r="F162" s="43"/>
    </row>
    <row r="163" spans="1:45">
      <c r="A163" s="153" t="s">
        <v>92</v>
      </c>
      <c r="B163" s="154"/>
      <c r="C163" s="154"/>
      <c r="D163" s="154"/>
      <c r="E163" s="154"/>
      <c r="F163" s="155"/>
    </row>
    <row r="164" spans="1:45">
      <c r="A164" s="128" t="s">
        <v>93</v>
      </c>
      <c r="B164" s="156" t="s">
        <v>94</v>
      </c>
      <c r="C164" s="157"/>
      <c r="D164" s="156" t="s">
        <v>95</v>
      </c>
      <c r="E164" s="157"/>
      <c r="F164" s="129" t="s">
        <v>96</v>
      </c>
    </row>
    <row r="165" spans="1:45">
      <c r="A165" s="30">
        <v>1</v>
      </c>
      <c r="B165" s="31">
        <v>2</v>
      </c>
      <c r="C165" s="31">
        <v>3</v>
      </c>
      <c r="D165" s="31">
        <v>4</v>
      </c>
      <c r="E165" s="30">
        <v>5</v>
      </c>
      <c r="F165" s="31">
        <v>6</v>
      </c>
    </row>
    <row r="166" spans="1:45">
      <c r="A166" s="32"/>
      <c r="B166" s="31" t="s">
        <v>65</v>
      </c>
      <c r="C166" s="31" t="s">
        <v>20</v>
      </c>
      <c r="D166" s="31" t="s">
        <v>65</v>
      </c>
      <c r="E166" s="31" t="s">
        <v>20</v>
      </c>
      <c r="F166" s="30" t="s">
        <v>20</v>
      </c>
    </row>
    <row r="167" spans="1:45">
      <c r="A167" s="34"/>
      <c r="B167" s="128">
        <v>2020</v>
      </c>
      <c r="C167" s="128">
        <v>2021</v>
      </c>
      <c r="D167" s="128" t="s">
        <v>91</v>
      </c>
      <c r="E167" s="128" t="s">
        <v>154</v>
      </c>
      <c r="F167" s="35"/>
    </row>
    <row r="168" spans="1:45">
      <c r="A168" s="36" t="s">
        <v>97</v>
      </c>
      <c r="B168" s="65">
        <f ca="1">IF(INDIRECT(ADDRESS(ROW('1'!AK$11),COLUMN('1'!AA10)+ROW(A2),1,1,"1"))="","",INDIRECT(ADDRESS(ROW('1'!AK$11),COLUMN('1'!AA10)+ROW(A1),1,1,"1")))</f>
        <v>111895.87100000004</v>
      </c>
      <c r="C168" s="65">
        <f ca="1">IF(INDIRECT(ADDRESS(ROW('1'!AK$11),COLUMN('1'!AA10)+ROW(A2)+13,1,1,"1"))="","",INDIRECT(ADDRESS(ROW('1'!AK$11),COLUMN('1'!AA10)+ROW(A1)+13,1,1,"1")))</f>
        <v>170157.39800000028</v>
      </c>
      <c r="D168" s="65">
        <v>-184365.881332102</v>
      </c>
      <c r="E168" s="116">
        <v>-1266032.64369689</v>
      </c>
      <c r="F168" s="65">
        <f ca="1">IFERROR(C168-E168,"")</f>
        <v>1436190.0416968903</v>
      </c>
    </row>
    <row r="169" spans="1:45">
      <c r="A169" s="36" t="s">
        <v>98</v>
      </c>
      <c r="B169" s="65">
        <f ca="1">IF(INDIRECT(ADDRESS(ROW('1'!AK$11),COLUMN('1'!AA11)+ROW(A3),1,1,"1"))="","",INDIRECT(ADDRESS(ROW('1'!AK$11),COLUMN('1'!AA11)+ROW(A2),1,1,"1")))</f>
        <v>215606.53399999999</v>
      </c>
      <c r="C169" s="65">
        <f ca="1">IF(INDIRECT(ADDRESS(ROW('1'!AK$11),COLUMN('1'!AA11)+ROW(A3)+13,1,1,"1"))="","",INDIRECT(ADDRESS(ROW('1'!AK$11),COLUMN('1'!AA11)+ROW(A2)+13,1,1,"1")))</f>
        <v>100119.49600000004</v>
      </c>
      <c r="D169" s="65">
        <v>-184365.881332102</v>
      </c>
      <c r="E169" s="116">
        <v>-1266032.64369689</v>
      </c>
      <c r="F169" s="65">
        <f t="shared" ref="F169:F179" ca="1" si="0">IFERROR(C169-E169,"")</f>
        <v>1366152.13969689</v>
      </c>
    </row>
    <row r="170" spans="1:45">
      <c r="A170" s="130" t="s">
        <v>99</v>
      </c>
      <c r="B170" s="65">
        <f ca="1">IF(INDIRECT(ADDRESS(ROW('1'!AK$11),COLUMN('1'!AA12)+ROW(A4),1,1,"1"))="","",INDIRECT(ADDRESS(ROW('1'!AK$11),COLUMN('1'!AA12)+ROW(A3),1,1,"1")))</f>
        <v>71313.477999999188</v>
      </c>
      <c r="C170" s="65">
        <f ca="1">IF(INDIRECT(ADDRESS(ROW('1'!AK$11),COLUMN('1'!AA12)+ROW(A4)+13,1,1,"1"))="","",INDIRECT(ADDRESS(ROW('1'!AK$11),COLUMN('1'!AA12)+ROW(A3)+13,1,1,"1")))</f>
        <v>-526188.27000000048</v>
      </c>
      <c r="D170" s="65">
        <v>-184365.881332102</v>
      </c>
      <c r="E170" s="116">
        <v>-1266032.64369689</v>
      </c>
      <c r="F170" s="65">
        <f t="shared" ca="1" si="0"/>
        <v>739844.3736968895</v>
      </c>
    </row>
    <row r="171" spans="1:45">
      <c r="A171" s="130" t="s">
        <v>25</v>
      </c>
      <c r="B171" s="65">
        <f ca="1">IF(INDIRECT(ADDRESS(ROW('1'!AK$11),COLUMN('1'!AA13)+ROW(A5),1,1,"1"))="","",INDIRECT(ADDRESS(ROW('1'!AK$11),COLUMN('1'!AA13)+ROW(A4),1,1,"1")))</f>
        <v>-11309.275000000373</v>
      </c>
      <c r="C171" s="65">
        <f ca="1">IF(INDIRECT(ADDRESS(ROW('1'!AK$11),COLUMN('1'!AA13)+ROW(A5)+13,1,1,"1"))="","",INDIRECT(ADDRESS(ROW('1'!AK$11),COLUMN('1'!AA13)+ROW(A4)+13,1,1,"1")))</f>
        <v>-673998.57499999972</v>
      </c>
      <c r="D171" s="65">
        <v>-184365.881332102</v>
      </c>
      <c r="E171" s="116">
        <v>-1266032.64369689</v>
      </c>
      <c r="F171" s="65">
        <f t="shared" ca="1" si="0"/>
        <v>592034.06869689026</v>
      </c>
    </row>
    <row r="172" spans="1:45">
      <c r="A172" s="130" t="s">
        <v>100</v>
      </c>
      <c r="B172" s="65">
        <f ca="1">IF(INDIRECT(ADDRESS(ROW('1'!AK$11),COLUMN('1'!AA14)+ROW(A6),1,1,"1"))="","",INDIRECT(ADDRESS(ROW('1'!AK$11),COLUMN('1'!AA14)+ROW(A5),1,1,"1")))</f>
        <v>58727.001000000164</v>
      </c>
      <c r="C172" s="65">
        <f ca="1">IF(INDIRECT(ADDRESS(ROW('1'!AK$11),COLUMN('1'!AA14)+ROW(A6)+13,1,1,"1"))="","",INDIRECT(ADDRESS(ROW('1'!AK$11),COLUMN('1'!AA14)+ROW(A5)+13,1,1,"1")))</f>
        <v>-630296.53900000174</v>
      </c>
      <c r="D172" s="65">
        <v>-184365.881332102</v>
      </c>
      <c r="E172" s="116">
        <v>-1266032.64369689</v>
      </c>
      <c r="F172" s="65">
        <f t="shared" ca="1" si="0"/>
        <v>635736.10469688824</v>
      </c>
    </row>
    <row r="173" spans="1:45">
      <c r="A173" s="130" t="s">
        <v>101</v>
      </c>
      <c r="B173" s="65">
        <f ca="1">IF(INDIRECT(ADDRESS(ROW('1'!AK$11),COLUMN('1'!AA15)+ROW(A7),1,1,"1"))="","",INDIRECT(ADDRESS(ROW('1'!AK$11),COLUMN('1'!AA15)+ROW(A6),1,1,"1")))</f>
        <v>-131386</v>
      </c>
      <c r="C173" s="65">
        <f ca="1">IF(INDIRECT(ADDRESS(ROW('1'!AK$11),COLUMN('1'!AA15)+ROW(A7)+13,1,1,"1"))="","",INDIRECT(ADDRESS(ROW('1'!AK$11),COLUMN('1'!AA15)+ROW(A6)+13,1,1,"1")))</f>
        <v>-953547.97599999979</v>
      </c>
      <c r="D173" s="65">
        <v>-184365.881332102</v>
      </c>
      <c r="E173" s="116">
        <v>-1266032.64369689</v>
      </c>
      <c r="F173" s="65">
        <f t="shared" ca="1" si="0"/>
        <v>312484.66769689019</v>
      </c>
    </row>
    <row r="174" spans="1:45">
      <c r="A174" s="130" t="s">
        <v>102</v>
      </c>
      <c r="B174" s="65">
        <f ca="1">IF(INDIRECT(ADDRESS(ROW('1'!AK$11),COLUMN('1'!AA16)+ROW(A8),1,1,"1"))="","",INDIRECT(ADDRESS(ROW('1'!AK$11),COLUMN('1'!AA16)+ROW(A7),1,1,"1")))</f>
        <v>6168.9649999989197</v>
      </c>
      <c r="C174" s="65">
        <f ca="1">IF(INDIRECT(ADDRESS(ROW('1'!AK$11),COLUMN('1'!AA16)+ROW(A8)+13,1,1,"1"))="","",INDIRECT(ADDRESS(ROW('1'!AK$11),COLUMN('1'!AA16)+ROW(A7)+13,1,1,"1")))</f>
        <v>-872897.26999999955</v>
      </c>
      <c r="D174" s="65">
        <v>-184365.881332102</v>
      </c>
      <c r="E174" s="116">
        <v>-1266032.64369689</v>
      </c>
      <c r="F174" s="65">
        <f t="shared" ca="1" si="0"/>
        <v>393135.37369689043</v>
      </c>
    </row>
    <row r="175" spans="1:45">
      <c r="A175" s="130" t="s">
        <v>28</v>
      </c>
      <c r="B175" s="65">
        <f ca="1">IF(INDIRECT(ADDRESS(ROW('1'!AK$11),COLUMN('1'!AA17)+ROW(A9),1,1,"1"))="","",INDIRECT(ADDRESS(ROW('1'!AK$11),COLUMN('1'!AA17)+ROW(A8),1,1,"1")))</f>
        <v>-40154.808999999426</v>
      </c>
      <c r="C175" s="65">
        <f ca="1">IF(INDIRECT(ADDRESS(ROW('1'!AK$11),COLUMN('1'!AA17)+ROW(A9)+13,1,1,"1"))="","",INDIRECT(ADDRESS(ROW('1'!AK$11),COLUMN('1'!AA17)+ROW(A8)+13,1,1,"1")))</f>
        <v>-864679.34100000095</v>
      </c>
      <c r="D175" s="65">
        <v>-184365.881332102</v>
      </c>
      <c r="E175" s="116">
        <v>-1266032.64369689</v>
      </c>
      <c r="F175" s="65">
        <f t="shared" ca="1" si="0"/>
        <v>401353.30269688903</v>
      </c>
    </row>
    <row r="176" spans="1:45">
      <c r="A176" s="130" t="s">
        <v>103</v>
      </c>
      <c r="B176" s="65">
        <f ca="1">IF(INDIRECT(ADDRESS(ROW('1'!AK$11),COLUMN('1'!AA18)+ROW(A10),1,1,"1"))="","",INDIRECT(ADDRESS(ROW('1'!AK$11),COLUMN('1'!AA18)+ROW(A9),1,1,"1")))</f>
        <v>-170108.22400000133</v>
      </c>
      <c r="C176" s="65">
        <f ca="1">IF(INDIRECT(ADDRESS(ROW('1'!AK$11),COLUMN('1'!AA18)+ROW(A10)+13,1,1,"1"))="","",INDIRECT(ADDRESS(ROW('1'!AK$11),COLUMN('1'!AA18)+ROW(A9)+13,1,1,"1")))</f>
        <v>-744219.27900000103</v>
      </c>
      <c r="D176" s="65">
        <v>-184365.881332102</v>
      </c>
      <c r="E176" s="116">
        <v>-1266032.64369689</v>
      </c>
      <c r="F176" s="65">
        <f t="shared" ca="1" si="0"/>
        <v>521813.36469688895</v>
      </c>
    </row>
    <row r="177" spans="1:6">
      <c r="A177" s="130" t="s">
        <v>104</v>
      </c>
      <c r="B177" s="65">
        <f ca="1">IF(INDIRECT(ADDRESS(ROW('1'!AK$11),COLUMN('1'!AA19)+ROW(A11),1,1,"1"))="","",INDIRECT(ADDRESS(ROW('1'!AK$11),COLUMN('1'!AA19)+ROW(A10),1,1,"1")))</f>
        <v>-409895.67699999921</v>
      </c>
      <c r="C177" s="65">
        <f ca="1">IF(INDIRECT(ADDRESS(ROW('1'!AK$11),COLUMN('1'!AA19)+ROW(A11)+13,1,1,"1"))="","",INDIRECT(ADDRESS(ROW('1'!AK$11),COLUMN('1'!AA19)+ROW(A10)+13,1,1,"1")))</f>
        <v>-924686.722000001</v>
      </c>
      <c r="D177" s="65">
        <v>-184365.881332102</v>
      </c>
      <c r="E177" s="116">
        <v>-1266032.64369689</v>
      </c>
      <c r="F177" s="65">
        <f t="shared" ca="1" si="0"/>
        <v>341345.92169688898</v>
      </c>
    </row>
    <row r="178" spans="1:6">
      <c r="A178" s="130" t="s">
        <v>31</v>
      </c>
      <c r="B178" s="65">
        <f ca="1">IF(INDIRECT(ADDRESS(ROW('1'!AK$11),COLUMN('1'!AA20)+ROW(A12),1,1,"1"))="","",INDIRECT(ADDRESS(ROW('1'!AK$11),COLUMN('1'!AA20)+ROW(A11),1,1,"1")))</f>
        <v>-541299.11799999885</v>
      </c>
      <c r="C178" s="65" t="str">
        <f ca="1">IF(INDIRECT(ADDRESS(ROW('1'!AK$11),COLUMN('1'!AA20)+ROW(A12)+13,1,1,"1"))="","",INDIRECT(ADDRESS(ROW('1'!AK$11),COLUMN('1'!AA20)+ROW(A11)+13,1,1,"1")))</f>
        <v/>
      </c>
      <c r="D178" s="65">
        <v>-184365.881332102</v>
      </c>
      <c r="E178" s="116">
        <v>-1266032.64369689</v>
      </c>
      <c r="F178" s="65" t="str">
        <f t="shared" ca="1" si="0"/>
        <v/>
      </c>
    </row>
    <row r="179" spans="1:6">
      <c r="A179" s="130" t="s">
        <v>32</v>
      </c>
      <c r="B179" s="65">
        <f ca="1">IF(INDIRECT(ADDRESS(ROW('1'!AK$11),COLUMN('1'!AA21)+ROW(A13),1,1,"1"))="","",INDIRECT(ADDRESS(ROW('1'!AK$11),COLUMN('1'!AA21)+ROW(A12),1,1,"1")))</f>
        <v>-1148893.834999999</v>
      </c>
      <c r="C179" s="65" t="str">
        <f ca="1">IF(INDIRECT(ADDRESS(ROW('1'!AK$11),COLUMN('1'!AA21)+ROW(A13)+13,1,1,"1"))="","",INDIRECT(ADDRESS(ROW('1'!AK$11),COLUMN('1'!AA21)+ROW(A12)+13,1,1,"1")))</f>
        <v/>
      </c>
      <c r="D179" s="65">
        <v>-184365.881332102</v>
      </c>
      <c r="E179" s="116">
        <v>-1266032.64369689</v>
      </c>
      <c r="F179" s="65" t="str">
        <f t="shared" ca="1" si="0"/>
        <v/>
      </c>
    </row>
    <row r="180" spans="1:6">
      <c r="A180" s="46"/>
      <c r="B180" s="46"/>
      <c r="C180" s="43"/>
      <c r="D180" s="43"/>
      <c r="E180" s="43"/>
      <c r="F180" s="43"/>
    </row>
    <row r="181" spans="1:6">
      <c r="A181" s="46"/>
      <c r="B181" s="46"/>
      <c r="C181" s="43"/>
      <c r="D181" s="43"/>
      <c r="E181" s="43"/>
      <c r="F181" s="43"/>
    </row>
    <row r="182" spans="1:6">
      <c r="A182" s="46"/>
      <c r="B182" s="46"/>
      <c r="C182" s="43"/>
      <c r="D182" s="43"/>
      <c r="E182" s="43"/>
      <c r="F182" s="43"/>
    </row>
    <row r="183" spans="1:6">
      <c r="A183" s="46"/>
      <c r="B183" s="46"/>
      <c r="C183" s="43"/>
      <c r="D183" s="43"/>
      <c r="E183" s="43"/>
      <c r="F183" s="43"/>
    </row>
    <row r="184" spans="1:6">
      <c r="A184" s="46"/>
      <c r="B184" s="46"/>
      <c r="C184" s="43"/>
      <c r="D184" s="43"/>
      <c r="E184" s="43"/>
      <c r="F184" s="43"/>
    </row>
    <row r="185" spans="1:6">
      <c r="A185" s="46"/>
      <c r="B185" s="46"/>
      <c r="C185" s="43"/>
      <c r="D185" s="43"/>
      <c r="E185" s="43"/>
      <c r="F185" s="43"/>
    </row>
    <row r="186" spans="1:6">
      <c r="A186" s="46"/>
      <c r="B186" s="46"/>
      <c r="C186" s="43"/>
      <c r="D186" s="43"/>
      <c r="E186" s="43"/>
      <c r="F186" s="43"/>
    </row>
    <row r="187" spans="1:6">
      <c r="A187" s="46"/>
      <c r="B187" s="46"/>
      <c r="C187" s="43"/>
      <c r="D187" s="43"/>
      <c r="E187" s="43"/>
      <c r="F187" s="43"/>
    </row>
    <row r="188" spans="1:6">
      <c r="A188" s="46"/>
      <c r="B188" s="46"/>
      <c r="C188" s="43"/>
      <c r="D188" s="43"/>
      <c r="E188" s="43"/>
      <c r="F188" s="43"/>
    </row>
    <row r="189" spans="1:6">
      <c r="A189" s="46"/>
      <c r="B189" s="46"/>
      <c r="C189" s="43"/>
      <c r="D189" s="43"/>
      <c r="E189" s="43"/>
      <c r="F189" s="43"/>
    </row>
    <row r="190" spans="1:6">
      <c r="A190" s="46"/>
      <c r="B190" s="46"/>
      <c r="C190" s="43"/>
      <c r="D190" s="43"/>
      <c r="E190" s="43"/>
      <c r="F190" s="43"/>
    </row>
    <row r="191" spans="1:6">
      <c r="A191" s="46"/>
      <c r="B191" s="46"/>
      <c r="C191" s="43"/>
      <c r="D191" s="43"/>
      <c r="E191" s="43"/>
      <c r="F191" s="43"/>
    </row>
    <row r="192" spans="1:6">
      <c r="A192" s="46"/>
      <c r="B192" s="46"/>
      <c r="C192" s="43"/>
      <c r="D192" s="43"/>
      <c r="E192" s="43"/>
      <c r="F192" s="43"/>
    </row>
    <row r="193" spans="1:11">
      <c r="A193" s="46"/>
      <c r="B193" s="46"/>
      <c r="C193" s="43"/>
      <c r="D193" s="43"/>
      <c r="E193" s="43"/>
      <c r="F193" s="43"/>
    </row>
    <row r="194" spans="1:11" ht="16.5" customHeight="1">
      <c r="A194" s="46"/>
      <c r="B194" s="46"/>
      <c r="C194" s="43"/>
      <c r="D194" s="43"/>
      <c r="E194" s="43"/>
      <c r="F194" s="43"/>
    </row>
    <row r="195" spans="1:11">
      <c r="A195" s="46"/>
      <c r="B195" s="46"/>
      <c r="C195" s="43"/>
      <c r="D195" s="43"/>
      <c r="E195" s="43"/>
      <c r="F195" s="43"/>
    </row>
    <row r="196" spans="1:11">
      <c r="A196" s="46"/>
      <c r="B196" s="46"/>
      <c r="C196" s="43"/>
      <c r="D196" s="43"/>
      <c r="E196" s="43"/>
      <c r="F196" s="43"/>
    </row>
    <row r="197" spans="1:11">
      <c r="A197" s="46"/>
      <c r="B197" s="46"/>
      <c r="C197" s="43"/>
      <c r="D197" s="43"/>
      <c r="E197" s="43"/>
      <c r="F197" s="43"/>
    </row>
    <row r="198" spans="1:11">
      <c r="A198" s="46"/>
      <c r="B198" s="46"/>
      <c r="C198" s="43"/>
      <c r="D198" s="43"/>
      <c r="E198" s="43"/>
      <c r="F198" s="43"/>
    </row>
    <row r="199" spans="1:11">
      <c r="A199" s="46"/>
      <c r="B199" s="46"/>
      <c r="C199" s="43"/>
      <c r="D199" s="43"/>
      <c r="E199" s="43"/>
      <c r="F199" s="43"/>
    </row>
    <row r="200" spans="1:11">
      <c r="A200" s="43"/>
      <c r="B200" s="43"/>
      <c r="C200" s="43"/>
      <c r="D200" s="43"/>
      <c r="E200" s="43"/>
      <c r="F200" s="43"/>
    </row>
    <row r="201" spans="1:11">
      <c r="A201" s="43"/>
      <c r="B201" s="43"/>
      <c r="C201" s="43"/>
      <c r="D201" s="43"/>
      <c r="E201" s="43"/>
      <c r="F201" s="43"/>
    </row>
    <row r="202" spans="1:11">
      <c r="A202" s="153" t="s">
        <v>105</v>
      </c>
      <c r="B202" s="154"/>
      <c r="C202" s="154"/>
      <c r="D202" s="154"/>
      <c r="E202" s="154"/>
      <c r="F202" s="155"/>
    </row>
    <row r="203" spans="1:11">
      <c r="A203" s="128" t="s">
        <v>93</v>
      </c>
      <c r="B203" s="156" t="s">
        <v>94</v>
      </c>
      <c r="C203" s="157"/>
      <c r="D203" s="156" t="s">
        <v>95</v>
      </c>
      <c r="E203" s="157"/>
      <c r="F203" s="129" t="s">
        <v>96</v>
      </c>
    </row>
    <row r="204" spans="1:11">
      <c r="A204" s="30">
        <v>1</v>
      </c>
      <c r="B204" s="31">
        <v>2</v>
      </c>
      <c r="C204" s="31">
        <v>3</v>
      </c>
      <c r="D204" s="31">
        <v>4</v>
      </c>
      <c r="E204" s="30">
        <v>5</v>
      </c>
      <c r="F204" s="31">
        <v>6</v>
      </c>
    </row>
    <row r="205" spans="1:11">
      <c r="A205" s="32"/>
      <c r="B205" s="31" t="s">
        <v>65</v>
      </c>
      <c r="C205" s="31" t="s">
        <v>20</v>
      </c>
      <c r="D205" s="31" t="s">
        <v>65</v>
      </c>
      <c r="E205" s="31" t="s">
        <v>20</v>
      </c>
      <c r="F205" s="30" t="s">
        <v>20</v>
      </c>
    </row>
    <row r="206" spans="1:11">
      <c r="A206" s="34"/>
      <c r="B206" s="128">
        <v>2020</v>
      </c>
      <c r="C206" s="128">
        <v>2021</v>
      </c>
      <c r="D206" s="128" t="s">
        <v>91</v>
      </c>
      <c r="E206" s="128" t="s">
        <v>154</v>
      </c>
      <c r="F206" s="35"/>
      <c r="H206" s="116" t="str">
        <f>C487</f>
        <v>2020 plan</v>
      </c>
      <c r="I206" s="116" t="str">
        <f>D487</f>
        <v>2020 actual</v>
      </c>
      <c r="J206" s="116" t="str">
        <f>E487</f>
        <v>2021 plan</v>
      </c>
      <c r="K206" s="116" t="str">
        <f>F487</f>
        <v>2021 forecast</v>
      </c>
    </row>
    <row r="207" spans="1:11">
      <c r="A207" s="36" t="s">
        <v>97</v>
      </c>
      <c r="B207" s="37">
        <f ca="1">IFERROR(B168/I207*100,"")</f>
        <v>0.38145447515450004</v>
      </c>
      <c r="C207" s="37">
        <f ca="1">IFERROR(C168/K207*100,"")</f>
        <v>0.55157066211581862</v>
      </c>
      <c r="D207" s="37">
        <f>IFERROR(D168/H207*100,"")</f>
        <v>-0.55608207448481439</v>
      </c>
      <c r="E207" s="37">
        <f>IFERROR(E168/J207*100,"")</f>
        <v>-4.1038854128701043</v>
      </c>
      <c r="F207" s="37">
        <f ca="1">IFERROR(C207-E207,"")</f>
        <v>4.6554560749859233</v>
      </c>
      <c r="H207" s="116">
        <f t="shared" ref="H207:H218" si="1">C488</f>
        <v>33154437.050125901</v>
      </c>
      <c r="I207" s="116">
        <f t="shared" ref="I207:I218" si="2">D488</f>
        <v>29334004</v>
      </c>
      <c r="J207" s="116">
        <f t="shared" ref="J207:J218" si="3">E488</f>
        <v>30849609.975135099</v>
      </c>
      <c r="K207" s="116">
        <f t="shared" ref="K207:K218" si="4">F488</f>
        <v>30849609.975135099</v>
      </c>
    </row>
    <row r="208" spans="1:11">
      <c r="A208" s="36" t="s">
        <v>98</v>
      </c>
      <c r="B208" s="37">
        <f t="shared" ref="B208:B218" ca="1" si="5">IFERROR(B169/I208*100,"")</f>
        <v>0.73500547010220629</v>
      </c>
      <c r="C208" s="37">
        <f t="shared" ref="C208:C218" ca="1" si="6">IFERROR(C169/K208*100,"")</f>
        <v>0.32454055685208572</v>
      </c>
      <c r="D208" s="37">
        <f t="shared" ref="D208:D218" si="7">IFERROR(D169/H208*100,"")</f>
        <v>-0.55608207448481439</v>
      </c>
      <c r="E208" s="37">
        <f t="shared" ref="E208:E218" si="8">IFERROR(E169/J208*100,"")</f>
        <v>-4.1038854128701043</v>
      </c>
      <c r="F208" s="37">
        <f t="shared" ref="F208:F218" ca="1" si="9">IFERROR(C208-E208,"")</f>
        <v>4.4284259697221904</v>
      </c>
      <c r="H208" s="116">
        <f t="shared" si="1"/>
        <v>33154437.050125901</v>
      </c>
      <c r="I208" s="116">
        <f t="shared" si="2"/>
        <v>29334004</v>
      </c>
      <c r="J208" s="116">
        <f t="shared" si="3"/>
        <v>30849609.975135099</v>
      </c>
      <c r="K208" s="116">
        <f t="shared" si="4"/>
        <v>30849609.975135099</v>
      </c>
    </row>
    <row r="209" spans="1:11">
      <c r="A209" s="130" t="s">
        <v>99</v>
      </c>
      <c r="B209" s="37">
        <f t="shared" ca="1" si="5"/>
        <v>0.24310857119948298</v>
      </c>
      <c r="C209" s="37">
        <f t="shared" ca="1" si="6"/>
        <v>-1.7179471031796316</v>
      </c>
      <c r="D209" s="37">
        <f t="shared" si="7"/>
        <v>-0.55608207448481439</v>
      </c>
      <c r="E209" s="37">
        <f t="shared" si="8"/>
        <v>-4.133457997400666</v>
      </c>
      <c r="F209" s="37">
        <f t="shared" ca="1" si="9"/>
        <v>2.4155108942210344</v>
      </c>
      <c r="H209" s="116">
        <f t="shared" si="1"/>
        <v>33154437.050125901</v>
      </c>
      <c r="I209" s="116">
        <f t="shared" si="2"/>
        <v>29334004</v>
      </c>
      <c r="J209" s="116">
        <f t="shared" si="3"/>
        <v>30628898.237094399</v>
      </c>
      <c r="K209" s="116">
        <f t="shared" si="4"/>
        <v>30628898.237094399</v>
      </c>
    </row>
    <row r="210" spans="1:11">
      <c r="A210" s="130" t="s">
        <v>25</v>
      </c>
      <c r="B210" s="37">
        <f t="shared" ca="1" si="5"/>
        <v>-3.8553465118503334E-2</v>
      </c>
      <c r="C210" s="37">
        <f t="shared" ca="1" si="6"/>
        <v>-2.2005315691823539</v>
      </c>
      <c r="D210" s="37">
        <f t="shared" si="7"/>
        <v>-0.55608207448481439</v>
      </c>
      <c r="E210" s="37">
        <f t="shared" si="8"/>
        <v>-4.133457997400666</v>
      </c>
      <c r="F210" s="37">
        <f t="shared" ca="1" si="9"/>
        <v>1.9329264282183121</v>
      </c>
      <c r="H210" s="116">
        <f t="shared" si="1"/>
        <v>33154437.050125901</v>
      </c>
      <c r="I210" s="116">
        <f t="shared" si="2"/>
        <v>29334004</v>
      </c>
      <c r="J210" s="116">
        <f t="shared" si="3"/>
        <v>30628898.237094399</v>
      </c>
      <c r="K210" s="116">
        <f t="shared" si="4"/>
        <v>30628898.237094399</v>
      </c>
    </row>
    <row r="211" spans="1:11">
      <c r="A211" s="130" t="s">
        <v>100</v>
      </c>
      <c r="B211" s="37">
        <f t="shared" ca="1" si="5"/>
        <v>0.20020110790194262</v>
      </c>
      <c r="C211" s="37">
        <f t="shared" ca="1" si="6"/>
        <v>-2.0578492054169124</v>
      </c>
      <c r="D211" s="37">
        <f t="shared" si="7"/>
        <v>-0.55608207448481439</v>
      </c>
      <c r="E211" s="37">
        <f t="shared" si="8"/>
        <v>-4.133457997400666</v>
      </c>
      <c r="F211" s="37">
        <f t="shared" ca="1" si="9"/>
        <v>2.0756087919837536</v>
      </c>
      <c r="H211" s="116">
        <f t="shared" si="1"/>
        <v>33154437.050125901</v>
      </c>
      <c r="I211" s="116">
        <f t="shared" si="2"/>
        <v>29334004</v>
      </c>
      <c r="J211" s="116">
        <f t="shared" si="3"/>
        <v>30628898.237094399</v>
      </c>
      <c r="K211" s="116">
        <f t="shared" si="4"/>
        <v>30628898.237094399</v>
      </c>
    </row>
    <row r="212" spans="1:11">
      <c r="A212" s="130" t="s">
        <v>101</v>
      </c>
      <c r="B212" s="37">
        <f t="shared" ca="1" si="5"/>
        <v>-0.44789657763733853</v>
      </c>
      <c r="C212" s="37">
        <f t="shared" ca="1" si="6"/>
        <v>-3.0402602217030492</v>
      </c>
      <c r="D212" s="37">
        <f t="shared" si="7"/>
        <v>-0.55608207448481439</v>
      </c>
      <c r="E212" s="37">
        <f t="shared" si="8"/>
        <v>-4.133457997400666</v>
      </c>
      <c r="F212" s="37">
        <f t="shared" ca="1" si="9"/>
        <v>1.0931977756976168</v>
      </c>
      <c r="H212" s="116">
        <f t="shared" si="1"/>
        <v>33154437.050125901</v>
      </c>
      <c r="I212" s="116">
        <f t="shared" si="2"/>
        <v>29334004</v>
      </c>
      <c r="J212" s="116">
        <f t="shared" si="3"/>
        <v>30628898.237094399</v>
      </c>
      <c r="K212" s="116">
        <f t="shared" si="4"/>
        <v>31364025</v>
      </c>
    </row>
    <row r="213" spans="1:11">
      <c r="A213" s="130" t="s">
        <v>102</v>
      </c>
      <c r="B213" s="37">
        <f t="shared" ca="1" si="5"/>
        <v>2.1030081675856183E-2</v>
      </c>
      <c r="C213" s="37">
        <f t="shared" ca="1" si="6"/>
        <v>-2.7831162295017924</v>
      </c>
      <c r="D213" s="37">
        <f t="shared" si="7"/>
        <v>-0.55608207448481439</v>
      </c>
      <c r="E213" s="37">
        <f t="shared" si="8"/>
        <v>-4.133457997400666</v>
      </c>
      <c r="F213" s="37">
        <f t="shared" ca="1" si="9"/>
        <v>1.3503417678988736</v>
      </c>
      <c r="H213" s="116">
        <f t="shared" si="1"/>
        <v>33154437.050125901</v>
      </c>
      <c r="I213" s="116">
        <f t="shared" si="2"/>
        <v>29334004</v>
      </c>
      <c r="J213" s="116">
        <f t="shared" si="3"/>
        <v>30628898.237094399</v>
      </c>
      <c r="K213" s="116">
        <f t="shared" si="4"/>
        <v>31364025</v>
      </c>
    </row>
    <row r="214" spans="1:11">
      <c r="A214" s="130" t="s">
        <v>28</v>
      </c>
      <c r="B214" s="37">
        <f t="shared" ca="1" si="5"/>
        <v>-0.13688826455467662</v>
      </c>
      <c r="C214" s="37">
        <f t="shared" ca="1" si="6"/>
        <v>-2.7569144617121082</v>
      </c>
      <c r="D214" s="37">
        <f t="shared" si="7"/>
        <v>-0.55608207448481439</v>
      </c>
      <c r="E214" s="37">
        <f t="shared" si="8"/>
        <v>-4.133457997400666</v>
      </c>
      <c r="F214" s="37">
        <f t="shared" ca="1" si="9"/>
        <v>1.3765435356885578</v>
      </c>
      <c r="H214" s="116">
        <f t="shared" si="1"/>
        <v>33154437.050125901</v>
      </c>
      <c r="I214" s="116">
        <f t="shared" si="2"/>
        <v>29334004</v>
      </c>
      <c r="J214" s="116">
        <f t="shared" si="3"/>
        <v>30628898.237094399</v>
      </c>
      <c r="K214" s="116">
        <f t="shared" si="4"/>
        <v>31364025</v>
      </c>
    </row>
    <row r="215" spans="1:11">
      <c r="A215" s="130" t="s">
        <v>103</v>
      </c>
      <c r="B215" s="37">
        <f t="shared" ca="1" si="5"/>
        <v>-0.57990114135118187</v>
      </c>
      <c r="C215" s="37">
        <f t="shared" ca="1" si="6"/>
        <v>-2.3728436608502927</v>
      </c>
      <c r="D215" s="37">
        <f t="shared" si="7"/>
        <v>-0.55608207448481439</v>
      </c>
      <c r="E215" s="37">
        <f t="shared" si="8"/>
        <v>-4.133457997400666</v>
      </c>
      <c r="F215" s="37">
        <f t="shared" ca="1" si="9"/>
        <v>1.7606143365503732</v>
      </c>
      <c r="H215" s="116">
        <f t="shared" si="1"/>
        <v>33154437.050125901</v>
      </c>
      <c r="I215" s="116">
        <f t="shared" si="2"/>
        <v>29334004</v>
      </c>
      <c r="J215" s="116">
        <f t="shared" si="3"/>
        <v>30628898.237094399</v>
      </c>
      <c r="K215" s="116">
        <f t="shared" si="4"/>
        <v>31364025</v>
      </c>
    </row>
    <row r="216" spans="1:11">
      <c r="A216" s="130" t="s">
        <v>104</v>
      </c>
      <c r="B216" s="37">
        <f t="shared" ca="1" si="5"/>
        <v>-1.3973396778700897</v>
      </c>
      <c r="C216" s="37">
        <f t="shared" ca="1" si="6"/>
        <v>-2.9482399723887514</v>
      </c>
      <c r="D216" s="37">
        <f t="shared" si="7"/>
        <v>-0.55608207448481439</v>
      </c>
      <c r="E216" s="37">
        <f t="shared" si="8"/>
        <v>-4.133457997400666</v>
      </c>
      <c r="F216" s="37">
        <f t="shared" ca="1" si="9"/>
        <v>1.1852180250119146</v>
      </c>
      <c r="H216" s="116">
        <f t="shared" si="1"/>
        <v>33154437.050125901</v>
      </c>
      <c r="I216" s="116">
        <f t="shared" si="2"/>
        <v>29334004</v>
      </c>
      <c r="J216" s="116">
        <f t="shared" si="3"/>
        <v>30628898.237094399</v>
      </c>
      <c r="K216" s="116">
        <f t="shared" si="4"/>
        <v>31364025</v>
      </c>
    </row>
    <row r="217" spans="1:11">
      <c r="A217" s="130" t="s">
        <v>31</v>
      </c>
      <c r="B217" s="37">
        <f t="shared" ca="1" si="5"/>
        <v>-1.8452957121025786</v>
      </c>
      <c r="C217" s="37" t="str">
        <f t="shared" ca="1" si="6"/>
        <v/>
      </c>
      <c r="D217" s="37">
        <f t="shared" si="7"/>
        <v>-0.55608207448481439</v>
      </c>
      <c r="E217" s="37">
        <f t="shared" si="8"/>
        <v>-4.133457997400666</v>
      </c>
      <c r="F217" s="37" t="str">
        <f t="shared" ca="1" si="9"/>
        <v/>
      </c>
      <c r="H217" s="116">
        <f t="shared" si="1"/>
        <v>33154437.050125901</v>
      </c>
      <c r="I217" s="116">
        <f t="shared" si="2"/>
        <v>29334004</v>
      </c>
      <c r="J217" s="116">
        <f t="shared" si="3"/>
        <v>30628898.237094399</v>
      </c>
      <c r="K217" s="116">
        <f t="shared" si="4"/>
        <v>31364025</v>
      </c>
    </row>
    <row r="218" spans="1:11">
      <c r="A218" s="130" t="s">
        <v>32</v>
      </c>
      <c r="B218" s="37">
        <f t="shared" ca="1" si="5"/>
        <v>-3.9165939808285262</v>
      </c>
      <c r="C218" s="37" t="str">
        <f t="shared" ca="1" si="6"/>
        <v/>
      </c>
      <c r="D218" s="37">
        <f t="shared" si="7"/>
        <v>-0.55608207448481439</v>
      </c>
      <c r="E218" s="37">
        <f t="shared" si="8"/>
        <v>-4.133457997400666</v>
      </c>
      <c r="F218" s="37" t="str">
        <f t="shared" ca="1" si="9"/>
        <v/>
      </c>
      <c r="H218" s="116">
        <f t="shared" si="1"/>
        <v>33154437.050125901</v>
      </c>
      <c r="I218" s="116">
        <f t="shared" si="2"/>
        <v>29334004</v>
      </c>
      <c r="J218" s="116">
        <f t="shared" si="3"/>
        <v>30628898.237094399</v>
      </c>
      <c r="K218" s="116">
        <f t="shared" si="4"/>
        <v>31364025</v>
      </c>
    </row>
    <row r="219" spans="1:11">
      <c r="A219" s="46"/>
      <c r="B219" s="46"/>
      <c r="C219" s="43"/>
      <c r="D219" s="43"/>
      <c r="E219" s="43"/>
      <c r="F219" s="43"/>
      <c r="H219" s="117"/>
      <c r="I219" s="117"/>
    </row>
    <row r="220" spans="1:11">
      <c r="A220" s="46"/>
      <c r="B220" s="46"/>
      <c r="C220" s="43"/>
      <c r="D220" s="43"/>
      <c r="E220" s="43"/>
      <c r="F220" s="43"/>
    </row>
    <row r="221" spans="1:11">
      <c r="A221" s="46"/>
      <c r="B221" s="46"/>
      <c r="C221" s="43"/>
      <c r="D221" s="43"/>
      <c r="E221" s="43"/>
      <c r="F221" s="43"/>
    </row>
    <row r="222" spans="1:11">
      <c r="A222" s="46"/>
      <c r="B222" s="46"/>
      <c r="C222" s="43"/>
      <c r="D222" s="43"/>
      <c r="E222" s="43"/>
      <c r="F222" s="43"/>
    </row>
    <row r="223" spans="1:11">
      <c r="A223" s="46"/>
      <c r="B223" s="46"/>
      <c r="C223" s="43"/>
      <c r="D223" s="43"/>
      <c r="E223" s="43"/>
      <c r="F223" s="43"/>
    </row>
    <row r="224" spans="1:11">
      <c r="A224" s="46"/>
      <c r="B224" s="46"/>
      <c r="C224" s="43"/>
      <c r="D224" s="43"/>
      <c r="E224" s="43"/>
      <c r="F224" s="43"/>
    </row>
    <row r="225" spans="1:6">
      <c r="A225" s="46"/>
      <c r="B225" s="46"/>
      <c r="C225" s="43"/>
      <c r="D225" s="43"/>
      <c r="E225" s="43"/>
      <c r="F225" s="43"/>
    </row>
    <row r="226" spans="1:6">
      <c r="A226" s="46"/>
      <c r="B226" s="46"/>
      <c r="C226" s="43"/>
      <c r="D226" s="43"/>
      <c r="E226" s="43"/>
      <c r="F226" s="43"/>
    </row>
    <row r="227" spans="1:6">
      <c r="A227" s="46"/>
      <c r="B227" s="46"/>
      <c r="C227" s="43"/>
      <c r="D227" s="43"/>
      <c r="E227" s="43"/>
      <c r="F227" s="43"/>
    </row>
    <row r="228" spans="1:6">
      <c r="A228" s="46"/>
      <c r="B228" s="46"/>
      <c r="C228" s="43"/>
      <c r="D228" s="43"/>
      <c r="E228" s="43"/>
      <c r="F228" s="43"/>
    </row>
    <row r="229" spans="1:6">
      <c r="A229" s="46"/>
      <c r="B229" s="46"/>
      <c r="C229" s="43"/>
      <c r="D229" s="43"/>
      <c r="E229" s="43"/>
      <c r="F229" s="43"/>
    </row>
    <row r="230" spans="1:6">
      <c r="A230" s="46"/>
      <c r="B230" s="46"/>
      <c r="C230" s="43"/>
      <c r="D230" s="43"/>
      <c r="E230" s="43"/>
      <c r="F230" s="43"/>
    </row>
    <row r="231" spans="1:6">
      <c r="A231" s="46"/>
      <c r="B231" s="46"/>
      <c r="C231" s="43"/>
      <c r="D231" s="43"/>
      <c r="E231" s="43"/>
      <c r="F231" s="43"/>
    </row>
    <row r="232" spans="1:6">
      <c r="A232" s="46"/>
      <c r="B232" s="46"/>
      <c r="C232" s="43"/>
      <c r="D232" s="43"/>
      <c r="E232" s="43"/>
      <c r="F232" s="43"/>
    </row>
    <row r="233" spans="1:6">
      <c r="A233" s="46"/>
      <c r="B233" s="46"/>
      <c r="C233" s="43"/>
      <c r="D233" s="43"/>
      <c r="E233" s="43"/>
      <c r="F233" s="43"/>
    </row>
    <row r="234" spans="1:6">
      <c r="A234" s="46"/>
      <c r="B234" s="46"/>
      <c r="C234" s="43"/>
      <c r="D234" s="43"/>
      <c r="E234" s="43"/>
      <c r="F234" s="43"/>
    </row>
    <row r="235" spans="1:6">
      <c r="A235" s="46"/>
      <c r="B235" s="46"/>
      <c r="C235" s="43"/>
      <c r="D235" s="43"/>
      <c r="E235" s="43"/>
      <c r="F235" s="43"/>
    </row>
    <row r="236" spans="1:6">
      <c r="A236" s="46"/>
      <c r="B236" s="46"/>
      <c r="C236" s="43"/>
      <c r="D236" s="43"/>
      <c r="E236" s="43"/>
      <c r="F236" s="43"/>
    </row>
    <row r="237" spans="1:6">
      <c r="A237" s="46"/>
      <c r="B237" s="46"/>
      <c r="C237" s="43"/>
      <c r="D237" s="43"/>
      <c r="E237" s="43"/>
      <c r="F237" s="43"/>
    </row>
    <row r="238" spans="1:6">
      <c r="A238" s="46"/>
      <c r="B238" s="46"/>
      <c r="C238" s="43"/>
      <c r="D238" s="43"/>
      <c r="E238" s="43"/>
      <c r="F238" s="43"/>
    </row>
    <row r="239" spans="1:6">
      <c r="A239" s="46"/>
      <c r="B239" s="46"/>
      <c r="C239" s="43"/>
      <c r="D239" s="43"/>
      <c r="E239" s="43"/>
      <c r="F239" s="43"/>
    </row>
    <row r="240" spans="1:6">
      <c r="A240" s="46"/>
      <c r="B240" s="46"/>
      <c r="C240" s="43"/>
      <c r="D240" s="43"/>
      <c r="E240" s="43"/>
      <c r="F240" s="43"/>
    </row>
    <row r="241" spans="1:6">
      <c r="A241" s="153" t="s">
        <v>106</v>
      </c>
      <c r="B241" s="154"/>
      <c r="C241" s="154"/>
      <c r="D241" s="154"/>
      <c r="E241" s="154"/>
      <c r="F241" s="155"/>
    </row>
    <row r="242" spans="1:6">
      <c r="A242" s="128" t="s">
        <v>93</v>
      </c>
      <c r="B242" s="156" t="s">
        <v>94</v>
      </c>
      <c r="C242" s="157"/>
      <c r="D242" s="156" t="s">
        <v>95</v>
      </c>
      <c r="E242" s="157"/>
      <c r="F242" s="129" t="s">
        <v>96</v>
      </c>
    </row>
    <row r="243" spans="1:6">
      <c r="A243" s="30">
        <v>1</v>
      </c>
      <c r="B243" s="31">
        <v>2</v>
      </c>
      <c r="C243" s="31">
        <v>3</v>
      </c>
      <c r="D243" s="31">
        <v>4</v>
      </c>
      <c r="E243" s="30">
        <v>5</v>
      </c>
      <c r="F243" s="31">
        <v>6</v>
      </c>
    </row>
    <row r="244" spans="1:6">
      <c r="A244" s="32"/>
      <c r="B244" s="31" t="s">
        <v>65</v>
      </c>
      <c r="C244" s="31" t="s">
        <v>20</v>
      </c>
      <c r="D244" s="31" t="s">
        <v>65</v>
      </c>
      <c r="E244" s="31" t="s">
        <v>20</v>
      </c>
      <c r="F244" s="30" t="s">
        <v>20</v>
      </c>
    </row>
    <row r="245" spans="1:6">
      <c r="A245" s="34"/>
      <c r="B245" s="128">
        <v>2020</v>
      </c>
      <c r="C245" s="128">
        <v>2021</v>
      </c>
      <c r="D245" s="128" t="s">
        <v>91</v>
      </c>
      <c r="E245" s="128" t="s">
        <v>154</v>
      </c>
      <c r="F245" s="35"/>
    </row>
    <row r="246" spans="1:6">
      <c r="A246" s="36" t="s">
        <v>97</v>
      </c>
      <c r="B246" s="37">
        <f ca="1">IF(INDIRECT(ADDRESS(ROW('1'!AK$29),COLUMN('1'!AA10)+ROW(A2),1,1,"1"))="","",INDIRECT(ADDRESS(ROW('1'!AK$29),COLUMN('1'!AA10)+ROW(A1),1,1,"1")))</f>
        <v>-27008.783000000054</v>
      </c>
      <c r="C246" s="37">
        <f ca="1">IF(INDIRECT(ADDRESS(ROW('1'!AK$29),COLUMN('1'!AA10)+ROW(A2)+13,1,1,"1"))="","",INDIRECT(ADDRESS(ROW('1'!AK$29),COLUMN('1'!AA10)+ROW(A1)+13,1,1,"1")))</f>
        <v>145495.451</v>
      </c>
      <c r="D246" s="37">
        <v>-341991.77900000202</v>
      </c>
      <c r="E246" s="37">
        <v>-1157978.0900000001</v>
      </c>
      <c r="F246" s="37">
        <f ca="1">IFERROR(C246-E246,"")</f>
        <v>1303473.5410000002</v>
      </c>
    </row>
    <row r="247" spans="1:6">
      <c r="A247" s="36" t="s">
        <v>98</v>
      </c>
      <c r="B247" s="37">
        <f ca="1">IF(INDIRECT(ADDRESS(ROW('1'!AK$29),COLUMN('1'!AA11)+ROW(A3),1,1,"1"))="","",INDIRECT(ADDRESS(ROW('1'!AK$29),COLUMN('1'!AA11)+ROW(A2),1,1,"1")))</f>
        <v>-9269.5239999999758</v>
      </c>
      <c r="C247" s="37">
        <f ca="1">IF(INDIRECT(ADDRESS(ROW('1'!AK$29),COLUMN('1'!AA11)+ROW(A3)+13,1,1,"1"))="","",INDIRECT(ADDRESS(ROW('1'!AK$29),COLUMN('1'!AA11)+ROW(A2)+13,1,1,"1")))</f>
        <v>140973.01899999985</v>
      </c>
      <c r="D247" s="37">
        <v>-341991.77900000202</v>
      </c>
      <c r="E247" s="37">
        <v>-1157978.0900000001</v>
      </c>
      <c r="F247" s="37">
        <f t="shared" ref="F247:F257" ca="1" si="10">IFERROR(C247-E247,"")</f>
        <v>1298951.1089999999</v>
      </c>
    </row>
    <row r="248" spans="1:6">
      <c r="A248" s="130" t="s">
        <v>99</v>
      </c>
      <c r="B248" s="37">
        <f ca="1">IF(INDIRECT(ADDRESS(ROW('1'!AK$29),COLUMN('1'!AA12)+ROW(A4),1,1,"1"))="","",INDIRECT(ADDRESS(ROW('1'!AK$29),COLUMN('1'!AA12)+ROW(A3),1,1,"1")))</f>
        <v>-101706.88614000008</v>
      </c>
      <c r="C248" s="37">
        <f ca="1">IF(INDIRECT(ADDRESS(ROW('1'!AK$29),COLUMN('1'!AA12)+ROW(A4)+13,1,1,"1"))="","",INDIRECT(ADDRESS(ROW('1'!AK$29),COLUMN('1'!AA12)+ROW(A3)+13,1,1,"1")))</f>
        <v>-553552.96299999999</v>
      </c>
      <c r="D248" s="37">
        <v>-341991.77900000202</v>
      </c>
      <c r="E248" s="37">
        <v>-1157978.0900000001</v>
      </c>
      <c r="F248" s="37">
        <f t="shared" ca="1" si="10"/>
        <v>604425.12700000009</v>
      </c>
    </row>
    <row r="249" spans="1:6">
      <c r="A249" s="130" t="s">
        <v>25</v>
      </c>
      <c r="B249" s="37">
        <f ca="1">IF(INDIRECT(ADDRESS(ROW('1'!AK$29),COLUMN('1'!AA13)+ROW(A5),1,1,"1"))="","",INDIRECT(ADDRESS(ROW('1'!AK$29),COLUMN('1'!AA13)+ROW(A4),1,1,"1")))</f>
        <v>-170325.64399999985</v>
      </c>
      <c r="C249" s="37">
        <f ca="1">IF(INDIRECT(ADDRESS(ROW('1'!AK$29),COLUMN('1'!AA13)+ROW(A5)+13,1,1,"1"))="","",INDIRECT(ADDRESS(ROW('1'!AK$29),COLUMN('1'!AA13)+ROW(A4)+13,1,1,"1")))</f>
        <v>-658430.76099999994</v>
      </c>
      <c r="D249" s="37">
        <v>-341991.77900000202</v>
      </c>
      <c r="E249" s="37">
        <v>-1157978.0900000001</v>
      </c>
      <c r="F249" s="37">
        <f t="shared" ca="1" si="10"/>
        <v>499547.32900000014</v>
      </c>
    </row>
    <row r="250" spans="1:6">
      <c r="A250" s="130" t="s">
        <v>100</v>
      </c>
      <c r="B250" s="37">
        <f ca="1">IF(INDIRECT(ADDRESS(ROW('1'!AK$29),COLUMN('1'!AA14)+ROW(A6),1,1,"1"))="","",INDIRECT(ADDRESS(ROW('1'!AK$29),COLUMN('1'!AA14)+ROW(A5),1,1,"1")))</f>
        <v>-92020.585659999866</v>
      </c>
      <c r="C250" s="37">
        <f ca="1">IF(INDIRECT(ADDRESS(ROW('1'!AK$29),COLUMN('1'!AA14)+ROW(A6)+13,1,1,"1"))="","",INDIRECT(ADDRESS(ROW('1'!AK$29),COLUMN('1'!AA14)+ROW(A5)+13,1,1,"1")))</f>
        <v>-659587.17199999979</v>
      </c>
      <c r="D250" s="37">
        <v>-341991.77900000202</v>
      </c>
      <c r="E250" s="37">
        <v>-1157978.0900000001</v>
      </c>
      <c r="F250" s="37">
        <f t="shared" ca="1" si="10"/>
        <v>498390.9180000003</v>
      </c>
    </row>
    <row r="251" spans="1:6">
      <c r="A251" s="130" t="s">
        <v>101</v>
      </c>
      <c r="B251" s="37">
        <f ca="1">IF(INDIRECT(ADDRESS(ROW('1'!AK$29),COLUMN('1'!AA15)+ROW(A7),1,1,"1"))="","",INDIRECT(ADDRESS(ROW('1'!AK$29),COLUMN('1'!AA15)+ROW(A6),1,1,"1")))</f>
        <v>-208697</v>
      </c>
      <c r="C251" s="37">
        <f ca="1">IF(INDIRECT(ADDRESS(ROW('1'!AK$29),COLUMN('1'!AA15)+ROW(A7)+13,1,1,"1"))="","",INDIRECT(ADDRESS(ROW('1'!AK$29),COLUMN('1'!AA15)+ROW(A6)+13,1,1,"1")))</f>
        <v>-939419.41299999971</v>
      </c>
      <c r="D251" s="37">
        <v>-341991.77900000202</v>
      </c>
      <c r="E251" s="37">
        <v>-1157978.0900000001</v>
      </c>
      <c r="F251" s="37">
        <f t="shared" ca="1" si="10"/>
        <v>218558.67700000037</v>
      </c>
    </row>
    <row r="252" spans="1:6">
      <c r="A252" s="130" t="s">
        <v>102</v>
      </c>
      <c r="B252" s="37">
        <f ca="1">IF(INDIRECT(ADDRESS(ROW('1'!AK$29),COLUMN('1'!AA16)+ROW(A8),1,1,"1"))="","",INDIRECT(ADDRESS(ROW('1'!AK$29),COLUMN('1'!AA16)+ROW(A7),1,1,"1")))</f>
        <v>-115099.53200000012</v>
      </c>
      <c r="C252" s="37">
        <f ca="1">IF(INDIRECT(ADDRESS(ROW('1'!AK$29),COLUMN('1'!AA16)+ROW(A8)+13,1,1,"1"))="","",INDIRECT(ADDRESS(ROW('1'!AK$29),COLUMN('1'!AA16)+ROW(A7)+13,1,1,"1")))</f>
        <v>-920391.10199999996</v>
      </c>
      <c r="D252" s="37">
        <v>-341991.77900000202</v>
      </c>
      <c r="E252" s="37">
        <v>-1157978.0900000001</v>
      </c>
      <c r="F252" s="37">
        <f t="shared" ca="1" si="10"/>
        <v>237586.98800000013</v>
      </c>
    </row>
    <row r="253" spans="1:6">
      <c r="A253" s="130" t="s">
        <v>28</v>
      </c>
      <c r="B253" s="37">
        <f ca="1">IF(INDIRECT(ADDRESS(ROW('1'!AK$29),COLUMN('1'!AA17)+ROW(A9),1,1,"1"))="","",INDIRECT(ADDRESS(ROW('1'!AK$29),COLUMN('1'!AA17)+ROW(A8),1,1,"1")))</f>
        <v>-216342.46299999952</v>
      </c>
      <c r="C253" s="37">
        <f ca="1">IF(INDIRECT(ADDRESS(ROW('1'!AK$29),COLUMN('1'!AA17)+ROW(A9)+13,1,1,"1"))="","",INDIRECT(ADDRESS(ROW('1'!AK$29),COLUMN('1'!AA17)+ROW(A8)+13,1,1,"1")))</f>
        <v>-950438.33499999996</v>
      </c>
      <c r="D253" s="37">
        <v>-341991.77900000202</v>
      </c>
      <c r="E253" s="37">
        <v>-1157978.0900000001</v>
      </c>
      <c r="F253" s="37">
        <f t="shared" ca="1" si="10"/>
        <v>207539.75500000012</v>
      </c>
    </row>
    <row r="254" spans="1:6">
      <c r="A254" s="130" t="s">
        <v>103</v>
      </c>
      <c r="B254" s="37">
        <f ca="1">IF(INDIRECT(ADDRESS(ROW('1'!AK$29),COLUMN('1'!AA18)+ROW(A10),1,1,"1"))="","",INDIRECT(ADDRESS(ROW('1'!AK$29),COLUMN('1'!AA18)+ROW(A9),1,1,"1")))</f>
        <v>-335327.7209999999</v>
      </c>
      <c r="C254" s="37">
        <f ca="1">IF(INDIRECT(ADDRESS(ROW('1'!AK$29),COLUMN('1'!AA18)+ROW(A10)+13,1,1,"1"))="","",INDIRECT(ADDRESS(ROW('1'!AK$29),COLUMN('1'!AA18)+ROW(A9)+13,1,1,"1")))</f>
        <v>-838941.25799999945</v>
      </c>
      <c r="D254" s="37">
        <v>-341991.77900000202</v>
      </c>
      <c r="E254" s="37">
        <v>-1157978.0900000001</v>
      </c>
      <c r="F254" s="37">
        <f t="shared" ca="1" si="10"/>
        <v>319036.83200000064</v>
      </c>
    </row>
    <row r="255" spans="1:6">
      <c r="A255" s="130" t="s">
        <v>104</v>
      </c>
      <c r="B255" s="37">
        <f ca="1">IF(INDIRECT(ADDRESS(ROW('1'!AK$29),COLUMN('1'!AA19)+ROW(A11),1,1,"1"))="","",INDIRECT(ADDRESS(ROW('1'!AK$29),COLUMN('1'!AA19)+ROW(A10),1,1,"1")))</f>
        <v>-600909.80800000019</v>
      </c>
      <c r="C255" s="37">
        <f ca="1">IF(INDIRECT(ADDRESS(ROW('1'!AK$29),COLUMN('1'!AA19)+ROW(A11)+13,1,1,"1"))="","",INDIRECT(ADDRESS(ROW('1'!AK$29),COLUMN('1'!AA19)+ROW(A10)+13,1,1,"1")))</f>
        <v>-1117742.949</v>
      </c>
      <c r="D255" s="37">
        <v>-341991.77900000202</v>
      </c>
      <c r="E255" s="37">
        <v>-1157978.0900000001</v>
      </c>
      <c r="F255" s="37">
        <f t="shared" ca="1" si="10"/>
        <v>40235.141000000061</v>
      </c>
    </row>
    <row r="256" spans="1:6">
      <c r="A256" s="130" t="s">
        <v>31</v>
      </c>
      <c r="B256" s="37">
        <f ca="1">IF(INDIRECT(ADDRESS(ROW('1'!AK$29),COLUMN('1'!AA20)+ROW(A12),1,1,"1"))="","",INDIRECT(ADDRESS(ROW('1'!AK$29),COLUMN('1'!AA20)+ROW(A11),1,1,"1")))</f>
        <v>-709090.36600000039</v>
      </c>
      <c r="C256" s="37" t="str">
        <f ca="1">IF(INDIRECT(ADDRESS(ROW('1'!AK$29),COLUMN('1'!AA20)+ROW(A12)+13,1,1,"1"))="","",INDIRECT(ADDRESS(ROW('1'!AK$29),COLUMN('1'!AA20)+ROW(A11)+13,1,1,"1")))</f>
        <v/>
      </c>
      <c r="D256" s="37">
        <v>-341991.77900000202</v>
      </c>
      <c r="E256" s="37">
        <v>-1157978.0900000001</v>
      </c>
      <c r="F256" s="37" t="str">
        <f t="shared" ca="1" si="10"/>
        <v/>
      </c>
    </row>
    <row r="257" spans="1:6">
      <c r="A257" s="130" t="s">
        <v>32</v>
      </c>
      <c r="B257" s="37">
        <f ca="1">IF(INDIRECT(ADDRESS(ROW('1'!AK$29),COLUMN('1'!AA21)+ROW(A13),1,1,"1"))="","",INDIRECT(ADDRESS(ROW('1'!AK$29),COLUMN('1'!AA21)+ROW(A12),1,1,"1")))</f>
        <v>-1241962.0246699993</v>
      </c>
      <c r="C257" s="37" t="str">
        <f ca="1">IF(INDIRECT(ADDRESS(ROW('1'!AK$29),COLUMN('1'!AA21)+ROW(A13)+13,1,1,"1"))="","",INDIRECT(ADDRESS(ROW('1'!AK$29),COLUMN('1'!AA21)+ROW(A12)+13,1,1,"1")))</f>
        <v/>
      </c>
      <c r="D257" s="37">
        <v>-341991.77900000202</v>
      </c>
      <c r="E257" s="37">
        <v>-1157978.0900000001</v>
      </c>
      <c r="F257" s="37" t="str">
        <f t="shared" ca="1" si="10"/>
        <v/>
      </c>
    </row>
    <row r="258" spans="1:6">
      <c r="A258" s="46"/>
      <c r="B258" s="46"/>
      <c r="C258" s="43"/>
      <c r="D258" s="43"/>
      <c r="E258" s="43"/>
      <c r="F258" s="43"/>
    </row>
    <row r="259" spans="1:6">
      <c r="A259" s="46"/>
      <c r="B259" s="46"/>
      <c r="C259" s="43"/>
      <c r="D259" s="43"/>
      <c r="E259" s="43"/>
      <c r="F259" s="43"/>
    </row>
    <row r="260" spans="1:6">
      <c r="A260" s="46"/>
      <c r="B260" s="46"/>
      <c r="C260" s="43"/>
      <c r="D260" s="43"/>
      <c r="E260" s="43"/>
      <c r="F260" s="43"/>
    </row>
    <row r="261" spans="1:6">
      <c r="A261" s="46"/>
      <c r="B261" s="46"/>
      <c r="C261" s="43"/>
      <c r="D261" s="43"/>
      <c r="E261" s="43"/>
      <c r="F261" s="43"/>
    </row>
    <row r="262" spans="1:6">
      <c r="A262" s="46"/>
      <c r="B262" s="46"/>
      <c r="C262" s="43"/>
      <c r="D262" s="43"/>
      <c r="E262" s="43"/>
      <c r="F262" s="43"/>
    </row>
    <row r="263" spans="1:6">
      <c r="A263" s="46"/>
      <c r="B263" s="46"/>
      <c r="C263" s="43"/>
      <c r="D263" s="43"/>
      <c r="E263" s="43"/>
      <c r="F263" s="43"/>
    </row>
    <row r="264" spans="1:6">
      <c r="A264" s="46"/>
      <c r="B264" s="46"/>
      <c r="C264" s="43"/>
      <c r="D264" s="43"/>
      <c r="E264" s="43"/>
      <c r="F264" s="43"/>
    </row>
    <row r="265" spans="1:6">
      <c r="A265" s="46"/>
      <c r="B265" s="46"/>
      <c r="C265" s="43"/>
      <c r="D265" s="43"/>
      <c r="E265" s="43"/>
      <c r="F265" s="43"/>
    </row>
    <row r="266" spans="1:6">
      <c r="A266" s="46"/>
      <c r="B266" s="46"/>
      <c r="C266" s="43"/>
      <c r="D266" s="43"/>
      <c r="E266" s="43"/>
      <c r="F266" s="43"/>
    </row>
    <row r="267" spans="1:6">
      <c r="A267" s="46"/>
      <c r="B267" s="46"/>
      <c r="C267" s="43"/>
      <c r="D267" s="43"/>
      <c r="E267" s="43"/>
      <c r="F267" s="43"/>
    </row>
    <row r="268" spans="1:6">
      <c r="A268" s="46"/>
      <c r="B268" s="46"/>
      <c r="C268" s="43"/>
      <c r="D268" s="43"/>
      <c r="E268" s="43"/>
      <c r="F268" s="43"/>
    </row>
    <row r="269" spans="1:6">
      <c r="A269" s="46"/>
      <c r="B269" s="46"/>
      <c r="C269" s="43"/>
      <c r="D269" s="43"/>
      <c r="E269" s="43"/>
      <c r="F269" s="43"/>
    </row>
    <row r="270" spans="1:6">
      <c r="A270" s="46"/>
      <c r="B270" s="46"/>
      <c r="C270" s="43"/>
      <c r="D270" s="43"/>
      <c r="E270" s="43"/>
      <c r="F270" s="43"/>
    </row>
    <row r="271" spans="1:6">
      <c r="A271" s="46"/>
      <c r="B271" s="46"/>
      <c r="C271" s="43"/>
      <c r="D271" s="43"/>
      <c r="E271" s="43"/>
      <c r="F271" s="43"/>
    </row>
    <row r="272" spans="1:6">
      <c r="A272" s="46"/>
      <c r="B272" s="46"/>
      <c r="C272" s="43"/>
      <c r="D272" s="43"/>
      <c r="E272" s="43"/>
      <c r="F272" s="43"/>
    </row>
    <row r="273" spans="1:11">
      <c r="A273" s="46"/>
      <c r="B273" s="46"/>
      <c r="C273" s="43"/>
      <c r="D273" s="43"/>
      <c r="E273" s="43"/>
      <c r="F273" s="43"/>
    </row>
    <row r="274" spans="1:11">
      <c r="A274" s="46"/>
      <c r="B274" s="46"/>
      <c r="C274" s="43"/>
      <c r="D274" s="43"/>
      <c r="E274" s="43"/>
      <c r="F274" s="43"/>
    </row>
    <row r="275" spans="1:11">
      <c r="A275" s="46"/>
      <c r="B275" s="46"/>
      <c r="C275" s="43"/>
      <c r="D275" s="43"/>
      <c r="E275" s="43"/>
      <c r="F275" s="43"/>
    </row>
    <row r="276" spans="1:11">
      <c r="A276" s="46"/>
      <c r="B276" s="46"/>
      <c r="C276" s="43"/>
      <c r="D276" s="43"/>
      <c r="E276" s="43"/>
      <c r="F276" s="43"/>
    </row>
    <row r="277" spans="1:11">
      <c r="A277" s="46"/>
      <c r="B277" s="46"/>
      <c r="C277" s="43"/>
      <c r="D277" s="43"/>
      <c r="E277" s="43"/>
      <c r="F277" s="43"/>
    </row>
    <row r="278" spans="1:11">
      <c r="A278" s="46"/>
      <c r="B278" s="46"/>
      <c r="C278" s="43"/>
      <c r="D278" s="43"/>
      <c r="E278" s="43"/>
      <c r="F278" s="43"/>
    </row>
    <row r="279" spans="1:11">
      <c r="A279" s="46"/>
      <c r="B279" s="46"/>
      <c r="C279" s="43"/>
      <c r="D279" s="43"/>
      <c r="E279" s="43"/>
      <c r="F279" s="43"/>
    </row>
    <row r="280" spans="1:11">
      <c r="A280" s="46"/>
      <c r="B280" s="46"/>
      <c r="C280" s="43"/>
      <c r="D280" s="43"/>
      <c r="E280" s="43"/>
      <c r="F280" s="43"/>
    </row>
    <row r="281" spans="1:11">
      <c r="A281" s="153" t="s">
        <v>107</v>
      </c>
      <c r="B281" s="154"/>
      <c r="C281" s="154"/>
      <c r="D281" s="154"/>
      <c r="E281" s="154"/>
      <c r="F281" s="155"/>
    </row>
    <row r="282" spans="1:11">
      <c r="A282" s="128" t="s">
        <v>93</v>
      </c>
      <c r="B282" s="156" t="s">
        <v>94</v>
      </c>
      <c r="C282" s="157"/>
      <c r="D282" s="156" t="s">
        <v>95</v>
      </c>
      <c r="E282" s="157"/>
      <c r="F282" s="129" t="s">
        <v>96</v>
      </c>
    </row>
    <row r="283" spans="1:11">
      <c r="A283" s="30">
        <v>1</v>
      </c>
      <c r="B283" s="31">
        <v>2</v>
      </c>
      <c r="C283" s="31">
        <v>3</v>
      </c>
      <c r="D283" s="31">
        <v>4</v>
      </c>
      <c r="E283" s="30">
        <v>5</v>
      </c>
      <c r="F283" s="31">
        <v>6</v>
      </c>
    </row>
    <row r="284" spans="1:11">
      <c r="A284" s="32"/>
      <c r="B284" s="31" t="s">
        <v>65</v>
      </c>
      <c r="C284" s="31" t="s">
        <v>20</v>
      </c>
      <c r="D284" s="31" t="s">
        <v>65</v>
      </c>
      <c r="E284" s="31" t="s">
        <v>20</v>
      </c>
      <c r="F284" s="30" t="s">
        <v>20</v>
      </c>
    </row>
    <row r="285" spans="1:11">
      <c r="A285" s="34"/>
      <c r="B285" s="128">
        <v>2020</v>
      </c>
      <c r="C285" s="128">
        <v>2021</v>
      </c>
      <c r="D285" s="128" t="s">
        <v>91</v>
      </c>
      <c r="E285" s="128" t="s">
        <v>154</v>
      </c>
      <c r="F285" s="35"/>
      <c r="H285" s="116" t="str">
        <f>C487</f>
        <v>2020 plan</v>
      </c>
      <c r="I285" s="116" t="str">
        <f>D487</f>
        <v>2020 actual</v>
      </c>
      <c r="J285" s="116" t="str">
        <f>E487</f>
        <v>2021 plan</v>
      </c>
      <c r="K285" s="116" t="str">
        <f>F487</f>
        <v>2021 forecast</v>
      </c>
    </row>
    <row r="286" spans="1:11">
      <c r="A286" s="36" t="s">
        <v>97</v>
      </c>
      <c r="B286" s="37">
        <f ca="1">IFERROR(B246/I286*100,"")</f>
        <v>-9.2073291460654516E-2</v>
      </c>
      <c r="C286" s="37">
        <f ca="1">IFERROR(C246/K286*100,"")</f>
        <v>0.4716281700717444</v>
      </c>
      <c r="D286" s="37">
        <f>IFERROR(D246/H286*100,"")</f>
        <v>-1.0315113433624215</v>
      </c>
      <c r="E286" s="37">
        <f>IFERROR(E246/J286*100,"")</f>
        <v>-3.7536231120371855</v>
      </c>
      <c r="F286" s="37">
        <f ca="1">IFERROR(C286-E286,"")</f>
        <v>4.2252512821089301</v>
      </c>
      <c r="H286" s="116">
        <f t="shared" ref="H286:H297" si="11">C488</f>
        <v>33154437.050125901</v>
      </c>
      <c r="I286" s="116">
        <f t="shared" ref="I286:I297" si="12">D488</f>
        <v>29334004</v>
      </c>
      <c r="J286" s="116">
        <f t="shared" ref="J286:J297" si="13">E488</f>
        <v>30849609.975135099</v>
      </c>
      <c r="K286" s="116">
        <f t="shared" ref="K286:K297" si="14">F488</f>
        <v>30849609.975135099</v>
      </c>
    </row>
    <row r="287" spans="1:11">
      <c r="A287" s="36" t="s">
        <v>98</v>
      </c>
      <c r="B287" s="37">
        <f t="shared" ref="B287:B297" ca="1" si="15">IFERROR(B247/I287*100,"")</f>
        <v>-3.1599927510748194E-2</v>
      </c>
      <c r="C287" s="37">
        <f t="shared" ref="C287:C297" ca="1" si="16">IFERROR(C247/K287*100,"")</f>
        <v>0.45696856172128153</v>
      </c>
      <c r="D287" s="37">
        <f t="shared" ref="D287:D297" si="17">IFERROR(D247/H287*100,"")</f>
        <v>-1.0315113433624215</v>
      </c>
      <c r="E287" s="37">
        <f t="shared" ref="E287:E297" si="18">IFERROR(E247/J287*100,"")</f>
        <v>-3.7536231120371855</v>
      </c>
      <c r="F287" s="37">
        <f t="shared" ref="F287:F297" ca="1" si="19">IFERROR(C287-E287,"")</f>
        <v>4.2105916737584668</v>
      </c>
      <c r="H287" s="116">
        <f t="shared" si="11"/>
        <v>33154437.050125901</v>
      </c>
      <c r="I287" s="116">
        <f t="shared" si="12"/>
        <v>29334004</v>
      </c>
      <c r="J287" s="116">
        <f t="shared" si="13"/>
        <v>30849609.975135099</v>
      </c>
      <c r="K287" s="116">
        <f t="shared" si="14"/>
        <v>30849609.975135099</v>
      </c>
    </row>
    <row r="288" spans="1:11">
      <c r="A288" s="130" t="s">
        <v>99</v>
      </c>
      <c r="B288" s="37">
        <f t="shared" ca="1" si="15"/>
        <v>-0.34672009364967726</v>
      </c>
      <c r="C288" s="37">
        <f t="shared" ca="1" si="16"/>
        <v>-1.8072898303916027</v>
      </c>
      <c r="D288" s="37">
        <f t="shared" si="17"/>
        <v>-1.0315113433624215</v>
      </c>
      <c r="E288" s="37">
        <f t="shared" si="18"/>
        <v>-3.7806717076018841</v>
      </c>
      <c r="F288" s="37">
        <f t="shared" ca="1" si="19"/>
        <v>1.9733818772102814</v>
      </c>
      <c r="H288" s="116">
        <f t="shared" si="11"/>
        <v>33154437.050125901</v>
      </c>
      <c r="I288" s="116">
        <f t="shared" si="12"/>
        <v>29334004</v>
      </c>
      <c r="J288" s="116">
        <f t="shared" si="13"/>
        <v>30628898.237094399</v>
      </c>
      <c r="K288" s="116">
        <f t="shared" si="14"/>
        <v>30628898.237094399</v>
      </c>
    </row>
    <row r="289" spans="1:11">
      <c r="A289" s="130" t="s">
        <v>25</v>
      </c>
      <c r="B289" s="37">
        <f t="shared" ca="1" si="15"/>
        <v>-0.58064232895038759</v>
      </c>
      <c r="C289" s="37">
        <f t="shared" ca="1" si="16"/>
        <v>-2.1497043605785993</v>
      </c>
      <c r="D289" s="37">
        <f t="shared" si="17"/>
        <v>-1.0315113433624215</v>
      </c>
      <c r="E289" s="37">
        <f t="shared" si="18"/>
        <v>-3.7806717076018841</v>
      </c>
      <c r="F289" s="37">
        <f t="shared" ca="1" si="19"/>
        <v>1.6309673470232848</v>
      </c>
      <c r="H289" s="116">
        <f t="shared" si="11"/>
        <v>33154437.050125901</v>
      </c>
      <c r="I289" s="116">
        <f t="shared" si="12"/>
        <v>29334004</v>
      </c>
      <c r="J289" s="116">
        <f t="shared" si="13"/>
        <v>30628898.237094399</v>
      </c>
      <c r="K289" s="116">
        <f t="shared" si="14"/>
        <v>30628898.237094399</v>
      </c>
    </row>
    <row r="290" spans="1:11">
      <c r="A290" s="130" t="s">
        <v>100</v>
      </c>
      <c r="B290" s="37">
        <f t="shared" ca="1" si="15"/>
        <v>-0.3136993697144102</v>
      </c>
      <c r="C290" s="37">
        <f t="shared" ca="1" si="16"/>
        <v>-2.1534799159088895</v>
      </c>
      <c r="D290" s="37">
        <f t="shared" si="17"/>
        <v>-1.0315113433624215</v>
      </c>
      <c r="E290" s="37">
        <f t="shared" si="18"/>
        <v>-3.7806717076018841</v>
      </c>
      <c r="F290" s="37">
        <f t="shared" ca="1" si="19"/>
        <v>1.6271917916929945</v>
      </c>
      <c r="H290" s="116">
        <f t="shared" si="11"/>
        <v>33154437.050125901</v>
      </c>
      <c r="I290" s="116">
        <f t="shared" si="12"/>
        <v>29334004</v>
      </c>
      <c r="J290" s="116">
        <f t="shared" si="13"/>
        <v>30628898.237094399</v>
      </c>
      <c r="K290" s="116">
        <f t="shared" si="14"/>
        <v>30628898.237094399</v>
      </c>
    </row>
    <row r="291" spans="1:11">
      <c r="A291" s="130" t="s">
        <v>101</v>
      </c>
      <c r="B291" s="37">
        <f t="shared" ca="1" si="15"/>
        <v>-0.71145077910264143</v>
      </c>
      <c r="C291" s="37">
        <f t="shared" ca="1" si="16"/>
        <v>-2.995213187720644</v>
      </c>
      <c r="D291" s="37">
        <f t="shared" si="17"/>
        <v>-1.0315113433624215</v>
      </c>
      <c r="E291" s="37">
        <f t="shared" si="18"/>
        <v>-3.7806717076018841</v>
      </c>
      <c r="F291" s="37">
        <f t="shared" ca="1" si="19"/>
        <v>0.78545851988124005</v>
      </c>
      <c r="H291" s="116">
        <f t="shared" si="11"/>
        <v>33154437.050125901</v>
      </c>
      <c r="I291" s="116">
        <f t="shared" si="12"/>
        <v>29334004</v>
      </c>
      <c r="J291" s="116">
        <f t="shared" si="13"/>
        <v>30628898.237094399</v>
      </c>
      <c r="K291" s="116">
        <f t="shared" si="14"/>
        <v>31364025</v>
      </c>
    </row>
    <row r="292" spans="1:11">
      <c r="A292" s="130" t="s">
        <v>102</v>
      </c>
      <c r="B292" s="37">
        <f t="shared" ca="1" si="15"/>
        <v>-0.39237579704427711</v>
      </c>
      <c r="C292" s="37">
        <f t="shared" ca="1" si="16"/>
        <v>-2.9345439623900309</v>
      </c>
      <c r="D292" s="37">
        <f t="shared" si="17"/>
        <v>-1.0315113433624215</v>
      </c>
      <c r="E292" s="37">
        <f t="shared" si="18"/>
        <v>-3.7806717076018841</v>
      </c>
      <c r="F292" s="37">
        <f t="shared" ca="1" si="19"/>
        <v>0.84612774521185319</v>
      </c>
      <c r="H292" s="116">
        <f t="shared" si="11"/>
        <v>33154437.050125901</v>
      </c>
      <c r="I292" s="116">
        <f t="shared" si="12"/>
        <v>29334004</v>
      </c>
      <c r="J292" s="116">
        <f t="shared" si="13"/>
        <v>30628898.237094399</v>
      </c>
      <c r="K292" s="116">
        <f t="shared" si="14"/>
        <v>31364025</v>
      </c>
    </row>
    <row r="293" spans="1:11">
      <c r="A293" s="130" t="s">
        <v>28</v>
      </c>
      <c r="B293" s="37">
        <f t="shared" ca="1" si="15"/>
        <v>-0.7375142616057444</v>
      </c>
      <c r="C293" s="37">
        <f t="shared" ca="1" si="16"/>
        <v>-3.0303455471674954</v>
      </c>
      <c r="D293" s="37">
        <f t="shared" si="17"/>
        <v>-1.0315113433624215</v>
      </c>
      <c r="E293" s="37">
        <f t="shared" si="18"/>
        <v>-3.7806717076018841</v>
      </c>
      <c r="F293" s="37">
        <f t="shared" ca="1" si="19"/>
        <v>0.75032616043438871</v>
      </c>
      <c r="H293" s="116">
        <f t="shared" si="11"/>
        <v>33154437.050125901</v>
      </c>
      <c r="I293" s="116">
        <f t="shared" si="12"/>
        <v>29334004</v>
      </c>
      <c r="J293" s="116">
        <f t="shared" si="13"/>
        <v>30628898.237094399</v>
      </c>
      <c r="K293" s="116">
        <f t="shared" si="14"/>
        <v>31364025</v>
      </c>
    </row>
    <row r="294" spans="1:11">
      <c r="A294" s="130" t="s">
        <v>103</v>
      </c>
      <c r="B294" s="37">
        <f t="shared" ca="1" si="15"/>
        <v>-1.1431365489689027</v>
      </c>
      <c r="C294" s="37">
        <f t="shared" ca="1" si="16"/>
        <v>-2.6748520255292472</v>
      </c>
      <c r="D294" s="37">
        <f t="shared" si="17"/>
        <v>-1.0315113433624215</v>
      </c>
      <c r="E294" s="37">
        <f t="shared" si="18"/>
        <v>-3.7806717076018841</v>
      </c>
      <c r="F294" s="37">
        <f t="shared" ca="1" si="19"/>
        <v>1.1058196820726369</v>
      </c>
      <c r="H294" s="116">
        <f t="shared" si="11"/>
        <v>33154437.050125901</v>
      </c>
      <c r="I294" s="116">
        <f t="shared" si="12"/>
        <v>29334004</v>
      </c>
      <c r="J294" s="116">
        <f t="shared" si="13"/>
        <v>30628898.237094399</v>
      </c>
      <c r="K294" s="116">
        <f t="shared" si="14"/>
        <v>31364025</v>
      </c>
    </row>
    <row r="295" spans="1:11">
      <c r="A295" s="130" t="s">
        <v>104</v>
      </c>
      <c r="B295" s="37">
        <f t="shared" ca="1" si="15"/>
        <v>-2.0485093272640182</v>
      </c>
      <c r="C295" s="37">
        <f t="shared" ca="1" si="16"/>
        <v>-3.5637739384533713</v>
      </c>
      <c r="D295" s="37">
        <f t="shared" si="17"/>
        <v>-1.0315113433624215</v>
      </c>
      <c r="E295" s="37">
        <f t="shared" si="18"/>
        <v>-3.7806717076018841</v>
      </c>
      <c r="F295" s="37">
        <f t="shared" ca="1" si="19"/>
        <v>0.21689776914851278</v>
      </c>
      <c r="H295" s="116">
        <f t="shared" si="11"/>
        <v>33154437.050125901</v>
      </c>
      <c r="I295" s="116">
        <f t="shared" si="12"/>
        <v>29334004</v>
      </c>
      <c r="J295" s="116">
        <f t="shared" si="13"/>
        <v>30628898.237094399</v>
      </c>
      <c r="K295" s="116">
        <f t="shared" si="14"/>
        <v>31364025</v>
      </c>
    </row>
    <row r="296" spans="1:11">
      <c r="A296" s="130" t="s">
        <v>31</v>
      </c>
      <c r="B296" s="37">
        <f t="shared" ca="1" si="15"/>
        <v>-2.4172982522263253</v>
      </c>
      <c r="C296" s="37" t="str">
        <f t="shared" ca="1" si="16"/>
        <v/>
      </c>
      <c r="D296" s="37">
        <f t="shared" si="17"/>
        <v>-1.0315113433624215</v>
      </c>
      <c r="E296" s="37">
        <f t="shared" si="18"/>
        <v>-3.7806717076018841</v>
      </c>
      <c r="F296" s="37" t="str">
        <f t="shared" ca="1" si="19"/>
        <v/>
      </c>
      <c r="H296" s="116">
        <f t="shared" si="11"/>
        <v>33154437.050125901</v>
      </c>
      <c r="I296" s="116">
        <f t="shared" si="12"/>
        <v>29334004</v>
      </c>
      <c r="J296" s="116">
        <f t="shared" si="13"/>
        <v>30628898.237094399</v>
      </c>
      <c r="K296" s="116">
        <f t="shared" si="14"/>
        <v>31364025</v>
      </c>
    </row>
    <row r="297" spans="1:11">
      <c r="A297" s="130" t="s">
        <v>32</v>
      </c>
      <c r="B297" s="37">
        <f t="shared" ca="1" si="15"/>
        <v>-4.2338646461969507</v>
      </c>
      <c r="C297" s="37" t="str">
        <f t="shared" ca="1" si="16"/>
        <v/>
      </c>
      <c r="D297" s="37">
        <f t="shared" si="17"/>
        <v>-1.0315113433624215</v>
      </c>
      <c r="E297" s="37">
        <f t="shared" si="18"/>
        <v>-3.7806717076018841</v>
      </c>
      <c r="F297" s="37" t="str">
        <f t="shared" ca="1" si="19"/>
        <v/>
      </c>
      <c r="H297" s="116">
        <f t="shared" si="11"/>
        <v>33154437.050125901</v>
      </c>
      <c r="I297" s="116">
        <f t="shared" si="12"/>
        <v>29334004</v>
      </c>
      <c r="J297" s="116">
        <f t="shared" si="13"/>
        <v>30628898.237094399</v>
      </c>
      <c r="K297" s="116">
        <f t="shared" si="14"/>
        <v>31364025</v>
      </c>
    </row>
    <row r="298" spans="1:11">
      <c r="A298" s="46"/>
      <c r="B298" s="46"/>
      <c r="C298" s="43"/>
      <c r="D298" s="43"/>
      <c r="E298" s="43"/>
      <c r="F298" s="43"/>
      <c r="H298" s="117"/>
      <c r="I298" s="117"/>
    </row>
    <row r="299" spans="1:11">
      <c r="A299" s="46"/>
      <c r="B299" s="46"/>
      <c r="C299" s="43"/>
      <c r="D299" s="43"/>
      <c r="E299" s="43"/>
      <c r="F299" s="43"/>
    </row>
    <row r="300" spans="1:11">
      <c r="A300" s="46"/>
      <c r="B300" s="46"/>
      <c r="C300" s="43"/>
      <c r="D300" s="43"/>
      <c r="E300" s="43"/>
      <c r="F300" s="43"/>
    </row>
    <row r="301" spans="1:11">
      <c r="A301" s="46"/>
      <c r="B301" s="46"/>
      <c r="C301" s="43"/>
      <c r="D301" s="43"/>
      <c r="E301" s="43"/>
      <c r="F301" s="43"/>
    </row>
    <row r="302" spans="1:11">
      <c r="A302" s="46"/>
      <c r="B302" s="46"/>
      <c r="C302" s="43"/>
      <c r="D302" s="43"/>
      <c r="E302" s="43"/>
      <c r="F302" s="43"/>
    </row>
    <row r="303" spans="1:11">
      <c r="A303" s="46"/>
      <c r="B303" s="46"/>
      <c r="C303" s="43"/>
      <c r="D303" s="43"/>
      <c r="E303" s="43"/>
      <c r="F303" s="43"/>
    </row>
    <row r="304" spans="1:11">
      <c r="A304" s="46"/>
      <c r="B304" s="46"/>
      <c r="C304" s="43"/>
      <c r="D304" s="43"/>
      <c r="E304" s="43"/>
      <c r="F304" s="43"/>
    </row>
    <row r="305" spans="1:6">
      <c r="A305" s="46"/>
      <c r="B305" s="46"/>
      <c r="C305" s="43"/>
      <c r="D305" s="43"/>
      <c r="E305" s="43"/>
      <c r="F305" s="43"/>
    </row>
    <row r="306" spans="1:6">
      <c r="A306" s="46"/>
      <c r="B306" s="46"/>
      <c r="C306" s="43"/>
      <c r="D306" s="43"/>
      <c r="E306" s="43"/>
      <c r="F306" s="43"/>
    </row>
    <row r="307" spans="1:6">
      <c r="A307" s="46"/>
      <c r="B307" s="46"/>
      <c r="C307" s="43"/>
      <c r="D307" s="43"/>
      <c r="E307" s="43"/>
      <c r="F307" s="43"/>
    </row>
    <row r="308" spans="1:6">
      <c r="A308" s="46"/>
      <c r="B308" s="46"/>
      <c r="C308" s="43"/>
      <c r="D308" s="43"/>
      <c r="E308" s="43"/>
      <c r="F308" s="43"/>
    </row>
    <row r="309" spans="1:6">
      <c r="A309" s="46"/>
      <c r="B309" s="46"/>
      <c r="C309" s="43"/>
      <c r="D309" s="43"/>
      <c r="E309" s="43"/>
      <c r="F309" s="43"/>
    </row>
    <row r="310" spans="1:6">
      <c r="A310" s="46"/>
      <c r="B310" s="46"/>
      <c r="C310" s="43"/>
      <c r="D310" s="43"/>
      <c r="E310" s="43"/>
      <c r="F310" s="43"/>
    </row>
    <row r="311" spans="1:6">
      <c r="A311" s="46"/>
      <c r="B311" s="46"/>
      <c r="C311" s="43"/>
      <c r="D311" s="43"/>
      <c r="E311" s="43"/>
      <c r="F311" s="43"/>
    </row>
    <row r="312" spans="1:6">
      <c r="A312" s="46"/>
      <c r="B312" s="46"/>
      <c r="C312" s="43"/>
      <c r="D312" s="43"/>
      <c r="E312" s="43"/>
      <c r="F312" s="43"/>
    </row>
    <row r="313" spans="1:6">
      <c r="A313" s="46"/>
      <c r="B313" s="46"/>
      <c r="C313" s="43"/>
      <c r="D313" s="43"/>
      <c r="E313" s="43"/>
      <c r="F313" s="43"/>
    </row>
    <row r="314" spans="1:6">
      <c r="A314" s="46"/>
      <c r="B314" s="46"/>
      <c r="C314" s="43"/>
      <c r="D314" s="43"/>
      <c r="E314" s="43"/>
      <c r="F314" s="43"/>
    </row>
    <row r="315" spans="1:6">
      <c r="A315" s="46"/>
      <c r="B315" s="46"/>
      <c r="C315" s="43"/>
      <c r="D315" s="43"/>
      <c r="E315" s="43"/>
      <c r="F315" s="43"/>
    </row>
    <row r="316" spans="1:6">
      <c r="A316" s="46"/>
      <c r="B316" s="46"/>
      <c r="C316" s="43"/>
      <c r="D316" s="43"/>
      <c r="E316" s="43"/>
      <c r="F316" s="43"/>
    </row>
    <row r="317" spans="1:6">
      <c r="A317" s="46"/>
      <c r="B317" s="46"/>
      <c r="C317" s="43"/>
      <c r="D317" s="43"/>
      <c r="E317" s="43"/>
      <c r="F317" s="43"/>
    </row>
    <row r="318" spans="1:6">
      <c r="A318" s="46"/>
      <c r="B318" s="46"/>
      <c r="C318" s="43"/>
      <c r="D318" s="43"/>
      <c r="E318" s="43"/>
      <c r="F318" s="43"/>
    </row>
    <row r="319" spans="1:6">
      <c r="A319" s="46"/>
      <c r="B319" s="46"/>
      <c r="C319" s="43"/>
      <c r="D319" s="43"/>
      <c r="E319" s="43"/>
      <c r="F319" s="43"/>
    </row>
    <row r="320" spans="1:6">
      <c r="A320" s="46"/>
      <c r="B320" s="46"/>
      <c r="C320" s="43"/>
      <c r="D320" s="43"/>
      <c r="E320" s="43"/>
      <c r="F320" s="43"/>
    </row>
    <row r="321" spans="1:6">
      <c r="A321" s="153" t="s">
        <v>108</v>
      </c>
      <c r="B321" s="154"/>
      <c r="C321" s="154"/>
      <c r="D321" s="154"/>
      <c r="E321" s="154"/>
      <c r="F321" s="155"/>
    </row>
    <row r="322" spans="1:6">
      <c r="A322" s="128" t="s">
        <v>93</v>
      </c>
      <c r="B322" s="156" t="s">
        <v>94</v>
      </c>
      <c r="C322" s="157"/>
      <c r="D322" s="156" t="s">
        <v>95</v>
      </c>
      <c r="E322" s="157"/>
      <c r="F322" s="129" t="s">
        <v>96</v>
      </c>
    </row>
    <row r="323" spans="1:6">
      <c r="A323" s="30">
        <v>1</v>
      </c>
      <c r="B323" s="31">
        <v>2</v>
      </c>
      <c r="C323" s="31">
        <v>3</v>
      </c>
      <c r="D323" s="31">
        <v>4</v>
      </c>
      <c r="E323" s="30">
        <v>5</v>
      </c>
      <c r="F323" s="31">
        <v>6</v>
      </c>
    </row>
    <row r="324" spans="1:6">
      <c r="A324" s="32"/>
      <c r="B324" s="31" t="s">
        <v>65</v>
      </c>
      <c r="C324" s="31" t="s">
        <v>20</v>
      </c>
      <c r="D324" s="31" t="s">
        <v>65</v>
      </c>
      <c r="E324" s="31" t="s">
        <v>20</v>
      </c>
      <c r="F324" s="30" t="s">
        <v>20</v>
      </c>
    </row>
    <row r="325" spans="1:6">
      <c r="A325" s="34"/>
      <c r="B325" s="128">
        <v>2020</v>
      </c>
      <c r="C325" s="128">
        <v>2021</v>
      </c>
      <c r="D325" s="128" t="s">
        <v>91</v>
      </c>
      <c r="E325" s="128" t="s">
        <v>154</v>
      </c>
      <c r="F325" s="35"/>
    </row>
    <row r="326" spans="1:6">
      <c r="A326" s="36" t="s">
        <v>97</v>
      </c>
      <c r="B326" s="65">
        <f ca="1">IF(INDIRECT(ADDRESS(ROW('1'!AK$32),COLUMN('1'!AA10)+ROW(A2),1,1,"1"))="","",INDIRECT(ADDRESS(ROW('1'!AK$32),COLUMN('1'!AA10)+ROW(A1),1,1,"1")))</f>
        <v>22494.11599999998</v>
      </c>
      <c r="C326" s="65">
        <f ca="1">IF(INDIRECT(ADDRESS(ROW('1'!AK$32),COLUMN('1'!AA10)+ROW(A2)+13,1,1,"1"))="","",INDIRECT(ADDRESS(ROW('1'!AK$32),COLUMN('1'!AA10)+ROW(A1)+13,1,1,"1")))</f>
        <v>-62808.075000000012</v>
      </c>
      <c r="D326" s="65">
        <v>234484.140000001</v>
      </c>
      <c r="E326" s="65">
        <v>-21564.299000000101</v>
      </c>
      <c r="F326" s="65">
        <f ca="1">IFERROR(C326-E326,"")</f>
        <v>-41243.775999999911</v>
      </c>
    </row>
    <row r="327" spans="1:6">
      <c r="A327" s="36" t="s">
        <v>98</v>
      </c>
      <c r="B327" s="65">
        <f ca="1">IF(INDIRECT(ADDRESS(ROW('1'!AK$32),COLUMN('1'!AA11)+ROW(A3),1,1,"1"))="","",INDIRECT(ADDRESS(ROW('1'!AK$32),COLUMN('1'!AA11)+ROW(A2),1,1,"1")))</f>
        <v>41666.701000000001</v>
      </c>
      <c r="C327" s="65">
        <f ca="1">IF(INDIRECT(ADDRESS(ROW('1'!AK$32),COLUMN('1'!AA11)+ROW(A3)+13,1,1,"1"))="","",INDIRECT(ADDRESS(ROW('1'!AK$32),COLUMN('1'!AA11)+ROW(A2)+13,1,1,"1")))</f>
        <v>-130183.51300000004</v>
      </c>
      <c r="D327" s="65">
        <v>234484.140000001</v>
      </c>
      <c r="E327" s="65">
        <v>-21564.299000000101</v>
      </c>
      <c r="F327" s="65">
        <f t="shared" ref="F327:F337" ca="1" si="20">IFERROR(C327-E327,"")</f>
        <v>-108619.21399999993</v>
      </c>
    </row>
    <row r="328" spans="1:6">
      <c r="A328" s="130" t="s">
        <v>99</v>
      </c>
      <c r="B328" s="65">
        <f ca="1">IF(INDIRECT(ADDRESS(ROW('1'!AK$32),COLUMN('1'!AA12)+ROW(A4),1,1,"1"))="","",INDIRECT(ADDRESS(ROW('1'!AK$32),COLUMN('1'!AA12)+ROW(A3),1,1,"1")))</f>
        <v>6296.1929999999702</v>
      </c>
      <c r="C328" s="65">
        <f ca="1">IF(INDIRECT(ADDRESS(ROW('1'!AK$32),COLUMN('1'!AA12)+ROW(A4)+13,1,1,"1"))="","",INDIRECT(ADDRESS(ROW('1'!AK$32),COLUMN('1'!AA12)+ROW(A3)+13,1,1,"1")))</f>
        <v>-154114.179</v>
      </c>
      <c r="D328" s="65">
        <v>234484.140000001</v>
      </c>
      <c r="E328" s="65">
        <v>-21564.299000000101</v>
      </c>
      <c r="F328" s="65">
        <f t="shared" ca="1" si="20"/>
        <v>-132549.87999999989</v>
      </c>
    </row>
    <row r="329" spans="1:6">
      <c r="A329" s="130" t="s">
        <v>25</v>
      </c>
      <c r="B329" s="65">
        <f ca="1">IF(INDIRECT(ADDRESS(ROW('1'!AK$32),COLUMN('1'!AA13)+ROW(A5),1,1,"1"))="","",INDIRECT(ADDRESS(ROW('1'!AK$32),COLUMN('1'!AA13)+ROW(A4),1,1,"1")))</f>
        <v>-11066.114999999991</v>
      </c>
      <c r="C329" s="65">
        <f ca="1">IF(INDIRECT(ADDRESS(ROW('1'!AK$32),COLUMN('1'!AA13)+ROW(A5)+13,1,1,"1"))="","",INDIRECT(ADDRESS(ROW('1'!AK$32),COLUMN('1'!AA13)+ROW(A4)+13,1,1,"1")))</f>
        <v>-147503.30100000009</v>
      </c>
      <c r="D329" s="65">
        <v>234484.140000001</v>
      </c>
      <c r="E329" s="65">
        <v>-21564.299000000101</v>
      </c>
      <c r="F329" s="65">
        <f t="shared" ca="1" si="20"/>
        <v>-125939.00199999999</v>
      </c>
    </row>
    <row r="330" spans="1:6">
      <c r="A330" s="130" t="s">
        <v>100</v>
      </c>
      <c r="B330" s="65">
        <f ca="1">IF(INDIRECT(ADDRESS(ROW('1'!AK$32),COLUMN('1'!AA14)+ROW(A6),1,1,"1"))="","",INDIRECT(ADDRESS(ROW('1'!AK$32),COLUMN('1'!AA14)+ROW(A5),1,1,"1")))</f>
        <v>-6871.8359999998938</v>
      </c>
      <c r="C330" s="65">
        <f ca="1">IF(INDIRECT(ADDRESS(ROW('1'!AK$32),COLUMN('1'!AA14)+ROW(A6)+13,1,1,"1"))="","",INDIRECT(ADDRESS(ROW('1'!AK$32),COLUMN('1'!AA14)+ROW(A5)+13,1,1,"1")))</f>
        <v>-113180.11399999983</v>
      </c>
      <c r="D330" s="65">
        <v>234484.140000001</v>
      </c>
      <c r="E330" s="65">
        <v>-21564.299000000101</v>
      </c>
      <c r="F330" s="65">
        <f t="shared" ca="1" si="20"/>
        <v>-91615.814999999726</v>
      </c>
    </row>
    <row r="331" spans="1:6">
      <c r="A331" s="130" t="s">
        <v>101</v>
      </c>
      <c r="B331" s="65">
        <f ca="1">IF(INDIRECT(ADDRESS(ROW('1'!AK$32),COLUMN('1'!AA15)+ROW(A7),1,1,"1"))="","",INDIRECT(ADDRESS(ROW('1'!AK$32),COLUMN('1'!AA15)+ROW(A6),1,1,"1")))</f>
        <v>-44602</v>
      </c>
      <c r="C331" s="65">
        <f ca="1">IF(INDIRECT(ADDRESS(ROW('1'!AK$32),COLUMN('1'!AA15)+ROW(A7)+13,1,1,"1"))="","",INDIRECT(ADDRESS(ROW('1'!AK$32),COLUMN('1'!AA15)+ROW(A6)+13,1,1,"1")))</f>
        <v>-85892.075000000186</v>
      </c>
      <c r="D331" s="65">
        <v>234484.140000001</v>
      </c>
      <c r="E331" s="65">
        <v>-21564.299000000101</v>
      </c>
      <c r="F331" s="65">
        <f t="shared" ca="1" si="20"/>
        <v>-64327.776000000085</v>
      </c>
    </row>
    <row r="332" spans="1:6">
      <c r="A332" s="130" t="s">
        <v>102</v>
      </c>
      <c r="B332" s="65">
        <f ca="1">IF(INDIRECT(ADDRESS(ROW('1'!AK$32),COLUMN('1'!AA16)+ROW(A8),1,1,"1"))="","",INDIRECT(ADDRESS(ROW('1'!AK$32),COLUMN('1'!AA16)+ROW(A7),1,1,"1")))</f>
        <v>-223.5679999999702</v>
      </c>
      <c r="C332" s="65">
        <f ca="1">IF(INDIRECT(ADDRESS(ROW('1'!AK$32),COLUMN('1'!AA16)+ROW(A8)+13,1,1,"1"))="","",INDIRECT(ADDRESS(ROW('1'!AK$32),COLUMN('1'!AA16)+ROW(A7)+13,1,1,"1")))</f>
        <v>-24790.077000000048</v>
      </c>
      <c r="D332" s="65">
        <v>234484.140000001</v>
      </c>
      <c r="E332" s="65">
        <v>-21564.299000000101</v>
      </c>
      <c r="F332" s="65">
        <f t="shared" ca="1" si="20"/>
        <v>-3225.7779999999475</v>
      </c>
    </row>
    <row r="333" spans="1:6">
      <c r="A333" s="130" t="s">
        <v>28</v>
      </c>
      <c r="B333" s="65">
        <f ca="1">IF(INDIRECT(ADDRESS(ROW('1'!AK$32),COLUMN('1'!AA17)+ROW(A9),1,1,"1"))="","",INDIRECT(ADDRESS(ROW('1'!AK$32),COLUMN('1'!AA17)+ROW(A8),1,1,"1")))</f>
        <v>27908.665000000037</v>
      </c>
      <c r="C333" s="65">
        <f ca="1">IF(INDIRECT(ADDRESS(ROW('1'!AK$32),COLUMN('1'!AA17)+ROW(A9)+13,1,1,"1"))="","",INDIRECT(ADDRESS(ROW('1'!AK$32),COLUMN('1'!AA17)+ROW(A8)+13,1,1,"1")))</f>
        <v>1407.3530000001192</v>
      </c>
      <c r="D333" s="65">
        <v>234484.140000001</v>
      </c>
      <c r="E333" s="65">
        <v>-21564.299000000101</v>
      </c>
      <c r="F333" s="65">
        <f t="shared" ca="1" si="20"/>
        <v>22971.65200000022</v>
      </c>
    </row>
    <row r="334" spans="1:6">
      <c r="A334" s="130" t="s">
        <v>103</v>
      </c>
      <c r="B334" s="65">
        <f ca="1">IF(INDIRECT(ADDRESS(ROW('1'!AK$32),COLUMN('1'!AA18)+ROW(A10),1,1,"1"))="","",INDIRECT(ADDRESS(ROW('1'!AK$32),COLUMN('1'!AA18)+ROW(A9),1,1,"1")))</f>
        <v>18278.586000000127</v>
      </c>
      <c r="C334" s="65">
        <f ca="1">IF(INDIRECT(ADDRESS(ROW('1'!AK$32),COLUMN('1'!AA18)+ROW(A10)+13,1,1,"1"))="","",INDIRECT(ADDRESS(ROW('1'!AK$32),COLUMN('1'!AA18)+ROW(A9)+13,1,1,"1")))</f>
        <v>30609.788000000175</v>
      </c>
      <c r="D334" s="65">
        <v>234484.140000001</v>
      </c>
      <c r="E334" s="65">
        <v>-21564.299000000101</v>
      </c>
      <c r="F334" s="65">
        <f t="shared" ca="1" si="20"/>
        <v>52174.087000000276</v>
      </c>
    </row>
    <row r="335" spans="1:6">
      <c r="A335" s="130" t="s">
        <v>104</v>
      </c>
      <c r="B335" s="65">
        <f ca="1">IF(INDIRECT(ADDRESS(ROW('1'!AK$32),COLUMN('1'!AA19)+ROW(A11),1,1,"1"))="","",INDIRECT(ADDRESS(ROW('1'!AK$32),COLUMN('1'!AA19)+ROW(A10),1,1,"1")))</f>
        <v>46441.754999999888</v>
      </c>
      <c r="C335" s="65">
        <f ca="1">IF(INDIRECT(ADDRESS(ROW('1'!AK$32),COLUMN('1'!AA19)+ROW(A11)+13,1,1,"1"))="","",INDIRECT(ADDRESS(ROW('1'!AK$32),COLUMN('1'!AA19)+ROW(A10)+13,1,1,"1")))</f>
        <v>63006.825000000186</v>
      </c>
      <c r="D335" s="65">
        <v>234484.140000001</v>
      </c>
      <c r="E335" s="65">
        <v>-21564.299000000101</v>
      </c>
      <c r="F335" s="65">
        <f t="shared" ca="1" si="20"/>
        <v>84571.124000000287</v>
      </c>
    </row>
    <row r="336" spans="1:6">
      <c r="A336" s="130" t="s">
        <v>31</v>
      </c>
      <c r="B336" s="65">
        <f ca="1">IF(INDIRECT(ADDRESS(ROW('1'!AK$32),COLUMN('1'!AA20)+ROW(A12),1,1,"1"))="","",INDIRECT(ADDRESS(ROW('1'!AK$32),COLUMN('1'!AA20)+ROW(A11),1,1,"1")))</f>
        <v>47299.080999999773</v>
      </c>
      <c r="C336" s="65" t="str">
        <f ca="1">IF(INDIRECT(ADDRESS(ROW('1'!AK$32),COLUMN('1'!AA20)+ROW(A12)+13,1,1,"1"))="","",INDIRECT(ADDRESS(ROW('1'!AK$32),COLUMN('1'!AA20)+ROW(A11)+13,1,1,"1")))</f>
        <v/>
      </c>
      <c r="D336" s="65">
        <v>234484.140000001</v>
      </c>
      <c r="E336" s="65">
        <v>-21564.299000000101</v>
      </c>
      <c r="F336" s="65" t="str">
        <f t="shared" ca="1" si="20"/>
        <v/>
      </c>
    </row>
    <row r="337" spans="1:6">
      <c r="A337" s="130" t="s">
        <v>32</v>
      </c>
      <c r="B337" s="65">
        <f ca="1">IF(INDIRECT(ADDRESS(ROW('1'!AK$32),COLUMN('1'!AA21)+ROW(A13),1,1,"1"))="","",INDIRECT(ADDRESS(ROW('1'!AK$32),COLUMN('1'!AA21)+ROW(A12),1,1,"1")))</f>
        <v>114911.25399999972</v>
      </c>
      <c r="C337" s="65" t="str">
        <f ca="1">IF(INDIRECT(ADDRESS(ROW('1'!AK$32),COLUMN('1'!AA21)+ROW(A13)+13,1,1,"1"))="","",INDIRECT(ADDRESS(ROW('1'!AK$32),COLUMN('1'!AA21)+ROW(A12)+13,1,1,"1")))</f>
        <v/>
      </c>
      <c r="D337" s="65">
        <v>234484.140000001</v>
      </c>
      <c r="E337" s="65">
        <v>-21564.299000000101</v>
      </c>
      <c r="F337" s="65" t="str">
        <f t="shared" ca="1" si="20"/>
        <v/>
      </c>
    </row>
    <row r="338" spans="1:6">
      <c r="A338" s="46"/>
      <c r="B338" s="46"/>
      <c r="C338" s="43"/>
      <c r="D338" s="43"/>
      <c r="E338" s="43"/>
      <c r="F338" s="43"/>
    </row>
    <row r="339" spans="1:6">
      <c r="A339" s="46"/>
      <c r="B339" s="46"/>
      <c r="C339" s="43"/>
      <c r="D339" s="43"/>
      <c r="E339" s="43"/>
      <c r="F339" s="43"/>
    </row>
    <row r="340" spans="1:6">
      <c r="A340" s="46"/>
      <c r="B340" s="46"/>
      <c r="C340" s="43"/>
      <c r="D340" s="43"/>
      <c r="E340" s="43"/>
      <c r="F340" s="43"/>
    </row>
    <row r="341" spans="1:6">
      <c r="A341" s="46"/>
      <c r="B341" s="46"/>
      <c r="C341" s="43"/>
      <c r="D341" s="43"/>
      <c r="E341" s="43"/>
      <c r="F341" s="43"/>
    </row>
    <row r="342" spans="1:6">
      <c r="A342" s="46"/>
      <c r="B342" s="46"/>
      <c r="C342" s="43"/>
      <c r="D342" s="43"/>
      <c r="E342" s="43"/>
      <c r="F342" s="43"/>
    </row>
    <row r="343" spans="1:6">
      <c r="A343" s="46"/>
      <c r="B343" s="46"/>
      <c r="C343" s="43"/>
      <c r="D343" s="43"/>
      <c r="E343" s="43"/>
      <c r="F343" s="43"/>
    </row>
    <row r="344" spans="1:6">
      <c r="A344" s="46"/>
      <c r="B344" s="46"/>
      <c r="C344" s="43"/>
      <c r="D344" s="43"/>
      <c r="E344" s="43"/>
      <c r="F344" s="43"/>
    </row>
    <row r="345" spans="1:6">
      <c r="A345" s="46"/>
      <c r="B345" s="46"/>
      <c r="C345" s="43"/>
      <c r="D345" s="43"/>
      <c r="E345" s="43"/>
      <c r="F345" s="43"/>
    </row>
    <row r="346" spans="1:6">
      <c r="A346" s="46"/>
      <c r="B346" s="46"/>
      <c r="C346" s="43"/>
      <c r="D346" s="43"/>
      <c r="E346" s="43"/>
      <c r="F346" s="43"/>
    </row>
    <row r="347" spans="1:6">
      <c r="A347" s="46"/>
      <c r="B347" s="46"/>
      <c r="C347" s="43"/>
      <c r="D347" s="43"/>
      <c r="E347" s="43"/>
      <c r="F347" s="43"/>
    </row>
    <row r="348" spans="1:6">
      <c r="A348" s="46"/>
      <c r="B348" s="46"/>
      <c r="C348" s="43"/>
      <c r="D348" s="43"/>
      <c r="E348" s="43"/>
      <c r="F348" s="43"/>
    </row>
    <row r="349" spans="1:6">
      <c r="A349" s="46"/>
      <c r="B349" s="46"/>
      <c r="C349" s="43"/>
      <c r="D349" s="43"/>
      <c r="E349" s="43"/>
      <c r="F349" s="43"/>
    </row>
    <row r="350" spans="1:6">
      <c r="A350" s="46"/>
      <c r="B350" s="46"/>
      <c r="C350" s="43"/>
      <c r="D350" s="43"/>
      <c r="E350" s="43"/>
      <c r="F350" s="43"/>
    </row>
    <row r="351" spans="1:6">
      <c r="A351" s="46"/>
      <c r="B351" s="46"/>
      <c r="C351" s="43"/>
      <c r="D351" s="43"/>
      <c r="E351" s="43"/>
      <c r="F351" s="43"/>
    </row>
    <row r="352" spans="1:6">
      <c r="A352" s="46"/>
      <c r="B352" s="46"/>
      <c r="C352" s="43"/>
      <c r="D352" s="43"/>
      <c r="E352" s="43"/>
      <c r="F352" s="43"/>
    </row>
    <row r="353" spans="1:11">
      <c r="A353" s="46"/>
      <c r="B353" s="46"/>
      <c r="C353" s="43"/>
      <c r="D353" s="43"/>
      <c r="E353" s="43"/>
      <c r="F353" s="43"/>
    </row>
    <row r="354" spans="1:11">
      <c r="A354" s="46"/>
      <c r="B354" s="46"/>
      <c r="C354" s="43"/>
      <c r="D354" s="43"/>
      <c r="E354" s="43"/>
      <c r="F354" s="43"/>
    </row>
    <row r="355" spans="1:11">
      <c r="A355" s="46"/>
      <c r="B355" s="46"/>
      <c r="C355" s="43"/>
      <c r="D355" s="43"/>
      <c r="E355" s="43"/>
      <c r="F355" s="43"/>
    </row>
    <row r="356" spans="1:11">
      <c r="A356" s="46"/>
      <c r="B356" s="46"/>
      <c r="C356" s="43"/>
      <c r="D356" s="43"/>
      <c r="E356" s="43"/>
      <c r="F356" s="43"/>
    </row>
    <row r="357" spans="1:11">
      <c r="A357" s="46"/>
      <c r="B357" s="46"/>
      <c r="C357" s="43"/>
      <c r="D357" s="43"/>
      <c r="E357" s="43"/>
      <c r="F357" s="43"/>
    </row>
    <row r="358" spans="1:11">
      <c r="A358" s="46"/>
      <c r="B358" s="46"/>
      <c r="C358" s="43"/>
      <c r="D358" s="43"/>
      <c r="E358" s="43"/>
      <c r="F358" s="43"/>
    </row>
    <row r="359" spans="1:11">
      <c r="A359" s="46"/>
      <c r="B359" s="46"/>
      <c r="C359" s="43"/>
      <c r="D359" s="43"/>
      <c r="E359" s="43"/>
      <c r="F359" s="43"/>
    </row>
    <row r="360" spans="1:11">
      <c r="A360" s="46"/>
      <c r="B360" s="46"/>
      <c r="C360" s="43"/>
      <c r="D360" s="43"/>
      <c r="E360" s="43"/>
      <c r="F360" s="43"/>
    </row>
    <row r="361" spans="1:11">
      <c r="A361" s="46"/>
      <c r="B361" s="46"/>
      <c r="C361" s="43"/>
      <c r="D361" s="43"/>
      <c r="E361" s="43"/>
      <c r="F361" s="43"/>
    </row>
    <row r="362" spans="1:11">
      <c r="A362" s="153" t="s">
        <v>109</v>
      </c>
      <c r="B362" s="154"/>
      <c r="C362" s="154"/>
      <c r="D362" s="154"/>
      <c r="E362" s="154"/>
      <c r="F362" s="155"/>
    </row>
    <row r="363" spans="1:11">
      <c r="A363" s="128" t="s">
        <v>93</v>
      </c>
      <c r="B363" s="156" t="s">
        <v>94</v>
      </c>
      <c r="C363" s="157"/>
      <c r="D363" s="156" t="s">
        <v>95</v>
      </c>
      <c r="E363" s="157"/>
      <c r="F363" s="129" t="s">
        <v>96</v>
      </c>
    </row>
    <row r="364" spans="1:11">
      <c r="A364" s="30">
        <v>1</v>
      </c>
      <c r="B364" s="31">
        <v>2</v>
      </c>
      <c r="C364" s="31">
        <v>3</v>
      </c>
      <c r="D364" s="31">
        <v>4</v>
      </c>
      <c r="E364" s="30">
        <v>5</v>
      </c>
      <c r="F364" s="31">
        <v>6</v>
      </c>
    </row>
    <row r="365" spans="1:11">
      <c r="A365" s="32"/>
      <c r="B365" s="31" t="s">
        <v>65</v>
      </c>
      <c r="C365" s="31" t="s">
        <v>20</v>
      </c>
      <c r="D365" s="31" t="s">
        <v>65</v>
      </c>
      <c r="E365" s="31" t="s">
        <v>20</v>
      </c>
      <c r="F365" s="30" t="s">
        <v>20</v>
      </c>
    </row>
    <row r="366" spans="1:11">
      <c r="A366" s="34"/>
      <c r="B366" s="128">
        <v>2020</v>
      </c>
      <c r="C366" s="128">
        <v>2021</v>
      </c>
      <c r="D366" s="128" t="s">
        <v>91</v>
      </c>
      <c r="E366" s="128" t="s">
        <v>154</v>
      </c>
      <c r="F366" s="35"/>
      <c r="H366" s="116" t="str">
        <f>C487</f>
        <v>2020 plan</v>
      </c>
      <c r="I366" s="116" t="str">
        <f>D487</f>
        <v>2020 actual</v>
      </c>
      <c r="J366" s="116" t="str">
        <f>E487</f>
        <v>2021 plan</v>
      </c>
      <c r="K366" s="116" t="str">
        <f>F487</f>
        <v>2021 forecast</v>
      </c>
    </row>
    <row r="367" spans="1:11">
      <c r="A367" s="36" t="s">
        <v>97</v>
      </c>
      <c r="B367" s="37">
        <f ca="1">IFERROR(B326/I367*100,"")</f>
        <v>7.6682733117510921E-2</v>
      </c>
      <c r="C367" s="37">
        <f ca="1">IFERROR(C326/K367*100,"")</f>
        <v>-0.20359438920175507</v>
      </c>
      <c r="D367" s="37">
        <f>IFERROR(D326/H367,"")</f>
        <v>7.0724814191683149E-3</v>
      </c>
      <c r="E367" s="37">
        <f>IFERROR(E326/J367*100,"")</f>
        <v>-6.9901366718674904E-2</v>
      </c>
      <c r="F367" s="37">
        <f ca="1">IFERROR(C367-E367,"")</f>
        <v>-0.13369302248308018</v>
      </c>
      <c r="H367" s="116">
        <f t="shared" ref="H367:H378" si="21">C488</f>
        <v>33154437.050125901</v>
      </c>
      <c r="I367" s="116">
        <f t="shared" ref="I367:I378" si="22">D488</f>
        <v>29334004</v>
      </c>
      <c r="J367" s="116">
        <f t="shared" ref="J367:J378" si="23">E488</f>
        <v>30849609.975135099</v>
      </c>
      <c r="K367" s="116">
        <f t="shared" ref="K367:K378" si="24">F488</f>
        <v>30849609.975135099</v>
      </c>
    </row>
    <row r="368" spans="1:11">
      <c r="A368" s="36" t="s">
        <v>98</v>
      </c>
      <c r="B368" s="37">
        <f t="shared" ref="B368:B378" ca="1" si="25">IFERROR(B327/I368*100,"")</f>
        <v>0.14204232398686523</v>
      </c>
      <c r="C368" s="37">
        <f t="shared" ref="C368:C378" ca="1" si="26">IFERROR(C327/K368*100,"")</f>
        <v>-0.42199403203129127</v>
      </c>
      <c r="D368" s="37">
        <f t="shared" ref="D368:D378" si="27">IFERROR(D327/H368,"")</f>
        <v>7.0724814191683149E-3</v>
      </c>
      <c r="E368" s="37">
        <f t="shared" ref="E368:E378" si="28">IFERROR(E327/J368*100,"")</f>
        <v>-6.9901366718674904E-2</v>
      </c>
      <c r="F368" s="37">
        <f t="shared" ref="F368:F378" ca="1" si="29">IFERROR(C368-E368,"")</f>
        <v>-0.35209266531261635</v>
      </c>
      <c r="H368" s="116">
        <f t="shared" si="21"/>
        <v>33154437.050125901</v>
      </c>
      <c r="I368" s="116">
        <f t="shared" si="22"/>
        <v>29334004</v>
      </c>
      <c r="J368" s="116">
        <f t="shared" si="23"/>
        <v>30849609.975135099</v>
      </c>
      <c r="K368" s="116">
        <f t="shared" si="24"/>
        <v>30849609.975135099</v>
      </c>
    </row>
    <row r="369" spans="1:11">
      <c r="A369" s="130" t="s">
        <v>99</v>
      </c>
      <c r="B369" s="37">
        <f t="shared" ca="1" si="25"/>
        <v>2.1463803577581739E-2</v>
      </c>
      <c r="C369" s="37">
        <f t="shared" ca="1" si="26"/>
        <v>-0.50316592456908438</v>
      </c>
      <c r="D369" s="37">
        <f t="shared" si="27"/>
        <v>7.0724814191683149E-3</v>
      </c>
      <c r="E369" s="37">
        <f t="shared" si="28"/>
        <v>-7.0405075732968295E-2</v>
      </c>
      <c r="F369" s="37">
        <f t="shared" ca="1" si="29"/>
        <v>-0.4327608488361161</v>
      </c>
      <c r="H369" s="116">
        <f t="shared" si="21"/>
        <v>33154437.050125901</v>
      </c>
      <c r="I369" s="116">
        <f t="shared" si="22"/>
        <v>29334004</v>
      </c>
      <c r="J369" s="116">
        <f t="shared" si="23"/>
        <v>30628898.237094399</v>
      </c>
      <c r="K369" s="116">
        <f t="shared" si="24"/>
        <v>30628898.237094399</v>
      </c>
    </row>
    <row r="370" spans="1:11">
      <c r="A370" s="130" t="s">
        <v>25</v>
      </c>
      <c r="B370" s="37">
        <f t="shared" ca="1" si="25"/>
        <v>-3.7724529525529453E-2</v>
      </c>
      <c r="C370" s="37">
        <f t="shared" ca="1" si="26"/>
        <v>-0.4815821315484346</v>
      </c>
      <c r="D370" s="37">
        <f t="shared" si="27"/>
        <v>7.0724814191683149E-3</v>
      </c>
      <c r="E370" s="37">
        <f t="shared" si="28"/>
        <v>-7.0405075732968295E-2</v>
      </c>
      <c r="F370" s="37">
        <f t="shared" ca="1" si="29"/>
        <v>-0.41117705581546632</v>
      </c>
      <c r="H370" s="116">
        <f t="shared" si="21"/>
        <v>33154437.050125901</v>
      </c>
      <c r="I370" s="116">
        <f t="shared" si="22"/>
        <v>29334004</v>
      </c>
      <c r="J370" s="116">
        <f t="shared" si="23"/>
        <v>30628898.237094399</v>
      </c>
      <c r="K370" s="116">
        <f t="shared" si="24"/>
        <v>30628898.237094399</v>
      </c>
    </row>
    <row r="371" spans="1:11">
      <c r="A371" s="130" t="s">
        <v>100</v>
      </c>
      <c r="B371" s="37">
        <f t="shared" ca="1" si="25"/>
        <v>-2.3426178028747434E-2</v>
      </c>
      <c r="C371" s="37">
        <f t="shared" ca="1" si="26"/>
        <v>-0.36952068312704883</v>
      </c>
      <c r="D371" s="37">
        <f t="shared" si="27"/>
        <v>7.0724814191683149E-3</v>
      </c>
      <c r="E371" s="37">
        <f t="shared" si="28"/>
        <v>-7.0405075732968295E-2</v>
      </c>
      <c r="F371" s="37">
        <f t="shared" ca="1" si="29"/>
        <v>-0.29911560739408055</v>
      </c>
      <c r="H371" s="116">
        <f t="shared" si="21"/>
        <v>33154437.050125901</v>
      </c>
      <c r="I371" s="116">
        <f t="shared" si="22"/>
        <v>29334004</v>
      </c>
      <c r="J371" s="116">
        <f t="shared" si="23"/>
        <v>30628898.237094399</v>
      </c>
      <c r="K371" s="116">
        <f t="shared" si="24"/>
        <v>30628898.237094399</v>
      </c>
    </row>
    <row r="372" spans="1:11">
      <c r="A372" s="130" t="s">
        <v>101</v>
      </c>
      <c r="B372" s="37">
        <f t="shared" ca="1" si="25"/>
        <v>-0.15204879633888371</v>
      </c>
      <c r="C372" s="37">
        <f t="shared" ca="1" si="26"/>
        <v>-0.27385539642950862</v>
      </c>
      <c r="D372" s="37">
        <f t="shared" si="27"/>
        <v>7.0724814191683149E-3</v>
      </c>
      <c r="E372" s="37">
        <f t="shared" si="28"/>
        <v>-7.0405075732968295E-2</v>
      </c>
      <c r="F372" s="37">
        <f t="shared" ca="1" si="29"/>
        <v>-0.20345032069654034</v>
      </c>
      <c r="H372" s="116">
        <f t="shared" si="21"/>
        <v>33154437.050125901</v>
      </c>
      <c r="I372" s="116">
        <f t="shared" si="22"/>
        <v>29334004</v>
      </c>
      <c r="J372" s="116">
        <f t="shared" si="23"/>
        <v>30628898.237094399</v>
      </c>
      <c r="K372" s="116">
        <f t="shared" si="24"/>
        <v>31364025</v>
      </c>
    </row>
    <row r="373" spans="1:11">
      <c r="A373" s="130" t="s">
        <v>102</v>
      </c>
      <c r="B373" s="37">
        <f t="shared" ca="1" si="25"/>
        <v>-7.6214621092971218E-4</v>
      </c>
      <c r="C373" s="37">
        <f t="shared" ca="1" si="26"/>
        <v>-7.9039845810606413E-2</v>
      </c>
      <c r="D373" s="37">
        <f t="shared" si="27"/>
        <v>7.0724814191683149E-3</v>
      </c>
      <c r="E373" s="37">
        <f t="shared" si="28"/>
        <v>-7.0405075732968295E-2</v>
      </c>
      <c r="F373" s="37">
        <f t="shared" ca="1" si="29"/>
        <v>-8.6347700776381181E-3</v>
      </c>
      <c r="H373" s="116">
        <f t="shared" si="21"/>
        <v>33154437.050125901</v>
      </c>
      <c r="I373" s="116">
        <f t="shared" si="22"/>
        <v>29334004</v>
      </c>
      <c r="J373" s="116">
        <f t="shared" si="23"/>
        <v>30628898.237094399</v>
      </c>
      <c r="K373" s="116">
        <f t="shared" si="24"/>
        <v>31364025</v>
      </c>
    </row>
    <row r="374" spans="1:11">
      <c r="A374" s="130" t="s">
        <v>28</v>
      </c>
      <c r="B374" s="37">
        <f t="shared" ca="1" si="25"/>
        <v>9.514100086711666E-2</v>
      </c>
      <c r="C374" s="37">
        <f t="shared" ca="1" si="26"/>
        <v>4.4871568620421624E-3</v>
      </c>
      <c r="D374" s="37">
        <f t="shared" si="27"/>
        <v>7.0724814191683149E-3</v>
      </c>
      <c r="E374" s="37">
        <f t="shared" si="28"/>
        <v>-7.0405075732968295E-2</v>
      </c>
      <c r="F374" s="37">
        <f t="shared" ca="1" si="29"/>
        <v>7.4892232595010461E-2</v>
      </c>
      <c r="H374" s="116">
        <f t="shared" si="21"/>
        <v>33154437.050125901</v>
      </c>
      <c r="I374" s="116">
        <f t="shared" si="22"/>
        <v>29334004</v>
      </c>
      <c r="J374" s="116">
        <f t="shared" si="23"/>
        <v>30628898.237094399</v>
      </c>
      <c r="K374" s="116">
        <f t="shared" si="24"/>
        <v>31364025</v>
      </c>
    </row>
    <row r="375" spans="1:11">
      <c r="A375" s="130" t="s">
        <v>103</v>
      </c>
      <c r="B375" s="37">
        <f t="shared" ca="1" si="25"/>
        <v>6.2311936686175289E-2</v>
      </c>
      <c r="C375" s="37">
        <f t="shared" ca="1" si="26"/>
        <v>9.759521617522042E-2</v>
      </c>
      <c r="D375" s="37">
        <f t="shared" si="27"/>
        <v>7.0724814191683149E-3</v>
      </c>
      <c r="E375" s="37">
        <f t="shared" si="28"/>
        <v>-7.0405075732968295E-2</v>
      </c>
      <c r="F375" s="37">
        <f t="shared" ca="1" si="29"/>
        <v>0.16800029190818871</v>
      </c>
      <c r="H375" s="116">
        <f t="shared" si="21"/>
        <v>33154437.050125901</v>
      </c>
      <c r="I375" s="116">
        <f t="shared" si="22"/>
        <v>29334004</v>
      </c>
      <c r="J375" s="116">
        <f t="shared" si="23"/>
        <v>30628898.237094399</v>
      </c>
      <c r="K375" s="116">
        <f t="shared" si="24"/>
        <v>31364025</v>
      </c>
    </row>
    <row r="376" spans="1:11">
      <c r="A376" s="130" t="s">
        <v>104</v>
      </c>
      <c r="B376" s="37">
        <f t="shared" ca="1" si="25"/>
        <v>0.15832054498935735</v>
      </c>
      <c r="C376" s="37">
        <f t="shared" ca="1" si="26"/>
        <v>0.2008888368122401</v>
      </c>
      <c r="D376" s="37">
        <f t="shared" si="27"/>
        <v>7.0724814191683149E-3</v>
      </c>
      <c r="E376" s="37">
        <f t="shared" si="28"/>
        <v>-7.0405075732968295E-2</v>
      </c>
      <c r="F376" s="37">
        <f t="shared" ca="1" si="29"/>
        <v>0.2712939125452084</v>
      </c>
      <c r="H376" s="116">
        <f t="shared" si="21"/>
        <v>33154437.050125901</v>
      </c>
      <c r="I376" s="116">
        <f t="shared" si="22"/>
        <v>29334004</v>
      </c>
      <c r="J376" s="116">
        <f t="shared" si="23"/>
        <v>30628898.237094399</v>
      </c>
      <c r="K376" s="116">
        <f t="shared" si="24"/>
        <v>31364025</v>
      </c>
    </row>
    <row r="377" spans="1:11">
      <c r="A377" s="130" t="s">
        <v>31</v>
      </c>
      <c r="B377" s="37">
        <f t="shared" ca="1" si="25"/>
        <v>0.16124318044001007</v>
      </c>
      <c r="C377" s="37" t="str">
        <f t="shared" ca="1" si="26"/>
        <v/>
      </c>
      <c r="D377" s="37">
        <f t="shared" si="27"/>
        <v>7.0724814191683149E-3</v>
      </c>
      <c r="E377" s="37">
        <f t="shared" si="28"/>
        <v>-7.0405075732968295E-2</v>
      </c>
      <c r="F377" s="37" t="str">
        <f t="shared" ca="1" si="29"/>
        <v/>
      </c>
      <c r="H377" s="116">
        <f t="shared" si="21"/>
        <v>33154437.050125901</v>
      </c>
      <c r="I377" s="116">
        <f t="shared" si="22"/>
        <v>29334004</v>
      </c>
      <c r="J377" s="116">
        <f t="shared" si="23"/>
        <v>30628898.237094399</v>
      </c>
      <c r="K377" s="116">
        <f t="shared" si="24"/>
        <v>31364025</v>
      </c>
    </row>
    <row r="378" spans="1:11">
      <c r="A378" s="130" t="s">
        <v>32</v>
      </c>
      <c r="B378" s="37">
        <f t="shared" ca="1" si="25"/>
        <v>0.39173395490093932</v>
      </c>
      <c r="C378" s="37" t="str">
        <f t="shared" ca="1" si="26"/>
        <v/>
      </c>
      <c r="D378" s="37">
        <f t="shared" si="27"/>
        <v>7.0724814191683149E-3</v>
      </c>
      <c r="E378" s="37">
        <f t="shared" si="28"/>
        <v>-7.0405075732968295E-2</v>
      </c>
      <c r="F378" s="37" t="str">
        <f t="shared" ca="1" si="29"/>
        <v/>
      </c>
      <c r="H378" s="116">
        <f t="shared" si="21"/>
        <v>33154437.050125901</v>
      </c>
      <c r="I378" s="116">
        <f t="shared" si="22"/>
        <v>29334004</v>
      </c>
      <c r="J378" s="116">
        <f t="shared" si="23"/>
        <v>30628898.237094399</v>
      </c>
      <c r="K378" s="116">
        <f t="shared" si="24"/>
        <v>31364025</v>
      </c>
    </row>
    <row r="379" spans="1:11">
      <c r="A379" s="46"/>
      <c r="B379" s="46"/>
      <c r="C379" s="43"/>
      <c r="D379" s="43"/>
      <c r="E379" s="43"/>
      <c r="F379" s="43"/>
    </row>
    <row r="380" spans="1:11">
      <c r="A380" s="46"/>
      <c r="B380" s="46"/>
      <c r="C380" s="43"/>
      <c r="D380" s="43"/>
      <c r="E380" s="43"/>
      <c r="F380" s="43"/>
    </row>
    <row r="381" spans="1:11">
      <c r="A381" s="46"/>
      <c r="B381" s="46"/>
      <c r="C381" s="43"/>
      <c r="D381" s="43"/>
      <c r="E381" s="43"/>
      <c r="F381" s="43"/>
    </row>
    <row r="382" spans="1:11">
      <c r="A382" s="46"/>
      <c r="B382" s="46"/>
      <c r="C382" s="43"/>
      <c r="D382" s="43"/>
      <c r="E382" s="43"/>
      <c r="F382" s="43"/>
    </row>
    <row r="383" spans="1:11">
      <c r="A383" s="46"/>
      <c r="B383" s="46"/>
      <c r="C383" s="43"/>
      <c r="D383" s="43"/>
      <c r="E383" s="43"/>
      <c r="F383" s="43"/>
    </row>
    <row r="384" spans="1:11">
      <c r="A384" s="46"/>
      <c r="B384" s="46"/>
      <c r="C384" s="43"/>
      <c r="D384" s="43"/>
      <c r="E384" s="43"/>
      <c r="F384" s="43"/>
    </row>
    <row r="385" spans="1:6">
      <c r="A385" s="46"/>
      <c r="B385" s="46"/>
      <c r="C385" s="43"/>
      <c r="D385" s="43"/>
      <c r="E385" s="43"/>
      <c r="F385" s="43"/>
    </row>
    <row r="386" spans="1:6">
      <c r="A386" s="46"/>
      <c r="B386" s="46"/>
      <c r="C386" s="43"/>
      <c r="D386" s="43"/>
      <c r="E386" s="43"/>
      <c r="F386" s="43"/>
    </row>
    <row r="387" spans="1:6">
      <c r="A387" s="46"/>
      <c r="B387" s="46"/>
      <c r="C387" s="43"/>
      <c r="D387" s="43"/>
      <c r="E387" s="43"/>
      <c r="F387" s="43"/>
    </row>
    <row r="388" spans="1:6">
      <c r="A388" s="46"/>
      <c r="B388" s="46"/>
      <c r="C388" s="43"/>
      <c r="D388" s="43"/>
      <c r="E388" s="43"/>
      <c r="F388" s="43"/>
    </row>
    <row r="389" spans="1:6">
      <c r="A389" s="46"/>
      <c r="B389" s="46"/>
      <c r="C389" s="43"/>
      <c r="D389" s="43"/>
      <c r="E389" s="43"/>
      <c r="F389" s="43"/>
    </row>
    <row r="390" spans="1:6">
      <c r="A390" s="46"/>
      <c r="B390" s="46"/>
      <c r="C390" s="43"/>
      <c r="D390" s="43"/>
      <c r="E390" s="43"/>
      <c r="F390" s="43"/>
    </row>
    <row r="391" spans="1:6">
      <c r="A391" s="46"/>
      <c r="B391" s="46"/>
      <c r="C391" s="43"/>
      <c r="D391" s="43"/>
      <c r="E391" s="43"/>
      <c r="F391" s="43"/>
    </row>
    <row r="392" spans="1:6">
      <c r="A392" s="46"/>
      <c r="B392" s="46"/>
      <c r="C392" s="43"/>
      <c r="D392" s="43"/>
      <c r="E392" s="43"/>
      <c r="F392" s="43"/>
    </row>
    <row r="393" spans="1:6">
      <c r="A393" s="46"/>
      <c r="B393" s="46"/>
      <c r="C393" s="43"/>
      <c r="D393" s="43"/>
      <c r="E393" s="43"/>
      <c r="F393" s="43"/>
    </row>
    <row r="394" spans="1:6">
      <c r="A394" s="46"/>
      <c r="B394" s="46"/>
      <c r="C394" s="43"/>
      <c r="D394" s="43"/>
      <c r="E394" s="43"/>
      <c r="F394" s="43"/>
    </row>
    <row r="395" spans="1:6">
      <c r="A395" s="46"/>
      <c r="B395" s="46"/>
      <c r="C395" s="43"/>
      <c r="D395" s="43"/>
      <c r="E395" s="43"/>
      <c r="F395" s="43"/>
    </row>
    <row r="396" spans="1:6">
      <c r="A396" s="46"/>
      <c r="B396" s="46"/>
      <c r="C396" s="43"/>
      <c r="D396" s="43"/>
      <c r="E396" s="43"/>
      <c r="F396" s="43"/>
    </row>
    <row r="397" spans="1:6">
      <c r="A397" s="46"/>
      <c r="B397" s="46"/>
      <c r="C397" s="43"/>
      <c r="D397" s="43"/>
      <c r="E397" s="43"/>
      <c r="F397" s="43"/>
    </row>
    <row r="398" spans="1:6">
      <c r="A398" s="46"/>
      <c r="B398" s="46"/>
      <c r="C398" s="43"/>
      <c r="D398" s="43"/>
      <c r="E398" s="43"/>
      <c r="F398" s="43"/>
    </row>
    <row r="399" spans="1:6">
      <c r="A399" s="46"/>
      <c r="B399" s="46"/>
      <c r="C399" s="43"/>
      <c r="D399" s="43"/>
      <c r="E399" s="43"/>
      <c r="F399" s="43"/>
    </row>
    <row r="400" spans="1:6">
      <c r="A400" s="46"/>
      <c r="B400" s="46"/>
      <c r="C400" s="43"/>
      <c r="D400" s="43"/>
      <c r="E400" s="43"/>
      <c r="F400" s="43"/>
    </row>
    <row r="401" spans="1:6">
      <c r="A401" s="46"/>
      <c r="B401" s="46"/>
      <c r="C401" s="43"/>
      <c r="D401" s="43"/>
      <c r="E401" s="43"/>
      <c r="F401" s="43"/>
    </row>
    <row r="402" spans="1:6">
      <c r="A402" s="46"/>
      <c r="B402" s="46"/>
      <c r="C402" s="43"/>
      <c r="D402" s="43"/>
      <c r="E402" s="43"/>
      <c r="F402" s="43"/>
    </row>
    <row r="403" spans="1:6">
      <c r="A403" s="153" t="s">
        <v>110</v>
      </c>
      <c r="B403" s="154"/>
      <c r="C403" s="154"/>
      <c r="D403" s="154"/>
      <c r="E403" s="154"/>
      <c r="F403" s="155"/>
    </row>
    <row r="404" spans="1:6">
      <c r="A404" s="128" t="s">
        <v>93</v>
      </c>
      <c r="B404" s="156" t="s">
        <v>94</v>
      </c>
      <c r="C404" s="157"/>
      <c r="D404" s="156" t="s">
        <v>95</v>
      </c>
      <c r="E404" s="157"/>
      <c r="F404" s="129" t="s">
        <v>96</v>
      </c>
    </row>
    <row r="405" spans="1:6">
      <c r="A405" s="30">
        <v>1</v>
      </c>
      <c r="B405" s="31">
        <v>2</v>
      </c>
      <c r="C405" s="31">
        <v>3</v>
      </c>
      <c r="D405" s="31">
        <v>4</v>
      </c>
      <c r="E405" s="30">
        <v>5</v>
      </c>
      <c r="F405" s="31">
        <v>6</v>
      </c>
    </row>
    <row r="406" spans="1:6">
      <c r="A406" s="32"/>
      <c r="B406" s="31" t="s">
        <v>65</v>
      </c>
      <c r="C406" s="31" t="s">
        <v>20</v>
      </c>
      <c r="D406" s="31" t="s">
        <v>65</v>
      </c>
      <c r="E406" s="31" t="s">
        <v>20</v>
      </c>
      <c r="F406" s="30" t="s">
        <v>20</v>
      </c>
    </row>
    <row r="407" spans="1:6">
      <c r="A407" s="34"/>
      <c r="B407" s="128">
        <v>2020</v>
      </c>
      <c r="C407" s="128">
        <v>2021</v>
      </c>
      <c r="D407" s="128" t="s">
        <v>91</v>
      </c>
      <c r="E407" s="128" t="s">
        <v>154</v>
      </c>
      <c r="F407" s="35"/>
    </row>
    <row r="408" spans="1:6">
      <c r="A408" s="36" t="s">
        <v>97</v>
      </c>
      <c r="B408" s="37">
        <f ca="1">IF(INDIRECT(ADDRESS(ROW('1'!AK$38),COLUMN('1'!AA10)+ROW(A2),1,1,"1"))="","",INDIRECT(ADDRESS(ROW('1'!AK$38),COLUMN('1'!AA10)+ROW(A1),1,1,"1")))</f>
        <v>108823.12500000003</v>
      </c>
      <c r="C408" s="65">
        <f ca="1">IF(INDIRECT(ADDRESS(ROW('1'!AK$38),COLUMN('1'!AA10)+ROW(A2)+13,1,1,"1"))="","",INDIRECT(ADDRESS(ROW('1'!AK$38),COLUMN('1'!AA10)+ROW(A1)+13,1,1,"1")))</f>
        <v>51841.777000000002</v>
      </c>
      <c r="D408" s="37">
        <v>-78578.826332102399</v>
      </c>
      <c r="E408" s="37">
        <v>-74808.627526886994</v>
      </c>
      <c r="F408" s="37">
        <f ca="1">IFERROR(C408-E408,"")</f>
        <v>126650.404526887</v>
      </c>
    </row>
    <row r="409" spans="1:6">
      <c r="A409" s="36" t="s">
        <v>98</v>
      </c>
      <c r="B409" s="37">
        <f ca="1">IF(INDIRECT(ADDRESS(ROW('1'!AK$38),COLUMN('1'!AA11)+ROW(A3),1,1,"1"))="","",INDIRECT(ADDRESS(ROW('1'!AK$38),COLUMN('1'!AA11)+ROW(A2),1,1,"1")))</f>
        <v>152159.19900000002</v>
      </c>
      <c r="C409" s="65">
        <f ca="1">IF(INDIRECT(ADDRESS(ROW('1'!AK$38),COLUMN('1'!AA11)+ROW(A3)+13,1,1,"1"))="","",INDIRECT(ADDRESS(ROW('1'!AK$38),COLUMN('1'!AA11)+ROW(A2)+13,1,1,"1")))</f>
        <v>107011.89399999997</v>
      </c>
      <c r="D409" s="37">
        <v>-78578.826332102399</v>
      </c>
      <c r="E409" s="37">
        <v>-74808.627526886994</v>
      </c>
      <c r="F409" s="37">
        <f t="shared" ref="F409:F419" ca="1" si="30">IFERROR(C409-E409,"")</f>
        <v>181820.52152688697</v>
      </c>
    </row>
    <row r="410" spans="1:6">
      <c r="A410" s="130" t="s">
        <v>99</v>
      </c>
      <c r="B410" s="37">
        <f ca="1">IF(INDIRECT(ADDRESS(ROW('1'!AK$38),COLUMN('1'!AA12)+ROW(A4),1,1,"1"))="","",INDIRECT(ADDRESS(ROW('1'!AK$38),COLUMN('1'!AA12)+ROW(A3),1,1,"1")))</f>
        <v>143649</v>
      </c>
      <c r="C410" s="65">
        <f ca="1">IF(INDIRECT(ADDRESS(ROW('1'!AK$38),COLUMN('1'!AA12)+ROW(A4)+13,1,1,"1"))="","",INDIRECT(ADDRESS(ROW('1'!AK$38),COLUMN('1'!AA12)+ROW(A3)+13,1,1,"1")))</f>
        <v>136866.31499999994</v>
      </c>
      <c r="D410" s="37">
        <v>-78578.826332102399</v>
      </c>
      <c r="E410" s="37">
        <v>-74808.627526886994</v>
      </c>
      <c r="F410" s="37">
        <f t="shared" ca="1" si="30"/>
        <v>211674.94252688694</v>
      </c>
    </row>
    <row r="411" spans="1:6">
      <c r="A411" s="130" t="s">
        <v>25</v>
      </c>
      <c r="B411" s="37">
        <f ca="1">IF(INDIRECT(ADDRESS(ROW('1'!AK$38),COLUMN('1'!AA13)+ROW(A5),1,1,"1"))="","",INDIRECT(ADDRESS(ROW('1'!AK$38),COLUMN('1'!AA13)+ROW(A4),1,1,"1")))</f>
        <v>125121</v>
      </c>
      <c r="C411" s="65">
        <f ca="1">IF(INDIRECT(ADDRESS(ROW('1'!AK$38),COLUMN('1'!AA13)+ROW(A5)+13,1,1,"1"))="","",INDIRECT(ADDRESS(ROW('1'!AK$38),COLUMN('1'!AA13)+ROW(A4)+13,1,1,"1")))</f>
        <v>71755.584000000032</v>
      </c>
      <c r="D411" s="37">
        <v>-78578.826332102399</v>
      </c>
      <c r="E411" s="37">
        <v>-74808.627526886994</v>
      </c>
      <c r="F411" s="37">
        <f t="shared" ca="1" si="30"/>
        <v>146564.21152688703</v>
      </c>
    </row>
    <row r="412" spans="1:6">
      <c r="A412" s="130" t="s">
        <v>100</v>
      </c>
      <c r="B412" s="37">
        <f ca="1">IF(INDIRECT(ADDRESS(ROW('1'!AK$38),COLUMN('1'!AA14)+ROW(A6),1,1,"1"))="","",INDIRECT(ADDRESS(ROW('1'!AK$38),COLUMN('1'!AA14)+ROW(A5),1,1,"1")))</f>
        <v>125388.18999999994</v>
      </c>
      <c r="C412" s="65">
        <f ca="1">IF(INDIRECT(ADDRESS(ROW('1'!AK$38),COLUMN('1'!AA14)+ROW(A6)+13,1,1,"1"))="","",INDIRECT(ADDRESS(ROW('1'!AK$38),COLUMN('1'!AA14)+ROW(A5)+13,1,1,"1")))</f>
        <v>97451.14599999995</v>
      </c>
      <c r="D412" s="37">
        <v>-78578.826332102399</v>
      </c>
      <c r="E412" s="37">
        <v>-74808.627526886994</v>
      </c>
      <c r="F412" s="37">
        <f t="shared" ca="1" si="30"/>
        <v>172259.77352688694</v>
      </c>
    </row>
    <row r="413" spans="1:6">
      <c r="A413" s="130" t="s">
        <v>101</v>
      </c>
      <c r="B413" s="37">
        <f ca="1">IF(INDIRECT(ADDRESS(ROW('1'!AK$38),COLUMN('1'!AA15)+ROW(A7),1,1,"1"))="","",INDIRECT(ADDRESS(ROW('1'!AK$38),COLUMN('1'!AA15)+ROW(A6),1,1,"1")))</f>
        <v>101368</v>
      </c>
      <c r="C413" s="65">
        <f ca="1">IF(INDIRECT(ADDRESS(ROW('1'!AK$38),COLUMN('1'!AA15)+ROW(A7)+13,1,1,"1"))="","",INDIRECT(ADDRESS(ROW('1'!AK$38),COLUMN('1'!AA15)+ROW(A6)+13,1,1,"1")))</f>
        <v>43904.827000000048</v>
      </c>
      <c r="D413" s="37">
        <v>-78578.826332102399</v>
      </c>
      <c r="E413" s="37">
        <v>-74808.627526886994</v>
      </c>
      <c r="F413" s="37">
        <f t="shared" ca="1" si="30"/>
        <v>118713.45452688704</v>
      </c>
    </row>
    <row r="414" spans="1:6">
      <c r="A414" s="130" t="s">
        <v>102</v>
      </c>
      <c r="B414" s="37">
        <f ca="1">IF(INDIRECT(ADDRESS(ROW('1'!AK$38),COLUMN('1'!AA16)+ROW(A8),1,1,"1"))="","",INDIRECT(ADDRESS(ROW('1'!AK$38),COLUMN('1'!AA16)+ROW(A7),1,1,"1")))</f>
        <v>94979.466999999946</v>
      </c>
      <c r="C414" s="65">
        <f ca="1">IF(INDIRECT(ADDRESS(ROW('1'!AK$38),COLUMN('1'!AA16)+ROW(A8)+13,1,1,"1"))="","",INDIRECT(ADDRESS(ROW('1'!AK$38),COLUMN('1'!AA16)+ROW(A7)+13,1,1,"1")))</f>
        <v>29653.451999999816</v>
      </c>
      <c r="D414" s="37">
        <v>-78578.826332102399</v>
      </c>
      <c r="E414" s="37">
        <v>-74808.627526886994</v>
      </c>
      <c r="F414" s="37">
        <f t="shared" ca="1" si="30"/>
        <v>104462.07952688681</v>
      </c>
    </row>
    <row r="415" spans="1:6">
      <c r="A415" s="130" t="s">
        <v>28</v>
      </c>
      <c r="B415" s="37">
        <f ca="1">IF(INDIRECT(ADDRESS(ROW('1'!AK$38),COLUMN('1'!AA17)+ROW(A9),1,1,"1"))="","",INDIRECT(ADDRESS(ROW('1'!AK$38),COLUMN('1'!AA17)+ROW(A8),1,1,"1")))</f>
        <v>109691.16599999997</v>
      </c>
      <c r="C415" s="65">
        <f ca="1">IF(INDIRECT(ADDRESS(ROW('1'!AK$38),COLUMN('1'!AA17)+ROW(A9)+13,1,1,"1"))="","",INDIRECT(ADDRESS(ROW('1'!AK$38),COLUMN('1'!AA17)+ROW(A8)+13,1,1,"1")))</f>
        <v>33579</v>
      </c>
      <c r="D415" s="37">
        <v>-78578.826332102399</v>
      </c>
      <c r="E415" s="37">
        <v>-74808.627526886994</v>
      </c>
      <c r="F415" s="37">
        <f t="shared" ca="1" si="30"/>
        <v>108387.62752688699</v>
      </c>
    </row>
    <row r="416" spans="1:6">
      <c r="A416" s="130" t="s">
        <v>103</v>
      </c>
      <c r="B416" s="37">
        <f ca="1">IF(INDIRECT(ADDRESS(ROW('1'!AK$38),COLUMN('1'!AA18)+ROW(A10),1,1,"1"))="","",INDIRECT(ADDRESS(ROW('1'!AK$38),COLUMN('1'!AA18)+ROW(A9),1,1,"1")))</f>
        <v>111090.82599999988</v>
      </c>
      <c r="C416" s="65">
        <f ca="1">IF(INDIRECT(ADDRESS(ROW('1'!AK$38),COLUMN('1'!AA18)+ROW(A10)+13,1,1,"1"))="","",INDIRECT(ADDRESS(ROW('1'!AK$38),COLUMN('1'!AA18)+ROW(A9)+13,1,1,"1")))</f>
        <v>21501.570999999996</v>
      </c>
      <c r="D416" s="37">
        <v>-78578.826332102399</v>
      </c>
      <c r="E416" s="37">
        <v>-74808.627526886994</v>
      </c>
      <c r="F416" s="37">
        <f t="shared" ca="1" si="30"/>
        <v>96310.19852688699</v>
      </c>
    </row>
    <row r="417" spans="1:6">
      <c r="A417" s="130" t="s">
        <v>104</v>
      </c>
      <c r="B417" s="37">
        <f ca="1">IF(INDIRECT(ADDRESS(ROW('1'!AK$38),COLUMN('1'!AA19)+ROW(A11),1,1,"1"))="","",INDIRECT(ADDRESS(ROW('1'!AK$38),COLUMN('1'!AA19)+ROW(A10),1,1,"1")))</f>
        <v>88540.959999999963</v>
      </c>
      <c r="C417" s="65">
        <f ca="1">IF(INDIRECT(ADDRESS(ROW('1'!AK$38),COLUMN('1'!AA19)+ROW(A11)+13,1,1,"1"))="","",INDIRECT(ADDRESS(ROW('1'!AK$38),COLUMN('1'!AA19)+ROW(A10)+13,1,1,"1")))</f>
        <v>69163.685000000056</v>
      </c>
      <c r="D417" s="37">
        <v>-78578.826332102399</v>
      </c>
      <c r="E417" s="37">
        <v>-74808.627526886994</v>
      </c>
      <c r="F417" s="37">
        <f t="shared" ca="1" si="30"/>
        <v>143972.31252688705</v>
      </c>
    </row>
    <row r="418" spans="1:6">
      <c r="A418" s="130" t="s">
        <v>31</v>
      </c>
      <c r="B418" s="37">
        <f ca="1">IF(INDIRECT(ADDRESS(ROW('1'!AK$38),COLUMN('1'!AA20)+ROW(A12),1,1,"1"))="","",INDIRECT(ADDRESS(ROW('1'!AK$38),COLUMN('1'!AA20)+ROW(A11),1,1,"1")))</f>
        <v>78987.441000000108</v>
      </c>
      <c r="C418" s="65" t="str">
        <f ca="1">IF(INDIRECT(ADDRESS(ROW('1'!AK$38),COLUMN('1'!AA20)+ROW(A12)+13,1,1,"1"))="","",INDIRECT(ADDRESS(ROW('1'!AK$38),COLUMN('1'!AA20)+ROW(A11)+13,1,1,"1")))</f>
        <v/>
      </c>
      <c r="D418" s="37">
        <v>-78578.826332102399</v>
      </c>
      <c r="E418" s="37">
        <v>-74808.627526886994</v>
      </c>
      <c r="F418" s="37" t="str">
        <f t="shared" ca="1" si="30"/>
        <v/>
      </c>
    </row>
    <row r="419" spans="1:6">
      <c r="A419" s="130" t="s">
        <v>32</v>
      </c>
      <c r="B419" s="37">
        <f ca="1">IF(INDIRECT(ADDRESS(ROW('1'!AK$38),COLUMN('1'!AA21)+ROW(A13),1,1,"1"))="","",INDIRECT(ADDRESS(ROW('1'!AK$38),COLUMN('1'!AA21)+ROW(A12),1,1,"1")))</f>
        <v>-39396.37099999981</v>
      </c>
      <c r="C419" s="65" t="str">
        <f ca="1">IF(INDIRECT(ADDRESS(ROW('1'!AK$38),COLUMN('1'!AA21)+ROW(A13)+13,1,1,"1"))="","",INDIRECT(ADDRESS(ROW('1'!AK$38),COLUMN('1'!AA21)+ROW(A12)+13,1,1,"1")))</f>
        <v/>
      </c>
      <c r="D419" s="37">
        <v>-78578.826332102399</v>
      </c>
      <c r="E419" s="37">
        <v>-74808.627526886994</v>
      </c>
      <c r="F419" s="37" t="str">
        <f t="shared" ca="1" si="30"/>
        <v/>
      </c>
    </row>
    <row r="420" spans="1:6">
      <c r="A420" s="46"/>
      <c r="B420" s="46"/>
      <c r="C420" s="43"/>
      <c r="D420" s="43"/>
      <c r="E420" s="43"/>
      <c r="F420" s="43"/>
    </row>
    <row r="421" spans="1:6">
      <c r="A421" s="46"/>
      <c r="B421" s="46"/>
      <c r="C421" s="43"/>
      <c r="D421" s="43"/>
      <c r="E421" s="43"/>
      <c r="F421" s="43"/>
    </row>
    <row r="422" spans="1:6">
      <c r="A422" s="46"/>
      <c r="B422" s="46"/>
      <c r="C422" s="43"/>
      <c r="D422" s="43"/>
      <c r="E422" s="43"/>
      <c r="F422" s="43"/>
    </row>
    <row r="423" spans="1:6">
      <c r="A423" s="46"/>
      <c r="B423" s="46"/>
      <c r="C423" s="43"/>
      <c r="D423" s="43"/>
      <c r="E423" s="43"/>
      <c r="F423" s="43"/>
    </row>
    <row r="424" spans="1:6">
      <c r="A424" s="46"/>
      <c r="B424" s="46"/>
      <c r="C424" s="43"/>
      <c r="D424" s="43"/>
      <c r="E424" s="43"/>
      <c r="F424" s="43"/>
    </row>
    <row r="425" spans="1:6">
      <c r="A425" s="46"/>
      <c r="B425" s="46"/>
      <c r="C425" s="43"/>
      <c r="D425" s="43"/>
      <c r="E425" s="43"/>
      <c r="F425" s="43"/>
    </row>
    <row r="426" spans="1:6">
      <c r="A426" s="46"/>
      <c r="B426" s="46"/>
      <c r="C426" s="43"/>
      <c r="D426" s="43"/>
      <c r="E426" s="43"/>
      <c r="F426" s="43"/>
    </row>
    <row r="427" spans="1:6">
      <c r="A427" s="46"/>
      <c r="B427" s="46"/>
      <c r="C427" s="43"/>
      <c r="D427" s="43"/>
      <c r="E427" s="43"/>
      <c r="F427" s="43"/>
    </row>
    <row r="428" spans="1:6">
      <c r="A428" s="46"/>
      <c r="B428" s="46"/>
      <c r="C428" s="43"/>
      <c r="D428" s="43"/>
      <c r="E428" s="43"/>
      <c r="F428" s="43"/>
    </row>
    <row r="429" spans="1:6">
      <c r="A429" s="46"/>
      <c r="B429" s="46"/>
      <c r="C429" s="43"/>
      <c r="D429" s="43"/>
      <c r="E429" s="43"/>
      <c r="F429" s="43"/>
    </row>
    <row r="430" spans="1:6">
      <c r="A430" s="46"/>
      <c r="B430" s="46"/>
      <c r="C430" s="43"/>
      <c r="D430" s="43"/>
      <c r="E430" s="43"/>
      <c r="F430" s="43"/>
    </row>
    <row r="431" spans="1:6">
      <c r="A431" s="46"/>
      <c r="B431" s="46"/>
      <c r="C431" s="43"/>
      <c r="D431" s="43"/>
      <c r="E431" s="43"/>
      <c r="F431" s="43"/>
    </row>
    <row r="432" spans="1:6">
      <c r="A432" s="46"/>
      <c r="B432" s="46"/>
      <c r="C432" s="43"/>
      <c r="D432" s="43"/>
      <c r="E432" s="43"/>
      <c r="F432" s="43"/>
    </row>
    <row r="433" spans="1:11">
      <c r="A433" s="46"/>
      <c r="B433" s="46"/>
      <c r="C433" s="43"/>
      <c r="D433" s="43"/>
      <c r="E433" s="43"/>
      <c r="F433" s="43"/>
    </row>
    <row r="434" spans="1:11">
      <c r="A434" s="46"/>
      <c r="B434" s="46"/>
      <c r="C434" s="43"/>
      <c r="D434" s="43"/>
      <c r="E434" s="43"/>
      <c r="F434" s="43"/>
    </row>
    <row r="435" spans="1:11">
      <c r="A435" s="46"/>
      <c r="B435" s="46"/>
      <c r="C435" s="43"/>
      <c r="D435" s="43"/>
      <c r="E435" s="43"/>
      <c r="F435" s="43"/>
    </row>
    <row r="436" spans="1:11">
      <c r="A436" s="46"/>
      <c r="B436" s="46"/>
      <c r="C436" s="43"/>
      <c r="D436" s="43"/>
      <c r="E436" s="43"/>
      <c r="F436" s="43"/>
    </row>
    <row r="437" spans="1:11">
      <c r="A437" s="46"/>
      <c r="B437" s="46"/>
      <c r="C437" s="43"/>
      <c r="D437" s="43"/>
      <c r="E437" s="43"/>
      <c r="F437" s="43"/>
    </row>
    <row r="438" spans="1:11">
      <c r="A438" s="46"/>
      <c r="B438" s="46"/>
      <c r="C438" s="43"/>
      <c r="D438" s="43"/>
      <c r="E438" s="43"/>
      <c r="F438" s="43"/>
    </row>
    <row r="439" spans="1:11">
      <c r="A439" s="46"/>
      <c r="B439" s="46"/>
      <c r="C439" s="43"/>
      <c r="D439" s="43"/>
      <c r="E439" s="43"/>
      <c r="F439" s="43"/>
    </row>
    <row r="440" spans="1:11">
      <c r="A440" s="46"/>
      <c r="B440" s="46"/>
      <c r="C440" s="43"/>
      <c r="D440" s="43"/>
      <c r="E440" s="43"/>
      <c r="F440" s="43"/>
    </row>
    <row r="441" spans="1:11">
      <c r="A441" s="46"/>
      <c r="B441" s="46"/>
      <c r="C441" s="43"/>
      <c r="D441" s="43"/>
      <c r="E441" s="43"/>
      <c r="F441" s="43"/>
    </row>
    <row r="442" spans="1:11">
      <c r="A442" s="46"/>
      <c r="B442" s="46"/>
      <c r="C442" s="43"/>
      <c r="D442" s="43"/>
      <c r="E442" s="43"/>
      <c r="F442" s="43"/>
    </row>
    <row r="443" spans="1:11">
      <c r="A443" s="46"/>
      <c r="B443" s="46"/>
      <c r="C443" s="43"/>
      <c r="D443" s="43"/>
      <c r="E443" s="43"/>
      <c r="F443" s="43"/>
    </row>
    <row r="444" spans="1:11">
      <c r="A444" s="153" t="s">
        <v>111</v>
      </c>
      <c r="B444" s="154"/>
      <c r="C444" s="154"/>
      <c r="D444" s="154"/>
      <c r="E444" s="154"/>
      <c r="F444" s="155"/>
    </row>
    <row r="445" spans="1:11">
      <c r="A445" s="128" t="s">
        <v>93</v>
      </c>
      <c r="B445" s="156" t="s">
        <v>94</v>
      </c>
      <c r="C445" s="157"/>
      <c r="D445" s="156" t="s">
        <v>95</v>
      </c>
      <c r="E445" s="157"/>
      <c r="F445" s="129" t="s">
        <v>96</v>
      </c>
    </row>
    <row r="446" spans="1:11">
      <c r="A446" s="30">
        <v>1</v>
      </c>
      <c r="B446" s="31">
        <v>2</v>
      </c>
      <c r="C446" s="31">
        <v>3</v>
      </c>
      <c r="D446" s="31">
        <v>4</v>
      </c>
      <c r="E446" s="30">
        <v>5</v>
      </c>
      <c r="F446" s="31">
        <v>6</v>
      </c>
    </row>
    <row r="447" spans="1:11">
      <c r="A447" s="32"/>
      <c r="B447" s="31" t="s">
        <v>65</v>
      </c>
      <c r="C447" s="31" t="s">
        <v>20</v>
      </c>
      <c r="D447" s="31" t="s">
        <v>65</v>
      </c>
      <c r="E447" s="31" t="s">
        <v>20</v>
      </c>
      <c r="F447" s="30" t="s">
        <v>20</v>
      </c>
    </row>
    <row r="448" spans="1:11">
      <c r="A448" s="34"/>
      <c r="B448" s="128">
        <v>2020</v>
      </c>
      <c r="C448" s="128">
        <v>2021</v>
      </c>
      <c r="D448" s="128" t="s">
        <v>91</v>
      </c>
      <c r="E448" s="128" t="s">
        <v>154</v>
      </c>
      <c r="F448" s="35"/>
      <c r="H448" s="150" t="str">
        <f>C487</f>
        <v>2020 plan</v>
      </c>
      <c r="I448" s="150" t="str">
        <f>D487</f>
        <v>2020 actual</v>
      </c>
      <c r="J448" s="150" t="str">
        <f>E487</f>
        <v>2021 plan</v>
      </c>
      <c r="K448" s="150" t="str">
        <f>F487</f>
        <v>2021 forecast</v>
      </c>
    </row>
    <row r="449" spans="1:11">
      <c r="A449" s="36" t="s">
        <v>97</v>
      </c>
      <c r="B449" s="37">
        <f ca="1">IFERROR(B408/I449*100,"")</f>
        <v>0.37097944419725321</v>
      </c>
      <c r="C449" s="37">
        <f ca="1">IFERROR(C408/K449*100,"")</f>
        <v>0.16804678257451122</v>
      </c>
      <c r="D449" s="37">
        <f>IFERROR(D408/H449*100,"")</f>
        <v>-0.2370084770653767</v>
      </c>
      <c r="E449" s="37">
        <f>IFERROR(E408/J449*100,"")</f>
        <v>-0.24249456504371703</v>
      </c>
      <c r="F449" s="37">
        <f ca="1">IFERROR(C449-E449,"")</f>
        <v>0.41054134761822825</v>
      </c>
      <c r="H449" s="150">
        <f t="shared" ref="H449:H460" si="31">C488</f>
        <v>33154437.050125901</v>
      </c>
      <c r="I449" s="150">
        <f>D488</f>
        <v>29334004</v>
      </c>
      <c r="J449" s="150">
        <f>E488</f>
        <v>30849609.975135099</v>
      </c>
      <c r="K449" s="150">
        <f>F488</f>
        <v>30849609.975135099</v>
      </c>
    </row>
    <row r="450" spans="1:11">
      <c r="A450" s="36" t="s">
        <v>98</v>
      </c>
      <c r="B450" s="37">
        <f t="shared" ref="B450:B460" ca="1" si="32">IFERROR(B409/I450*100,"")</f>
        <v>0.51871268238730728</v>
      </c>
      <c r="C450" s="37">
        <f t="shared" ref="C450:C460" ca="1" si="33">IFERROR(C409/K450*100,"")</f>
        <v>0.34688248599010474</v>
      </c>
      <c r="D450" s="37">
        <f t="shared" ref="D450:D460" si="34">IFERROR(D409/H450*100,"")</f>
        <v>-0.2370084770653767</v>
      </c>
      <c r="E450" s="37">
        <f t="shared" ref="E450:E460" si="35">IFERROR(E409/J450*100,"")</f>
        <v>-0.24249456504371703</v>
      </c>
      <c r="F450" s="37">
        <f t="shared" ref="F450:F460" ca="1" si="36">IFERROR(C450-E450,"")</f>
        <v>0.58937705103382176</v>
      </c>
      <c r="H450" s="150">
        <f t="shared" si="31"/>
        <v>33154437.050125901</v>
      </c>
      <c r="I450" s="150">
        <f t="shared" ref="I450:I460" si="37">D489</f>
        <v>29334004</v>
      </c>
      <c r="J450" s="150">
        <f t="shared" ref="J450:J460" si="38">E489</f>
        <v>30849609.975135099</v>
      </c>
      <c r="K450" s="150">
        <f t="shared" ref="K450:K460" si="39">F489</f>
        <v>30849609.975135099</v>
      </c>
    </row>
    <row r="451" spans="1:11">
      <c r="A451" s="130" t="s">
        <v>99</v>
      </c>
      <c r="B451" s="37">
        <f t="shared" ca="1" si="32"/>
        <v>0.48970130364746656</v>
      </c>
      <c r="C451" s="37">
        <f t="shared" ca="1" si="33"/>
        <v>0.44685353661935617</v>
      </c>
      <c r="D451" s="37">
        <f t="shared" si="34"/>
        <v>-0.2370084770653767</v>
      </c>
      <c r="E451" s="37">
        <f t="shared" si="35"/>
        <v>-0.24424198006667736</v>
      </c>
      <c r="F451" s="37">
        <f t="shared" ca="1" si="36"/>
        <v>0.69109551668603353</v>
      </c>
      <c r="H451" s="150">
        <f t="shared" si="31"/>
        <v>33154437.050125901</v>
      </c>
      <c r="I451" s="150">
        <f t="shared" si="37"/>
        <v>29334004</v>
      </c>
      <c r="J451" s="150">
        <f t="shared" si="38"/>
        <v>30628898.237094399</v>
      </c>
      <c r="K451" s="150">
        <f t="shared" si="39"/>
        <v>30628898.237094399</v>
      </c>
    </row>
    <row r="452" spans="1:11">
      <c r="A452" s="130" t="s">
        <v>25</v>
      </c>
      <c r="B452" s="37">
        <f t="shared" ca="1" si="32"/>
        <v>0.42653911140122563</v>
      </c>
      <c r="C452" s="37">
        <f t="shared" ca="1" si="33"/>
        <v>0.23427412714799337</v>
      </c>
      <c r="D452" s="37">
        <f t="shared" si="34"/>
        <v>-0.2370084770653767</v>
      </c>
      <c r="E452" s="37">
        <f t="shared" si="35"/>
        <v>-0.24424198006667736</v>
      </c>
      <c r="F452" s="37">
        <f t="shared" ca="1" si="36"/>
        <v>0.47851610721467075</v>
      </c>
      <c r="H452" s="150">
        <f t="shared" si="31"/>
        <v>33154437.050125901</v>
      </c>
      <c r="I452" s="150">
        <f t="shared" si="37"/>
        <v>29334004</v>
      </c>
      <c r="J452" s="150">
        <f t="shared" si="38"/>
        <v>30628898.237094399</v>
      </c>
      <c r="K452" s="150">
        <f t="shared" si="39"/>
        <v>30628898.237094399</v>
      </c>
    </row>
    <row r="453" spans="1:11">
      <c r="A453" s="130" t="s">
        <v>100</v>
      </c>
      <c r="B453" s="37">
        <f t="shared" ca="1" si="32"/>
        <v>0.42744996557578685</v>
      </c>
      <c r="C453" s="37">
        <f t="shared" ca="1" si="33"/>
        <v>0.31816732435376238</v>
      </c>
      <c r="D453" s="37">
        <f t="shared" si="34"/>
        <v>-0.2370084770653767</v>
      </c>
      <c r="E453" s="37">
        <f t="shared" si="35"/>
        <v>-0.24424198006667736</v>
      </c>
      <c r="F453" s="37">
        <f t="shared" ca="1" si="36"/>
        <v>0.56240930442043968</v>
      </c>
      <c r="H453" s="150">
        <f t="shared" si="31"/>
        <v>33154437.050125901</v>
      </c>
      <c r="I453" s="150">
        <f t="shared" si="37"/>
        <v>29334004</v>
      </c>
      <c r="J453" s="150">
        <f t="shared" si="38"/>
        <v>30628898.237094399</v>
      </c>
      <c r="K453" s="150">
        <f t="shared" si="39"/>
        <v>30628898.237094399</v>
      </c>
    </row>
    <row r="454" spans="1:11">
      <c r="A454" s="130" t="s">
        <v>101</v>
      </c>
      <c r="B454" s="37">
        <f t="shared" ca="1" si="32"/>
        <v>0.34556482640419633</v>
      </c>
      <c r="C454" s="37">
        <f t="shared" ca="1" si="33"/>
        <v>0.13998467033488224</v>
      </c>
      <c r="D454" s="37">
        <f t="shared" si="34"/>
        <v>-0.2370084770653767</v>
      </c>
      <c r="E454" s="37">
        <f t="shared" si="35"/>
        <v>-0.24424198006667736</v>
      </c>
      <c r="F454" s="37">
        <f t="shared" ca="1" si="36"/>
        <v>0.38422665040155957</v>
      </c>
      <c r="H454" s="150">
        <f t="shared" si="31"/>
        <v>33154437.050125901</v>
      </c>
      <c r="I454" s="150">
        <f t="shared" si="37"/>
        <v>29334004</v>
      </c>
      <c r="J454" s="150">
        <f t="shared" si="38"/>
        <v>30628898.237094399</v>
      </c>
      <c r="K454" s="150">
        <f t="shared" si="39"/>
        <v>31364025</v>
      </c>
    </row>
    <row r="455" spans="1:11">
      <c r="A455" s="130" t="s">
        <v>102</v>
      </c>
      <c r="B455" s="37">
        <f t="shared" ca="1" si="32"/>
        <v>0.32378623456927308</v>
      </c>
      <c r="C455" s="37">
        <f t="shared" ca="1" si="33"/>
        <v>9.4546066711781465E-2</v>
      </c>
      <c r="D455" s="37">
        <f t="shared" si="34"/>
        <v>-0.2370084770653767</v>
      </c>
      <c r="E455" s="37">
        <f t="shared" si="35"/>
        <v>-0.24424198006667736</v>
      </c>
      <c r="F455" s="37">
        <f t="shared" ca="1" si="36"/>
        <v>0.33878804677845881</v>
      </c>
      <c r="H455" s="150">
        <f t="shared" si="31"/>
        <v>33154437.050125901</v>
      </c>
      <c r="I455" s="150">
        <f t="shared" si="37"/>
        <v>29334004</v>
      </c>
      <c r="J455" s="150">
        <f t="shared" si="38"/>
        <v>30628898.237094399</v>
      </c>
      <c r="K455" s="150">
        <f t="shared" si="39"/>
        <v>31364025</v>
      </c>
    </row>
    <row r="456" spans="1:11">
      <c r="A456" s="130" t="s">
        <v>28</v>
      </c>
      <c r="B456" s="37">
        <f t="shared" ca="1" si="32"/>
        <v>0.37393860722184386</v>
      </c>
      <c r="C456" s="37">
        <f t="shared" ca="1" si="33"/>
        <v>0.10706215162116468</v>
      </c>
      <c r="D456" s="37">
        <f t="shared" si="34"/>
        <v>-0.2370084770653767</v>
      </c>
      <c r="E456" s="37">
        <f t="shared" si="35"/>
        <v>-0.24424198006667736</v>
      </c>
      <c r="F456" s="37">
        <f t="shared" ca="1" si="36"/>
        <v>0.35130413168784203</v>
      </c>
      <c r="H456" s="150">
        <f t="shared" si="31"/>
        <v>33154437.050125901</v>
      </c>
      <c r="I456" s="150">
        <f t="shared" si="37"/>
        <v>29334004</v>
      </c>
      <c r="J456" s="150">
        <f t="shared" si="38"/>
        <v>30628898.237094399</v>
      </c>
      <c r="K456" s="150">
        <f t="shared" si="39"/>
        <v>31364025</v>
      </c>
    </row>
    <row r="457" spans="1:11">
      <c r="A457" s="130" t="s">
        <v>103</v>
      </c>
      <c r="B457" s="37">
        <f t="shared" ca="1" si="32"/>
        <v>0.37871006631075621</v>
      </c>
      <c r="C457" s="37">
        <f t="shared" ca="1" si="33"/>
        <v>6.8554884138754504E-2</v>
      </c>
      <c r="D457" s="37">
        <f t="shared" si="34"/>
        <v>-0.2370084770653767</v>
      </c>
      <c r="E457" s="37">
        <f t="shared" si="35"/>
        <v>-0.24424198006667736</v>
      </c>
      <c r="F457" s="37">
        <f t="shared" ca="1" si="36"/>
        <v>0.31279686420543185</v>
      </c>
      <c r="H457" s="150">
        <f t="shared" si="31"/>
        <v>33154437.050125901</v>
      </c>
      <c r="I457" s="150">
        <f t="shared" si="37"/>
        <v>29334004</v>
      </c>
      <c r="J457" s="150">
        <f t="shared" si="38"/>
        <v>30628898.237094399</v>
      </c>
      <c r="K457" s="150">
        <f t="shared" si="39"/>
        <v>31364025</v>
      </c>
    </row>
    <row r="458" spans="1:11">
      <c r="A458" s="130" t="s">
        <v>104</v>
      </c>
      <c r="B458" s="37">
        <f t="shared" ca="1" si="32"/>
        <v>0.30183728072035432</v>
      </c>
      <c r="C458" s="37">
        <f t="shared" ca="1" si="33"/>
        <v>0.22051916168285179</v>
      </c>
      <c r="D458" s="37">
        <f t="shared" si="34"/>
        <v>-0.2370084770653767</v>
      </c>
      <c r="E458" s="37">
        <f t="shared" si="35"/>
        <v>-0.24424198006667736</v>
      </c>
      <c r="F458" s="37">
        <f t="shared" ca="1" si="36"/>
        <v>0.46476114174952915</v>
      </c>
      <c r="H458" s="150">
        <f t="shared" si="31"/>
        <v>33154437.050125901</v>
      </c>
      <c r="I458" s="150">
        <f t="shared" si="37"/>
        <v>29334004</v>
      </c>
      <c r="J458" s="150">
        <f t="shared" si="38"/>
        <v>30628898.237094399</v>
      </c>
      <c r="K458" s="150">
        <f t="shared" si="39"/>
        <v>31364025</v>
      </c>
    </row>
    <row r="459" spans="1:11">
      <c r="A459" s="130" t="s">
        <v>31</v>
      </c>
      <c r="B459" s="37">
        <f t="shared" ca="1" si="32"/>
        <v>0.26926921057214048</v>
      </c>
      <c r="C459" s="37" t="str">
        <f t="shared" ca="1" si="33"/>
        <v/>
      </c>
      <c r="D459" s="37">
        <f t="shared" si="34"/>
        <v>-0.2370084770653767</v>
      </c>
      <c r="E459" s="37">
        <f t="shared" si="35"/>
        <v>-0.24424198006667736</v>
      </c>
      <c r="F459" s="37" t="str">
        <f t="shared" ca="1" si="36"/>
        <v/>
      </c>
      <c r="H459" s="150">
        <f t="shared" si="31"/>
        <v>33154437.050125901</v>
      </c>
      <c r="I459" s="150">
        <f t="shared" si="37"/>
        <v>29334004</v>
      </c>
      <c r="J459" s="150">
        <f t="shared" si="38"/>
        <v>30628898.237094399</v>
      </c>
      <c r="K459" s="150">
        <f t="shared" si="39"/>
        <v>31364025</v>
      </c>
    </row>
    <row r="460" spans="1:11">
      <c r="A460" s="130" t="s">
        <v>32</v>
      </c>
      <c r="B460" s="37">
        <f t="shared" ca="1" si="32"/>
        <v>-0.13430273957827171</v>
      </c>
      <c r="C460" s="37" t="str">
        <f t="shared" ca="1" si="33"/>
        <v/>
      </c>
      <c r="D460" s="37">
        <f t="shared" si="34"/>
        <v>-0.2370084770653767</v>
      </c>
      <c r="E460" s="37">
        <f t="shared" si="35"/>
        <v>-0.24424198006667736</v>
      </c>
      <c r="F460" s="37" t="str">
        <f t="shared" ca="1" si="36"/>
        <v/>
      </c>
      <c r="H460" s="150">
        <f t="shared" si="31"/>
        <v>33154437.050125901</v>
      </c>
      <c r="I460" s="150">
        <f t="shared" si="37"/>
        <v>29334004</v>
      </c>
      <c r="J460" s="150">
        <f t="shared" si="38"/>
        <v>30628898.237094399</v>
      </c>
      <c r="K460" s="150">
        <f t="shared" si="39"/>
        <v>31364025</v>
      </c>
    </row>
    <row r="461" spans="1:11">
      <c r="A461" s="46"/>
      <c r="B461" s="46"/>
      <c r="C461" s="43"/>
      <c r="D461" s="43"/>
      <c r="E461" s="43"/>
      <c r="F461" s="43"/>
    </row>
    <row r="462" spans="1:11">
      <c r="A462" s="46"/>
      <c r="B462" s="46"/>
      <c r="C462" s="43"/>
      <c r="D462" s="43"/>
      <c r="E462" s="43"/>
      <c r="F462" s="43"/>
    </row>
    <row r="463" spans="1:11">
      <c r="A463" s="46"/>
      <c r="B463" s="46"/>
      <c r="C463" s="43"/>
      <c r="D463" s="43"/>
      <c r="E463" s="43"/>
      <c r="F463" s="43"/>
    </row>
    <row r="464" spans="1:11">
      <c r="A464" s="46"/>
      <c r="B464" s="46"/>
      <c r="C464" s="43"/>
      <c r="D464" s="43"/>
      <c r="E464" s="43"/>
      <c r="F464" s="43"/>
    </row>
    <row r="465" spans="1:6">
      <c r="A465" s="46"/>
      <c r="B465" s="46"/>
      <c r="C465" s="43"/>
      <c r="D465" s="43"/>
      <c r="E465" s="43"/>
      <c r="F465" s="43"/>
    </row>
    <row r="466" spans="1:6">
      <c r="A466" s="46"/>
      <c r="B466" s="46"/>
      <c r="C466" s="43"/>
      <c r="D466" s="43"/>
      <c r="E466" s="43"/>
      <c r="F466" s="43"/>
    </row>
    <row r="467" spans="1:6">
      <c r="A467" s="46"/>
      <c r="B467" s="46"/>
      <c r="C467" s="43"/>
      <c r="D467" s="43"/>
      <c r="E467" s="43"/>
      <c r="F467" s="43"/>
    </row>
    <row r="468" spans="1:6">
      <c r="A468" s="46"/>
      <c r="B468" s="46"/>
      <c r="C468" s="43"/>
      <c r="D468" s="43"/>
      <c r="E468" s="43"/>
      <c r="F468" s="43"/>
    </row>
    <row r="469" spans="1:6">
      <c r="A469" s="46"/>
      <c r="B469" s="46"/>
      <c r="C469" s="43"/>
      <c r="D469" s="43"/>
      <c r="E469" s="43"/>
      <c r="F469" s="43"/>
    </row>
    <row r="470" spans="1:6">
      <c r="A470" s="46"/>
      <c r="B470" s="46"/>
      <c r="C470" s="43"/>
      <c r="D470" s="43"/>
      <c r="E470" s="43"/>
      <c r="F470" s="43"/>
    </row>
    <row r="471" spans="1:6">
      <c r="A471" s="46"/>
      <c r="B471" s="46"/>
      <c r="C471" s="43"/>
      <c r="D471" s="43"/>
      <c r="E471" s="43"/>
      <c r="F471" s="43"/>
    </row>
    <row r="472" spans="1:6">
      <c r="A472" s="46"/>
      <c r="B472" s="46"/>
      <c r="C472" s="43"/>
      <c r="D472" s="43"/>
      <c r="E472" s="43"/>
      <c r="F472" s="43"/>
    </row>
    <row r="473" spans="1:6">
      <c r="A473" s="46"/>
      <c r="B473" s="46"/>
      <c r="C473" s="43"/>
      <c r="D473" s="43"/>
      <c r="E473" s="43"/>
      <c r="F473" s="43"/>
    </row>
    <row r="474" spans="1:6">
      <c r="A474" s="46"/>
      <c r="B474" s="46"/>
      <c r="C474" s="43"/>
      <c r="D474" s="43"/>
      <c r="E474" s="43"/>
      <c r="F474" s="43"/>
    </row>
    <row r="475" spans="1:6">
      <c r="A475" s="46"/>
      <c r="B475" s="46"/>
      <c r="C475" s="43"/>
      <c r="D475" s="43"/>
      <c r="E475" s="43"/>
      <c r="F475" s="43"/>
    </row>
    <row r="476" spans="1:6">
      <c r="A476" s="46"/>
      <c r="B476" s="46"/>
      <c r="C476" s="43"/>
      <c r="D476" s="43"/>
      <c r="E476" s="43"/>
      <c r="F476" s="43"/>
    </row>
    <row r="477" spans="1:6">
      <c r="A477" s="46"/>
      <c r="B477" s="46"/>
      <c r="C477" s="43"/>
      <c r="D477" s="43"/>
      <c r="E477" s="43"/>
      <c r="F477" s="43"/>
    </row>
    <row r="478" spans="1:6">
      <c r="A478" s="46"/>
      <c r="B478" s="46"/>
      <c r="C478" s="43"/>
      <c r="D478" s="43"/>
      <c r="E478" s="43"/>
      <c r="F478" s="43"/>
    </row>
    <row r="479" spans="1:6">
      <c r="A479" s="46"/>
      <c r="B479" s="46"/>
      <c r="C479" s="43"/>
      <c r="D479" s="43"/>
      <c r="E479" s="43"/>
      <c r="F479" s="43"/>
    </row>
    <row r="480" spans="1:6">
      <c r="A480" s="46"/>
      <c r="B480" s="46"/>
      <c r="C480" s="43"/>
      <c r="D480" s="43"/>
      <c r="E480" s="43"/>
      <c r="F480" s="43"/>
    </row>
    <row r="481" spans="1:6">
      <c r="A481" s="46"/>
      <c r="B481" s="46"/>
      <c r="C481" s="43"/>
      <c r="D481" s="43"/>
      <c r="E481" s="43"/>
      <c r="F481" s="43"/>
    </row>
    <row r="482" spans="1:6">
      <c r="A482" s="46"/>
      <c r="B482" s="46"/>
      <c r="C482" s="43"/>
      <c r="D482" s="43"/>
      <c r="E482" s="43"/>
      <c r="F482" s="43"/>
    </row>
    <row r="483" spans="1:6" hidden="1">
      <c r="A483" s="46"/>
      <c r="B483" s="46"/>
      <c r="C483" s="43"/>
      <c r="D483" s="43"/>
      <c r="E483" s="43"/>
      <c r="F483" s="43"/>
    </row>
    <row r="484" spans="1:6" ht="13.5" hidden="1" customHeight="1">
      <c r="A484" s="46"/>
      <c r="B484" s="46"/>
      <c r="C484" s="43"/>
      <c r="D484" s="43"/>
      <c r="E484" s="43"/>
      <c r="F484" s="43"/>
    </row>
    <row r="485" spans="1:6" hidden="1"/>
    <row r="486" spans="1:6" hidden="1">
      <c r="C486" s="27" t="s">
        <v>174</v>
      </c>
    </row>
    <row r="487" spans="1:6" hidden="1">
      <c r="B487" s="39" t="s">
        <v>175</v>
      </c>
      <c r="C487" s="27" t="s">
        <v>176</v>
      </c>
      <c r="D487" s="27" t="s">
        <v>177</v>
      </c>
      <c r="E487" s="27" t="s">
        <v>178</v>
      </c>
      <c r="F487" s="27" t="s">
        <v>179</v>
      </c>
    </row>
    <row r="488" spans="1:6" hidden="1">
      <c r="A488" s="39" t="s">
        <v>97</v>
      </c>
      <c r="B488" s="149">
        <v>30463323</v>
      </c>
      <c r="C488" s="66">
        <v>33154437.050125901</v>
      </c>
      <c r="D488" s="66">
        <v>29334004</v>
      </c>
      <c r="E488" s="66">
        <v>30849609.975135099</v>
      </c>
      <c r="F488" s="66">
        <v>30849609.975135099</v>
      </c>
    </row>
    <row r="489" spans="1:6" hidden="1">
      <c r="A489" s="39" t="s">
        <v>98</v>
      </c>
      <c r="B489" s="149">
        <v>30463323</v>
      </c>
      <c r="C489" s="66">
        <v>33154437.050125901</v>
      </c>
      <c r="D489" s="66">
        <v>29334004</v>
      </c>
      <c r="E489" s="66">
        <v>30849609.975135099</v>
      </c>
      <c r="F489" s="66">
        <v>30849609.975135099</v>
      </c>
    </row>
    <row r="490" spans="1:6" hidden="1">
      <c r="A490" s="39" t="s">
        <v>99</v>
      </c>
      <c r="B490" s="149">
        <v>30463323</v>
      </c>
      <c r="C490" s="66">
        <v>33154437.050125901</v>
      </c>
      <c r="D490" s="66">
        <v>29334004</v>
      </c>
      <c r="E490" s="66">
        <v>30628898.237094399</v>
      </c>
      <c r="F490" s="66">
        <v>30628898.237094399</v>
      </c>
    </row>
    <row r="491" spans="1:6" hidden="1">
      <c r="A491" s="39" t="s">
        <v>25</v>
      </c>
      <c r="B491" s="149">
        <v>30463323</v>
      </c>
      <c r="C491" s="66">
        <v>33154437.050125901</v>
      </c>
      <c r="D491" s="66">
        <v>29334004</v>
      </c>
      <c r="E491" s="66">
        <v>30628898.237094399</v>
      </c>
      <c r="F491" s="66">
        <v>30628898.237094399</v>
      </c>
    </row>
    <row r="492" spans="1:6" hidden="1">
      <c r="A492" s="39" t="s">
        <v>100</v>
      </c>
      <c r="B492" s="149">
        <v>30463323</v>
      </c>
      <c r="C492" s="66">
        <v>33154437.050125901</v>
      </c>
      <c r="D492" s="66">
        <v>29334004</v>
      </c>
      <c r="E492" s="66">
        <v>30628898.237094399</v>
      </c>
      <c r="F492" s="66">
        <v>30628898.237094399</v>
      </c>
    </row>
    <row r="493" spans="1:6" hidden="1">
      <c r="A493" s="39" t="s">
        <v>101</v>
      </c>
      <c r="B493" s="149">
        <v>30463323</v>
      </c>
      <c r="C493" s="66">
        <v>33154437.050125901</v>
      </c>
      <c r="D493" s="66">
        <v>29334004</v>
      </c>
      <c r="E493" s="66">
        <v>30628898.237094399</v>
      </c>
      <c r="F493" s="66">
        <v>31364025</v>
      </c>
    </row>
    <row r="494" spans="1:6" hidden="1">
      <c r="A494" s="39" t="s">
        <v>102</v>
      </c>
      <c r="B494" s="149">
        <v>30463323</v>
      </c>
      <c r="C494" s="66">
        <v>33154437.050125901</v>
      </c>
      <c r="D494" s="66">
        <v>29334004</v>
      </c>
      <c r="E494" s="66">
        <v>30628898.237094399</v>
      </c>
      <c r="F494" s="66">
        <v>31364025</v>
      </c>
    </row>
    <row r="495" spans="1:6" hidden="1">
      <c r="A495" s="39" t="s">
        <v>28</v>
      </c>
      <c r="B495" s="149">
        <v>30463323</v>
      </c>
      <c r="C495" s="66">
        <v>33154437.050125901</v>
      </c>
      <c r="D495" s="66">
        <v>29334004</v>
      </c>
      <c r="E495" s="66">
        <v>30628898.237094399</v>
      </c>
      <c r="F495" s="66">
        <v>31364025</v>
      </c>
    </row>
    <row r="496" spans="1:6" hidden="1">
      <c r="A496" s="39" t="s">
        <v>103</v>
      </c>
      <c r="B496" s="149">
        <v>30463323</v>
      </c>
      <c r="C496" s="66">
        <v>33154437.050125901</v>
      </c>
      <c r="D496" s="66">
        <v>29334004</v>
      </c>
      <c r="E496" s="66">
        <v>30628898.237094399</v>
      </c>
      <c r="F496" s="66">
        <v>31364025</v>
      </c>
    </row>
    <row r="497" spans="1:6" hidden="1">
      <c r="A497" s="39" t="s">
        <v>104</v>
      </c>
      <c r="B497" s="149">
        <v>30463323</v>
      </c>
      <c r="C497" s="66">
        <v>33154437.050125901</v>
      </c>
      <c r="D497" s="66">
        <v>29334004</v>
      </c>
      <c r="E497" s="66">
        <v>30628898.237094399</v>
      </c>
      <c r="F497" s="66">
        <v>31364025</v>
      </c>
    </row>
    <row r="498" spans="1:6" hidden="1">
      <c r="A498" s="39" t="s">
        <v>31</v>
      </c>
      <c r="B498" s="149">
        <v>30463323</v>
      </c>
      <c r="C498" s="66">
        <v>33154437.050125901</v>
      </c>
      <c r="D498" s="66">
        <v>29334004</v>
      </c>
      <c r="E498" s="66">
        <v>30628898.237094399</v>
      </c>
      <c r="F498" s="66">
        <v>31364025</v>
      </c>
    </row>
    <row r="499" spans="1:6" hidden="1">
      <c r="A499" s="39" t="s">
        <v>32</v>
      </c>
      <c r="B499" s="149">
        <v>30463323</v>
      </c>
      <c r="C499" s="66">
        <v>33154437.050125901</v>
      </c>
      <c r="D499" s="66">
        <v>29334004</v>
      </c>
      <c r="E499" s="66">
        <v>30628898.237094399</v>
      </c>
      <c r="F499" s="66">
        <v>31364025</v>
      </c>
    </row>
    <row r="500" spans="1:6" hidden="1"/>
    <row r="501" spans="1:6" hidden="1">
      <c r="A501" s="43"/>
      <c r="B501" s="43"/>
      <c r="C501" s="43"/>
      <c r="D501" s="43"/>
      <c r="E501" s="43"/>
      <c r="F501" s="43"/>
    </row>
    <row r="502" spans="1:6">
      <c r="A502" s="43"/>
      <c r="B502" s="43"/>
      <c r="C502" s="43"/>
      <c r="D502" s="43"/>
      <c r="E502" s="43"/>
      <c r="F502" s="43"/>
    </row>
    <row r="503" spans="1:6">
      <c r="A503" s="43"/>
      <c r="B503" s="43"/>
      <c r="C503" s="43"/>
      <c r="D503" s="43"/>
      <c r="E503" s="43"/>
      <c r="F503" s="43"/>
    </row>
    <row r="504" spans="1:6">
      <c r="A504" s="43"/>
      <c r="B504" s="43"/>
      <c r="C504" s="43"/>
      <c r="D504" s="43"/>
      <c r="E504" s="43"/>
      <c r="F504" s="43"/>
    </row>
    <row r="505" spans="1:6">
      <c r="A505" s="43"/>
      <c r="B505" s="43"/>
      <c r="C505" s="43"/>
      <c r="D505" s="43"/>
      <c r="E505" s="43"/>
      <c r="F505" s="43"/>
    </row>
    <row r="506" spans="1:6">
      <c r="A506" s="43"/>
      <c r="B506" s="43"/>
      <c r="C506" s="43"/>
      <c r="D506" s="43"/>
      <c r="E506" s="43"/>
      <c r="F506" s="43"/>
    </row>
    <row r="507" spans="1:6">
      <c r="A507" s="43"/>
      <c r="B507" s="43"/>
      <c r="C507" s="43"/>
      <c r="D507" s="43"/>
      <c r="E507" s="43"/>
      <c r="F507" s="43"/>
    </row>
    <row r="508" spans="1:6">
      <c r="A508" s="43"/>
      <c r="B508" s="43"/>
      <c r="C508" s="43"/>
      <c r="D508" s="43"/>
      <c r="E508" s="43"/>
      <c r="F508" s="43"/>
    </row>
    <row r="509" spans="1:6">
      <c r="A509" s="43"/>
      <c r="B509" s="43"/>
      <c r="C509" s="43"/>
      <c r="D509" s="43"/>
      <c r="E509" s="43"/>
      <c r="F509" s="43"/>
    </row>
    <row r="510" spans="1:6">
      <c r="A510" s="43"/>
      <c r="B510" s="43"/>
      <c r="C510" s="43"/>
      <c r="D510" s="43"/>
      <c r="E510" s="43"/>
      <c r="F510" s="43"/>
    </row>
    <row r="511" spans="1:6">
      <c r="A511" s="43"/>
      <c r="B511" s="43"/>
      <c r="C511" s="43"/>
      <c r="D511" s="43"/>
      <c r="E511" s="43"/>
      <c r="F511" s="43"/>
    </row>
    <row r="512" spans="1:6">
      <c r="A512" s="43"/>
      <c r="B512" s="43"/>
      <c r="C512" s="43"/>
      <c r="D512" s="43"/>
      <c r="E512" s="43"/>
      <c r="F512" s="43"/>
    </row>
    <row r="513" spans="1:6">
      <c r="A513" s="43"/>
      <c r="B513" s="43"/>
      <c r="C513" s="43"/>
      <c r="D513" s="43"/>
      <c r="E513" s="43"/>
      <c r="F513" s="43"/>
    </row>
    <row r="514" spans="1:6">
      <c r="A514" s="43"/>
      <c r="B514" s="43"/>
      <c r="C514" s="43"/>
      <c r="D514" s="43"/>
      <c r="E514" s="43"/>
      <c r="F514" s="43"/>
    </row>
    <row r="515" spans="1:6">
      <c r="A515" s="43"/>
      <c r="B515" s="43"/>
      <c r="C515" s="43"/>
      <c r="D515" s="43"/>
      <c r="E515" s="43"/>
      <c r="F515" s="43"/>
    </row>
    <row r="516" spans="1:6">
      <c r="A516" s="43"/>
      <c r="B516" s="43"/>
      <c r="C516" s="43"/>
      <c r="D516" s="43"/>
      <c r="E516" s="43"/>
      <c r="F516" s="43"/>
    </row>
    <row r="517" spans="1:6">
      <c r="A517" s="43"/>
      <c r="B517" s="43"/>
      <c r="C517" s="43"/>
      <c r="D517" s="43"/>
      <c r="E517" s="43"/>
      <c r="F517" s="43"/>
    </row>
    <row r="518" spans="1:6">
      <c r="A518" s="43"/>
      <c r="B518" s="43"/>
      <c r="C518" s="43"/>
      <c r="D518" s="43"/>
      <c r="E518" s="43"/>
      <c r="F518" s="43"/>
    </row>
    <row r="519" spans="1:6">
      <c r="A519" s="43"/>
      <c r="B519" s="43"/>
      <c r="C519" s="43"/>
      <c r="D519" s="43"/>
      <c r="E519" s="43"/>
      <c r="F519" s="43"/>
    </row>
    <row r="520" spans="1:6">
      <c r="A520" s="43"/>
      <c r="B520" s="43"/>
      <c r="C520" s="43"/>
      <c r="D520" s="43"/>
      <c r="E520" s="43"/>
      <c r="F520" s="43"/>
    </row>
    <row r="521" spans="1:6">
      <c r="A521" s="43"/>
      <c r="B521" s="43"/>
      <c r="C521" s="43"/>
      <c r="D521" s="43"/>
      <c r="E521" s="43"/>
      <c r="F521" s="43"/>
    </row>
    <row r="522" spans="1:6">
      <c r="A522" s="43"/>
      <c r="B522" s="43"/>
      <c r="C522" s="43"/>
      <c r="D522" s="43"/>
      <c r="E522" s="43"/>
      <c r="F522" s="43"/>
    </row>
    <row r="523" spans="1:6">
      <c r="A523" s="43"/>
      <c r="B523" s="43"/>
      <c r="C523" s="43"/>
      <c r="D523" s="43"/>
      <c r="E523" s="43"/>
      <c r="F523" s="43"/>
    </row>
    <row r="524" spans="1:6">
      <c r="A524" s="43"/>
      <c r="B524" s="43"/>
      <c r="C524" s="43"/>
      <c r="D524" s="43"/>
      <c r="E524" s="43"/>
      <c r="F524" s="43"/>
    </row>
    <row r="525" spans="1:6">
      <c r="A525" s="43"/>
      <c r="B525" s="43"/>
      <c r="C525" s="43"/>
      <c r="D525" s="43"/>
      <c r="E525" s="43"/>
      <c r="F525" s="43"/>
    </row>
    <row r="526" spans="1:6">
      <c r="A526" s="43"/>
      <c r="B526" s="43"/>
      <c r="C526" s="43"/>
      <c r="D526" s="43"/>
      <c r="E526" s="43"/>
      <c r="F526" s="43"/>
    </row>
    <row r="527" spans="1:6">
      <c r="A527" s="43"/>
      <c r="B527" s="43"/>
      <c r="C527" s="43"/>
      <c r="D527" s="43"/>
      <c r="E527" s="43"/>
      <c r="F527" s="43"/>
    </row>
    <row r="528" spans="1:6">
      <c r="A528" s="43"/>
      <c r="B528" s="43"/>
      <c r="C528" s="43"/>
      <c r="D528" s="43"/>
      <c r="E528" s="43"/>
      <c r="F528" s="43"/>
    </row>
    <row r="529" spans="1:6">
      <c r="A529" s="43"/>
      <c r="B529" s="43"/>
      <c r="C529" s="43"/>
      <c r="D529" s="43"/>
      <c r="E529" s="43"/>
      <c r="F529" s="43"/>
    </row>
    <row r="530" spans="1:6">
      <c r="A530" s="43"/>
      <c r="B530" s="43"/>
      <c r="C530" s="43"/>
      <c r="D530" s="43"/>
      <c r="E530" s="43"/>
      <c r="F530" s="43"/>
    </row>
    <row r="531" spans="1:6">
      <c r="A531" s="43"/>
      <c r="B531" s="43"/>
      <c r="C531" s="43"/>
      <c r="D531" s="43"/>
      <c r="E531" s="43"/>
      <c r="F531" s="43"/>
    </row>
    <row r="532" spans="1:6">
      <c r="A532" s="43"/>
      <c r="B532" s="43"/>
      <c r="C532" s="43"/>
      <c r="D532" s="43"/>
      <c r="E532" s="43"/>
      <c r="F532" s="43"/>
    </row>
    <row r="533" spans="1:6">
      <c r="A533" s="43"/>
      <c r="B533" s="43"/>
      <c r="C533" s="43"/>
      <c r="D533" s="43"/>
      <c r="E533" s="43"/>
      <c r="F533" s="43"/>
    </row>
    <row r="534" spans="1:6">
      <c r="A534" s="43"/>
      <c r="B534" s="43"/>
      <c r="C534" s="43"/>
      <c r="D534" s="43"/>
      <c r="E534" s="43"/>
      <c r="F534" s="43"/>
    </row>
    <row r="535" spans="1:6">
      <c r="A535" s="43"/>
      <c r="B535" s="43"/>
      <c r="C535" s="43"/>
      <c r="D535" s="43"/>
      <c r="E535" s="43"/>
      <c r="F535" s="43"/>
    </row>
    <row r="536" spans="1:6">
      <c r="A536" s="43"/>
      <c r="B536" s="43"/>
      <c r="C536" s="43"/>
      <c r="D536" s="43"/>
      <c r="E536" s="43"/>
      <c r="F536" s="43"/>
    </row>
    <row r="537" spans="1:6">
      <c r="A537" s="43"/>
      <c r="B537" s="43"/>
      <c r="C537" s="43"/>
      <c r="D537" s="43"/>
      <c r="E537" s="43"/>
      <c r="F537" s="43"/>
    </row>
    <row r="538" spans="1:6">
      <c r="A538" s="43"/>
      <c r="B538" s="43"/>
      <c r="C538" s="43"/>
      <c r="D538" s="43"/>
      <c r="E538" s="43"/>
      <c r="F538" s="43"/>
    </row>
    <row r="539" spans="1:6">
      <c r="A539" s="43"/>
      <c r="B539" s="43"/>
      <c r="C539" s="43"/>
      <c r="D539" s="43"/>
      <c r="E539" s="43"/>
      <c r="F539" s="43"/>
    </row>
    <row r="540" spans="1:6">
      <c r="A540" s="43"/>
      <c r="B540" s="43"/>
      <c r="C540" s="43"/>
      <c r="D540" s="43"/>
      <c r="E540" s="43"/>
      <c r="F540" s="43"/>
    </row>
    <row r="541" spans="1:6">
      <c r="A541" s="43"/>
      <c r="B541" s="43"/>
      <c r="C541" s="43"/>
      <c r="D541" s="43"/>
      <c r="E541" s="43"/>
      <c r="F541" s="43"/>
    </row>
    <row r="542" spans="1:6">
      <c r="A542" s="43"/>
      <c r="B542" s="43"/>
      <c r="C542" s="43"/>
      <c r="D542" s="43"/>
      <c r="E542" s="43"/>
      <c r="F542" s="43"/>
    </row>
    <row r="543" spans="1:6">
      <c r="A543" s="43"/>
      <c r="B543" s="43"/>
      <c r="C543" s="43"/>
      <c r="D543" s="43"/>
      <c r="E543" s="43"/>
      <c r="F543" s="43"/>
    </row>
    <row r="544" spans="1:6">
      <c r="A544" s="43"/>
      <c r="B544" s="43"/>
      <c r="C544" s="43"/>
      <c r="D544" s="43"/>
      <c r="E544" s="43"/>
      <c r="F544" s="43"/>
    </row>
    <row r="545" spans="1:6">
      <c r="A545" s="43"/>
      <c r="B545" s="43"/>
      <c r="C545" s="43"/>
      <c r="D545" s="43"/>
      <c r="E545" s="43"/>
      <c r="F545" s="43"/>
    </row>
    <row r="546" spans="1:6">
      <c r="A546" s="43"/>
      <c r="B546" s="43"/>
      <c r="C546" s="43"/>
      <c r="D546" s="43"/>
      <c r="E546" s="43"/>
      <c r="F546" s="43"/>
    </row>
    <row r="547" spans="1:6">
      <c r="A547" s="43"/>
      <c r="B547" s="43"/>
      <c r="C547" s="43"/>
      <c r="D547" s="43"/>
      <c r="E547" s="43"/>
      <c r="F547" s="43"/>
    </row>
    <row r="548" spans="1:6">
      <c r="A548" s="43"/>
      <c r="B548" s="43"/>
      <c r="C548" s="43"/>
      <c r="D548" s="43"/>
      <c r="E548" s="43"/>
      <c r="F548" s="43"/>
    </row>
    <row r="549" spans="1:6">
      <c r="A549" s="43"/>
      <c r="B549" s="43"/>
      <c r="C549" s="43"/>
      <c r="D549" s="43"/>
      <c r="E549" s="43"/>
      <c r="F549" s="43"/>
    </row>
    <row r="550" spans="1:6">
      <c r="A550" s="43"/>
      <c r="B550" s="43"/>
      <c r="C550" s="43"/>
      <c r="D550" s="43"/>
      <c r="E550" s="43"/>
      <c r="F550" s="43"/>
    </row>
    <row r="551" spans="1:6">
      <c r="A551" s="43"/>
      <c r="B551" s="43"/>
      <c r="C551" s="43"/>
      <c r="D551" s="43"/>
      <c r="E551" s="43"/>
      <c r="F551" s="43"/>
    </row>
    <row r="552" spans="1:6">
      <c r="A552" s="43"/>
      <c r="B552" s="43"/>
      <c r="C552" s="43"/>
      <c r="D552" s="43"/>
      <c r="E552" s="43"/>
      <c r="F552" s="43"/>
    </row>
    <row r="553" spans="1:6">
      <c r="A553" s="43"/>
      <c r="B553" s="43"/>
      <c r="C553" s="43"/>
      <c r="D553" s="43"/>
      <c r="E553" s="43"/>
      <c r="F553" s="43"/>
    </row>
    <row r="554" spans="1:6">
      <c r="A554" s="43"/>
      <c r="B554" s="43"/>
      <c r="C554" s="43"/>
      <c r="D554" s="43"/>
      <c r="E554" s="43"/>
      <c r="F554" s="43"/>
    </row>
    <row r="555" spans="1:6">
      <c r="A555" s="43"/>
      <c r="B555" s="43"/>
      <c r="C555" s="43"/>
      <c r="D555" s="43"/>
      <c r="E555" s="43"/>
      <c r="F555" s="43"/>
    </row>
    <row r="556" spans="1:6">
      <c r="A556" s="43"/>
      <c r="B556" s="43"/>
      <c r="C556" s="43"/>
      <c r="D556" s="43"/>
      <c r="E556" s="43"/>
      <c r="F556" s="43"/>
    </row>
    <row r="557" spans="1:6">
      <c r="A557" s="43"/>
      <c r="B557" s="43"/>
      <c r="C557" s="43"/>
      <c r="D557" s="43"/>
      <c r="E557" s="43"/>
      <c r="F557" s="43"/>
    </row>
    <row r="558" spans="1:6">
      <c r="A558" s="43"/>
      <c r="B558" s="43"/>
      <c r="C558" s="43"/>
      <c r="D558" s="43"/>
      <c r="E558" s="43"/>
      <c r="F558" s="43"/>
    </row>
    <row r="559" spans="1:6">
      <c r="A559" s="43"/>
      <c r="B559" s="43"/>
      <c r="C559" s="43"/>
      <c r="D559" s="43"/>
      <c r="E559" s="43"/>
      <c r="F559" s="43"/>
    </row>
    <row r="560" spans="1:6">
      <c r="A560" s="43"/>
      <c r="B560" s="43"/>
      <c r="C560" s="43"/>
      <c r="D560" s="43"/>
      <c r="E560" s="43"/>
      <c r="F560" s="43"/>
    </row>
    <row r="561" spans="1:6">
      <c r="A561" s="43"/>
      <c r="B561" s="43"/>
      <c r="C561" s="43"/>
      <c r="D561" s="43"/>
      <c r="E561" s="43"/>
      <c r="F561" s="43"/>
    </row>
    <row r="562" spans="1:6">
      <c r="A562" s="43"/>
      <c r="B562" s="43"/>
      <c r="C562" s="43"/>
      <c r="D562" s="43"/>
      <c r="E562" s="43"/>
      <c r="F562" s="43"/>
    </row>
    <row r="563" spans="1:6">
      <c r="A563" s="43"/>
      <c r="B563" s="43"/>
      <c r="C563" s="43"/>
      <c r="D563" s="43"/>
      <c r="E563" s="43"/>
      <c r="F563" s="43"/>
    </row>
    <row r="564" spans="1:6">
      <c r="A564" s="43"/>
      <c r="B564" s="43"/>
      <c r="C564" s="43"/>
      <c r="D564" s="43"/>
      <c r="E564" s="43"/>
      <c r="F564" s="43"/>
    </row>
    <row r="565" spans="1:6">
      <c r="A565" s="43"/>
      <c r="B565" s="43"/>
      <c r="C565" s="43"/>
      <c r="D565" s="43"/>
      <c r="E565" s="43"/>
      <c r="F565" s="43"/>
    </row>
    <row r="566" spans="1:6">
      <c r="A566" s="43"/>
      <c r="B566" s="43"/>
      <c r="C566" s="43"/>
      <c r="D566" s="43"/>
      <c r="E566" s="43"/>
      <c r="F566" s="43"/>
    </row>
    <row r="567" spans="1:6">
      <c r="A567" s="43"/>
      <c r="B567" s="43"/>
      <c r="C567" s="43"/>
      <c r="D567" s="43"/>
      <c r="E567" s="43"/>
      <c r="F567" s="43"/>
    </row>
    <row r="568" spans="1:6">
      <c r="A568" s="43"/>
      <c r="B568" s="43"/>
      <c r="C568" s="43"/>
      <c r="D568" s="43"/>
      <c r="E568" s="43"/>
      <c r="F568" s="43"/>
    </row>
    <row r="569" spans="1:6">
      <c r="A569" s="43"/>
      <c r="B569" s="43"/>
      <c r="C569" s="43"/>
      <c r="D569" s="43"/>
      <c r="E569" s="43"/>
      <c r="F569" s="43"/>
    </row>
    <row r="570" spans="1:6">
      <c r="A570" s="43"/>
      <c r="B570" s="43"/>
      <c r="C570" s="43"/>
      <c r="D570" s="43"/>
      <c r="E570" s="43"/>
      <c r="F570" s="43"/>
    </row>
    <row r="571" spans="1:6">
      <c r="A571" s="43"/>
      <c r="B571" s="43"/>
      <c r="C571" s="43"/>
      <c r="D571" s="43"/>
      <c r="E571" s="43"/>
      <c r="F571" s="43"/>
    </row>
    <row r="572" spans="1:6">
      <c r="A572" s="43"/>
      <c r="B572" s="43"/>
      <c r="C572" s="43"/>
      <c r="D572" s="43"/>
      <c r="E572" s="43"/>
      <c r="F572" s="43"/>
    </row>
    <row r="573" spans="1:6">
      <c r="A573" s="43"/>
      <c r="B573" s="43"/>
      <c r="C573" s="43"/>
      <c r="D573" s="43"/>
      <c r="E573" s="43"/>
      <c r="F573" s="43"/>
    </row>
    <row r="574" spans="1:6">
      <c r="A574" s="43"/>
      <c r="B574" s="43"/>
      <c r="C574" s="43"/>
      <c r="D574" s="43"/>
      <c r="E574" s="43"/>
      <c r="F574" s="43"/>
    </row>
    <row r="575" spans="1:6">
      <c r="A575" s="43"/>
      <c r="B575" s="43"/>
      <c r="C575" s="43"/>
      <c r="D575" s="43"/>
      <c r="E575" s="43"/>
      <c r="F575" s="43"/>
    </row>
    <row r="576" spans="1:6">
      <c r="A576" s="43"/>
      <c r="B576" s="43"/>
      <c r="C576" s="43"/>
      <c r="D576" s="43"/>
      <c r="E576" s="43"/>
      <c r="F576" s="43"/>
    </row>
    <row r="577" spans="1:6">
      <c r="A577" s="43"/>
      <c r="B577" s="43"/>
      <c r="C577" s="43"/>
      <c r="D577" s="43"/>
      <c r="E577" s="43"/>
      <c r="F577" s="43"/>
    </row>
    <row r="578" spans="1:6">
      <c r="A578" s="43"/>
      <c r="B578" s="43"/>
      <c r="C578" s="43"/>
      <c r="D578" s="43"/>
      <c r="E578" s="43"/>
      <c r="F578" s="43"/>
    </row>
    <row r="579" spans="1:6">
      <c r="A579" s="43"/>
      <c r="B579" s="43"/>
      <c r="C579" s="43"/>
      <c r="D579" s="43"/>
      <c r="E579" s="43"/>
      <c r="F579" s="43"/>
    </row>
    <row r="580" spans="1:6">
      <c r="A580" s="43"/>
      <c r="B580" s="43"/>
      <c r="C580" s="43"/>
      <c r="D580" s="43"/>
      <c r="E580" s="43"/>
      <c r="F580" s="43"/>
    </row>
    <row r="581" spans="1:6">
      <c r="A581" s="43"/>
      <c r="B581" s="43"/>
      <c r="C581" s="43"/>
      <c r="D581" s="43"/>
      <c r="E581" s="43"/>
      <c r="F581" s="43"/>
    </row>
    <row r="582" spans="1:6">
      <c r="A582" s="43"/>
      <c r="B582" s="43"/>
      <c r="C582" s="43"/>
      <c r="D582" s="43"/>
      <c r="E582" s="43"/>
      <c r="F582" s="43"/>
    </row>
    <row r="583" spans="1:6">
      <c r="A583" s="43"/>
      <c r="B583" s="43"/>
      <c r="C583" s="43"/>
      <c r="D583" s="43"/>
      <c r="E583" s="43"/>
      <c r="F583" s="43"/>
    </row>
    <row r="584" spans="1:6">
      <c r="A584" s="43"/>
      <c r="B584" s="43"/>
      <c r="C584" s="43"/>
      <c r="D584" s="43"/>
      <c r="E584" s="43"/>
      <c r="F584" s="43"/>
    </row>
    <row r="585" spans="1:6">
      <c r="A585" s="43"/>
      <c r="B585" s="43"/>
      <c r="C585" s="43"/>
      <c r="D585" s="43"/>
      <c r="E585" s="43"/>
      <c r="F585" s="43"/>
    </row>
    <row r="586" spans="1:6">
      <c r="A586" s="43"/>
      <c r="B586" s="43"/>
      <c r="C586" s="43"/>
      <c r="D586" s="43"/>
      <c r="E586" s="43"/>
      <c r="F586" s="43"/>
    </row>
    <row r="587" spans="1:6">
      <c r="A587" s="43"/>
      <c r="B587" s="43"/>
      <c r="C587" s="43"/>
      <c r="D587" s="43"/>
      <c r="E587" s="43"/>
      <c r="F587" s="43"/>
    </row>
    <row r="588" spans="1:6">
      <c r="A588" s="43"/>
      <c r="B588" s="43"/>
      <c r="C588" s="43"/>
      <c r="D588" s="43"/>
      <c r="E588" s="43"/>
      <c r="F588" s="43"/>
    </row>
    <row r="589" spans="1:6">
      <c r="A589" s="43"/>
      <c r="B589" s="43"/>
      <c r="C589" s="43"/>
      <c r="D589" s="43"/>
      <c r="E589" s="43"/>
      <c r="F589" s="43"/>
    </row>
    <row r="590" spans="1:6">
      <c r="A590" s="43"/>
      <c r="B590" s="43"/>
      <c r="C590" s="43"/>
      <c r="D590" s="43"/>
      <c r="E590" s="43"/>
      <c r="F590" s="43"/>
    </row>
    <row r="591" spans="1:6">
      <c r="A591" s="43"/>
      <c r="B591" s="43"/>
      <c r="C591" s="43"/>
      <c r="D591" s="43"/>
      <c r="E591" s="43"/>
      <c r="F591" s="43"/>
    </row>
    <row r="592" spans="1:6">
      <c r="A592" s="43"/>
      <c r="B592" s="43"/>
      <c r="C592" s="43"/>
      <c r="D592" s="43"/>
      <c r="E592" s="43"/>
      <c r="F592" s="43"/>
    </row>
    <row r="593" spans="1:6">
      <c r="A593" s="43"/>
      <c r="B593" s="43"/>
      <c r="C593" s="43"/>
      <c r="D593" s="43"/>
      <c r="E593" s="43"/>
      <c r="F593" s="43"/>
    </row>
    <row r="594" spans="1:6">
      <c r="A594" s="43"/>
      <c r="B594" s="43"/>
      <c r="C594" s="43"/>
      <c r="D594" s="43"/>
      <c r="E594" s="43"/>
      <c r="F594" s="43"/>
    </row>
    <row r="595" spans="1:6">
      <c r="A595" s="43"/>
      <c r="B595" s="43"/>
      <c r="C595" s="43"/>
      <c r="D595" s="43"/>
      <c r="E595" s="43"/>
      <c r="F595" s="43"/>
    </row>
    <row r="596" spans="1:6">
      <c r="A596" s="43"/>
      <c r="B596" s="43"/>
      <c r="C596" s="43"/>
      <c r="D596" s="43"/>
      <c r="E596" s="43"/>
      <c r="F596" s="43"/>
    </row>
    <row r="597" spans="1:6">
      <c r="A597" s="43"/>
      <c r="B597" s="43"/>
      <c r="C597" s="43"/>
      <c r="D597" s="43"/>
      <c r="E597" s="43"/>
      <c r="F597" s="43"/>
    </row>
    <row r="598" spans="1:6">
      <c r="A598" s="43"/>
      <c r="B598" s="43"/>
      <c r="C598" s="43"/>
      <c r="D598" s="43"/>
      <c r="E598" s="43"/>
      <c r="F598" s="43"/>
    </row>
    <row r="599" spans="1:6">
      <c r="A599" s="43"/>
      <c r="B599" s="43"/>
      <c r="C599" s="43"/>
      <c r="D599" s="43"/>
      <c r="E599" s="43"/>
      <c r="F599" s="43"/>
    </row>
    <row r="600" spans="1:6">
      <c r="A600" s="43"/>
      <c r="B600" s="43"/>
      <c r="C600" s="43"/>
      <c r="D600" s="43"/>
      <c r="E600" s="43"/>
      <c r="F600" s="43"/>
    </row>
    <row r="601" spans="1:6">
      <c r="A601" s="43"/>
      <c r="B601" s="43"/>
      <c r="C601" s="43"/>
      <c r="D601" s="43"/>
      <c r="E601" s="43"/>
      <c r="F601" s="43"/>
    </row>
    <row r="602" spans="1:6">
      <c r="A602" s="43"/>
      <c r="B602" s="43"/>
      <c r="C602" s="43"/>
      <c r="D602" s="43"/>
      <c r="E602" s="43"/>
      <c r="F602" s="43"/>
    </row>
    <row r="603" spans="1:6">
      <c r="A603" s="43"/>
      <c r="B603" s="43"/>
      <c r="C603" s="43"/>
      <c r="D603" s="43"/>
      <c r="E603" s="43"/>
      <c r="F603" s="43"/>
    </row>
    <row r="604" spans="1:6">
      <c r="A604" s="43"/>
      <c r="B604" s="43"/>
      <c r="C604" s="43"/>
      <c r="D604" s="43"/>
      <c r="E604" s="43"/>
      <c r="F604" s="43"/>
    </row>
    <row r="605" spans="1:6">
      <c r="A605" s="43"/>
      <c r="B605" s="43"/>
      <c r="C605" s="43"/>
      <c r="D605" s="43"/>
      <c r="E605" s="43"/>
      <c r="F605" s="43"/>
    </row>
    <row r="606" spans="1:6">
      <c r="A606" s="43"/>
      <c r="B606" s="43"/>
      <c r="C606" s="43"/>
      <c r="D606" s="43"/>
      <c r="E606" s="43"/>
      <c r="F606" s="43"/>
    </row>
    <row r="607" spans="1:6">
      <c r="A607" s="43"/>
      <c r="B607" s="43"/>
      <c r="C607" s="43"/>
      <c r="D607" s="43"/>
      <c r="E607" s="43"/>
      <c r="F607" s="43"/>
    </row>
    <row r="608" spans="1:6">
      <c r="A608" s="43"/>
      <c r="B608" s="43"/>
      <c r="C608" s="43"/>
      <c r="D608" s="43"/>
      <c r="E608" s="43"/>
      <c r="F608" s="43"/>
    </row>
    <row r="609" spans="1:6">
      <c r="A609" s="43"/>
      <c r="B609" s="43"/>
      <c r="C609" s="43"/>
      <c r="D609" s="43"/>
      <c r="E609" s="43"/>
      <c r="F609" s="43"/>
    </row>
    <row r="610" spans="1:6">
      <c r="A610" s="43"/>
      <c r="B610" s="43"/>
      <c r="C610" s="43"/>
      <c r="D610" s="43"/>
      <c r="E610" s="43"/>
      <c r="F610" s="43"/>
    </row>
    <row r="611" spans="1:6">
      <c r="A611" s="43"/>
      <c r="B611" s="43"/>
      <c r="C611" s="43"/>
      <c r="D611" s="43"/>
      <c r="E611" s="43"/>
      <c r="F611" s="43"/>
    </row>
    <row r="612" spans="1:6">
      <c r="A612" s="43"/>
      <c r="B612" s="43"/>
      <c r="C612" s="43"/>
      <c r="D612" s="43"/>
      <c r="E612" s="43"/>
      <c r="F612" s="43"/>
    </row>
    <row r="613" spans="1:6">
      <c r="A613" s="43"/>
      <c r="B613" s="43"/>
      <c r="C613" s="43"/>
      <c r="D613" s="43"/>
      <c r="E613" s="43"/>
      <c r="F613" s="43"/>
    </row>
    <row r="614" spans="1:6">
      <c r="A614" s="43"/>
      <c r="B614" s="43"/>
      <c r="C614" s="43"/>
      <c r="D614" s="43"/>
      <c r="E614" s="43"/>
      <c r="F614" s="43"/>
    </row>
    <row r="615" spans="1:6">
      <c r="A615" s="43"/>
      <c r="B615" s="43"/>
      <c r="C615" s="43"/>
      <c r="D615" s="43"/>
      <c r="E615" s="43"/>
      <c r="F615" s="43"/>
    </row>
    <row r="616" spans="1:6">
      <c r="A616" s="43"/>
      <c r="B616" s="43"/>
      <c r="C616" s="43"/>
      <c r="D616" s="43"/>
      <c r="E616" s="43"/>
      <c r="F616" s="43"/>
    </row>
    <row r="617" spans="1:6">
      <c r="A617" s="43"/>
      <c r="B617" s="43"/>
      <c r="C617" s="43"/>
      <c r="D617" s="43"/>
      <c r="E617" s="43"/>
      <c r="F617" s="43"/>
    </row>
    <row r="618" spans="1:6">
      <c r="A618" s="43"/>
      <c r="B618" s="43"/>
      <c r="C618" s="43"/>
      <c r="D618" s="43"/>
      <c r="E618" s="43"/>
      <c r="F618" s="43"/>
    </row>
    <row r="619" spans="1:6">
      <c r="A619" s="43"/>
      <c r="B619" s="43"/>
      <c r="C619" s="43"/>
      <c r="D619" s="43"/>
      <c r="E619" s="43"/>
      <c r="F619" s="43"/>
    </row>
    <row r="620" spans="1:6">
      <c r="A620" s="43"/>
      <c r="B620" s="43"/>
      <c r="C620" s="43"/>
      <c r="D620" s="43"/>
      <c r="E620" s="43"/>
      <c r="F620" s="43"/>
    </row>
    <row r="621" spans="1:6">
      <c r="A621" s="43"/>
      <c r="B621" s="43"/>
      <c r="C621" s="43"/>
      <c r="D621" s="43"/>
      <c r="E621" s="43"/>
      <c r="F621" s="43"/>
    </row>
    <row r="622" spans="1:6">
      <c r="A622" s="43"/>
      <c r="B622" s="43"/>
      <c r="C622" s="43"/>
      <c r="D622" s="43"/>
      <c r="E622" s="43"/>
      <c r="F622" s="43"/>
    </row>
    <row r="623" spans="1:6">
      <c r="A623" s="43"/>
      <c r="B623" s="43"/>
      <c r="C623" s="43"/>
      <c r="D623" s="43"/>
      <c r="E623" s="43"/>
      <c r="F623" s="43"/>
    </row>
    <row r="624" spans="1:6">
      <c r="A624" s="43"/>
      <c r="B624" s="43"/>
      <c r="C624" s="43"/>
      <c r="D624" s="43"/>
      <c r="E624" s="43"/>
      <c r="F624" s="43"/>
    </row>
    <row r="625" spans="1:6">
      <c r="A625" s="43"/>
      <c r="B625" s="43"/>
      <c r="C625" s="43"/>
      <c r="D625" s="43"/>
      <c r="E625" s="43"/>
      <c r="F625" s="43"/>
    </row>
    <row r="626" spans="1:6">
      <c r="A626" s="43"/>
      <c r="B626" s="43"/>
      <c r="C626" s="43"/>
      <c r="D626" s="43"/>
      <c r="E626" s="43"/>
      <c r="F626" s="43"/>
    </row>
    <row r="627" spans="1:6">
      <c r="A627" s="43"/>
      <c r="B627" s="43"/>
      <c r="C627" s="43"/>
      <c r="D627" s="43"/>
      <c r="E627" s="43"/>
      <c r="F627" s="43"/>
    </row>
    <row r="628" spans="1:6">
      <c r="A628" s="43"/>
      <c r="B628" s="43"/>
      <c r="C628" s="43"/>
      <c r="D628" s="43"/>
      <c r="E628" s="43"/>
      <c r="F628" s="43"/>
    </row>
    <row r="629" spans="1:6">
      <c r="A629" s="43"/>
      <c r="B629" s="43"/>
      <c r="C629" s="43"/>
      <c r="D629" s="43"/>
      <c r="E629" s="43"/>
      <c r="F629" s="43"/>
    </row>
    <row r="630" spans="1:6">
      <c r="A630" s="43"/>
      <c r="B630" s="43"/>
      <c r="C630" s="43"/>
      <c r="D630" s="43"/>
      <c r="E630" s="43"/>
      <c r="F630" s="43"/>
    </row>
    <row r="631" spans="1:6">
      <c r="A631" s="43"/>
      <c r="B631" s="43"/>
      <c r="C631" s="43"/>
      <c r="D631" s="43"/>
      <c r="E631" s="43"/>
      <c r="F631" s="43"/>
    </row>
    <row r="632" spans="1:6">
      <c r="A632" s="43"/>
      <c r="B632" s="43"/>
      <c r="C632" s="43"/>
      <c r="D632" s="43"/>
      <c r="E632" s="43"/>
      <c r="F632" s="43"/>
    </row>
    <row r="633" spans="1:6">
      <c r="A633" s="43"/>
      <c r="B633" s="43"/>
      <c r="C633" s="43"/>
      <c r="D633" s="43"/>
      <c r="E633" s="43"/>
      <c r="F633" s="43"/>
    </row>
    <row r="634" spans="1:6">
      <c r="A634" s="43"/>
      <c r="B634" s="43"/>
      <c r="C634" s="43"/>
      <c r="D634" s="43"/>
      <c r="E634" s="43"/>
      <c r="F634" s="43"/>
    </row>
    <row r="635" spans="1:6">
      <c r="A635" s="43"/>
      <c r="B635" s="43"/>
      <c r="C635" s="43"/>
      <c r="D635" s="43"/>
      <c r="E635" s="43"/>
      <c r="F635" s="43"/>
    </row>
    <row r="636" spans="1:6">
      <c r="A636" s="43"/>
      <c r="B636" s="43"/>
      <c r="C636" s="43"/>
      <c r="D636" s="43"/>
      <c r="E636" s="43"/>
      <c r="F636" s="43"/>
    </row>
    <row r="637" spans="1:6">
      <c r="A637" s="43"/>
      <c r="B637" s="43"/>
      <c r="C637" s="43"/>
      <c r="D637" s="43"/>
      <c r="E637" s="43"/>
      <c r="F637" s="43"/>
    </row>
    <row r="638" spans="1:6">
      <c r="A638" s="43"/>
      <c r="B638" s="43"/>
      <c r="C638" s="43"/>
      <c r="D638" s="43"/>
      <c r="E638" s="43"/>
      <c r="F638" s="43"/>
    </row>
    <row r="639" spans="1:6">
      <c r="A639" s="43"/>
      <c r="B639" s="43"/>
      <c r="C639" s="43"/>
      <c r="D639" s="43"/>
      <c r="E639" s="43"/>
      <c r="F639" s="43"/>
    </row>
    <row r="640" spans="1:6">
      <c r="A640" s="43"/>
      <c r="B640" s="43"/>
      <c r="C640" s="43"/>
      <c r="D640" s="43"/>
      <c r="E640" s="43"/>
      <c r="F640" s="43"/>
    </row>
    <row r="641" spans="1:6">
      <c r="A641" s="43"/>
      <c r="B641" s="43"/>
      <c r="C641" s="43"/>
      <c r="D641" s="43"/>
      <c r="E641" s="43"/>
      <c r="F641" s="43"/>
    </row>
    <row r="642" spans="1:6">
      <c r="A642" s="43"/>
      <c r="B642" s="43"/>
      <c r="C642" s="43"/>
      <c r="D642" s="43"/>
      <c r="E642" s="43"/>
      <c r="F642" s="43"/>
    </row>
    <row r="643" spans="1:6">
      <c r="A643" s="43"/>
      <c r="B643" s="43"/>
      <c r="C643" s="43"/>
      <c r="D643" s="43"/>
      <c r="E643" s="43"/>
      <c r="F643" s="43"/>
    </row>
    <row r="644" spans="1:6">
      <c r="A644" s="43"/>
      <c r="B644" s="43"/>
      <c r="C644" s="43"/>
      <c r="D644" s="43"/>
      <c r="E644" s="43"/>
      <c r="F644" s="43"/>
    </row>
    <row r="645" spans="1:6">
      <c r="A645" s="43"/>
      <c r="B645" s="43"/>
      <c r="C645" s="43"/>
      <c r="D645" s="43"/>
      <c r="E645" s="43"/>
      <c r="F645" s="43"/>
    </row>
    <row r="646" spans="1:6">
      <c r="A646" s="43"/>
      <c r="B646" s="43"/>
      <c r="C646" s="43"/>
      <c r="D646" s="43"/>
      <c r="E646" s="43"/>
      <c r="F646" s="43"/>
    </row>
    <row r="647" spans="1:6">
      <c r="A647" s="43"/>
      <c r="B647" s="43"/>
      <c r="C647" s="43"/>
      <c r="D647" s="43"/>
      <c r="E647" s="43"/>
      <c r="F647" s="43"/>
    </row>
    <row r="648" spans="1:6">
      <c r="A648" s="43"/>
      <c r="B648" s="43"/>
      <c r="C648" s="43"/>
      <c r="D648" s="43"/>
      <c r="E648" s="43"/>
      <c r="F648" s="43"/>
    </row>
    <row r="649" spans="1:6">
      <c r="A649" s="43"/>
      <c r="B649" s="43"/>
      <c r="C649" s="43"/>
      <c r="D649" s="43"/>
      <c r="E649" s="43"/>
      <c r="F649" s="43"/>
    </row>
    <row r="650" spans="1:6">
      <c r="A650" s="43"/>
      <c r="B650" s="43"/>
      <c r="C650" s="43"/>
      <c r="D650" s="43"/>
      <c r="E650" s="43"/>
      <c r="F650" s="43"/>
    </row>
    <row r="651" spans="1:6">
      <c r="A651" s="43"/>
      <c r="B651" s="43"/>
      <c r="C651" s="43"/>
      <c r="D651" s="43"/>
      <c r="E651" s="43"/>
      <c r="F651" s="43"/>
    </row>
    <row r="652" spans="1:6">
      <c r="A652" s="43"/>
      <c r="B652" s="43"/>
      <c r="C652" s="43"/>
      <c r="D652" s="43"/>
      <c r="E652" s="43"/>
      <c r="F652" s="43"/>
    </row>
    <row r="653" spans="1:6">
      <c r="A653" s="43"/>
      <c r="B653" s="43"/>
      <c r="C653" s="43"/>
      <c r="D653" s="43"/>
      <c r="E653" s="43"/>
      <c r="F653" s="43"/>
    </row>
    <row r="654" spans="1:6">
      <c r="A654" s="43"/>
      <c r="B654" s="43"/>
      <c r="C654" s="43"/>
      <c r="D654" s="43"/>
      <c r="E654" s="43"/>
      <c r="F654" s="43"/>
    </row>
    <row r="655" spans="1:6">
      <c r="A655" s="43"/>
      <c r="B655" s="43"/>
      <c r="C655" s="43"/>
      <c r="D655" s="43"/>
      <c r="E655" s="43"/>
      <c r="F655" s="43"/>
    </row>
    <row r="656" spans="1:6">
      <c r="A656" s="43"/>
      <c r="B656" s="43"/>
      <c r="C656" s="43"/>
      <c r="D656" s="43"/>
      <c r="E656" s="43"/>
      <c r="F656" s="43"/>
    </row>
    <row r="657" spans="1:6">
      <c r="A657" s="43"/>
      <c r="B657" s="43"/>
      <c r="C657" s="43"/>
      <c r="D657" s="43"/>
      <c r="E657" s="43"/>
      <c r="F657" s="43"/>
    </row>
    <row r="658" spans="1:6">
      <c r="A658" s="43"/>
      <c r="B658" s="43"/>
      <c r="C658" s="43"/>
      <c r="D658" s="43"/>
      <c r="E658" s="43"/>
      <c r="F658" s="43"/>
    </row>
    <row r="659" spans="1:6">
      <c r="A659" s="43"/>
      <c r="B659" s="43"/>
      <c r="C659" s="43"/>
      <c r="D659" s="43"/>
      <c r="E659" s="43"/>
      <c r="F659" s="43"/>
    </row>
    <row r="660" spans="1:6">
      <c r="A660" s="43"/>
      <c r="B660" s="43"/>
      <c r="C660" s="43"/>
      <c r="D660" s="43"/>
      <c r="E660" s="43"/>
      <c r="F660" s="43"/>
    </row>
    <row r="661" spans="1:6">
      <c r="A661" s="43"/>
      <c r="B661" s="43"/>
      <c r="C661" s="43"/>
      <c r="D661" s="43"/>
      <c r="E661" s="43"/>
      <c r="F661" s="43"/>
    </row>
    <row r="662" spans="1:6">
      <c r="A662" s="43"/>
      <c r="B662" s="43"/>
      <c r="C662" s="43"/>
      <c r="D662" s="43"/>
      <c r="E662" s="43"/>
      <c r="F662" s="43"/>
    </row>
    <row r="663" spans="1:6">
      <c r="A663" s="43"/>
      <c r="B663" s="43"/>
      <c r="C663" s="43"/>
      <c r="D663" s="43"/>
      <c r="E663" s="43"/>
      <c r="F663" s="43"/>
    </row>
    <row r="664" spans="1:6">
      <c r="A664" s="43"/>
      <c r="B664" s="43"/>
      <c r="C664" s="43"/>
      <c r="D664" s="43"/>
      <c r="E664" s="43"/>
      <c r="F664" s="43"/>
    </row>
    <row r="665" spans="1:6">
      <c r="A665" s="43"/>
      <c r="B665" s="43"/>
      <c r="C665" s="43"/>
      <c r="D665" s="43"/>
      <c r="E665" s="43"/>
      <c r="F665" s="43"/>
    </row>
    <row r="666" spans="1:6">
      <c r="A666" s="43"/>
      <c r="B666" s="43"/>
      <c r="C666" s="43"/>
      <c r="D666" s="43"/>
      <c r="E666" s="43"/>
      <c r="F666" s="43"/>
    </row>
    <row r="667" spans="1:6">
      <c r="A667" s="43"/>
      <c r="B667" s="43"/>
      <c r="C667" s="43"/>
      <c r="D667" s="43"/>
      <c r="E667" s="43"/>
      <c r="F667" s="43"/>
    </row>
    <row r="668" spans="1:6">
      <c r="A668" s="43"/>
      <c r="B668" s="43"/>
      <c r="C668" s="43"/>
      <c r="D668" s="43"/>
      <c r="E668" s="43"/>
      <c r="F668" s="43"/>
    </row>
    <row r="669" spans="1:6">
      <c r="A669" s="43"/>
      <c r="B669" s="43"/>
      <c r="C669" s="43"/>
      <c r="D669" s="43"/>
      <c r="E669" s="43"/>
      <c r="F669" s="43"/>
    </row>
    <row r="670" spans="1:6">
      <c r="A670" s="43"/>
      <c r="B670" s="43"/>
      <c r="C670" s="43"/>
      <c r="D670" s="43"/>
      <c r="E670" s="43"/>
      <c r="F670" s="43"/>
    </row>
    <row r="671" spans="1:6">
      <c r="A671" s="43"/>
      <c r="B671" s="43"/>
      <c r="C671" s="43"/>
      <c r="D671" s="43"/>
      <c r="E671" s="43"/>
      <c r="F671" s="43"/>
    </row>
    <row r="672" spans="1:6">
      <c r="A672" s="43"/>
      <c r="B672" s="43"/>
      <c r="C672" s="43"/>
      <c r="D672" s="43"/>
      <c r="E672" s="43"/>
      <c r="F672" s="43"/>
    </row>
    <row r="673" spans="1:6">
      <c r="A673" s="43"/>
      <c r="B673" s="43"/>
      <c r="C673" s="43"/>
      <c r="D673" s="43"/>
      <c r="E673" s="43"/>
      <c r="F673" s="43"/>
    </row>
    <row r="674" spans="1:6">
      <c r="A674" s="43"/>
      <c r="B674" s="43"/>
      <c r="C674" s="43"/>
      <c r="D674" s="43"/>
      <c r="E674" s="43"/>
      <c r="F674" s="43"/>
    </row>
    <row r="675" spans="1:6">
      <c r="A675" s="43"/>
      <c r="B675" s="43"/>
      <c r="C675" s="43"/>
      <c r="D675" s="43"/>
      <c r="E675" s="43"/>
      <c r="F675" s="43"/>
    </row>
    <row r="676" spans="1:6">
      <c r="A676" s="43"/>
      <c r="B676" s="43"/>
      <c r="C676" s="43"/>
      <c r="D676" s="43"/>
      <c r="E676" s="43"/>
      <c r="F676" s="43"/>
    </row>
    <row r="677" spans="1:6">
      <c r="A677" s="43"/>
      <c r="B677" s="43"/>
      <c r="C677" s="43"/>
      <c r="D677" s="43"/>
      <c r="E677" s="43"/>
      <c r="F677" s="43"/>
    </row>
    <row r="678" spans="1:6">
      <c r="A678" s="43"/>
      <c r="B678" s="43"/>
      <c r="C678" s="43"/>
      <c r="D678" s="43"/>
      <c r="E678" s="43"/>
      <c r="F678" s="43"/>
    </row>
    <row r="679" spans="1:6">
      <c r="A679" s="43"/>
      <c r="B679" s="43"/>
      <c r="C679" s="43"/>
      <c r="D679" s="43"/>
      <c r="E679" s="43"/>
      <c r="F679" s="43"/>
    </row>
    <row r="680" spans="1:6">
      <c r="A680" s="43"/>
      <c r="B680" s="43"/>
      <c r="C680" s="43"/>
      <c r="D680" s="43"/>
      <c r="E680" s="43"/>
      <c r="F680" s="43"/>
    </row>
    <row r="681" spans="1:6">
      <c r="A681" s="43"/>
      <c r="B681" s="43"/>
      <c r="C681" s="43"/>
      <c r="D681" s="43"/>
      <c r="E681" s="43"/>
      <c r="F681" s="43"/>
    </row>
    <row r="682" spans="1:6">
      <c r="A682" s="43"/>
      <c r="B682" s="43"/>
      <c r="C682" s="43"/>
      <c r="D682" s="43"/>
      <c r="E682" s="43"/>
      <c r="F682" s="43"/>
    </row>
    <row r="683" spans="1:6">
      <c r="A683" s="43"/>
      <c r="B683" s="43"/>
      <c r="C683" s="43"/>
      <c r="D683" s="43"/>
      <c r="E683" s="43"/>
      <c r="F683" s="43"/>
    </row>
    <row r="684" spans="1:6">
      <c r="A684" s="43"/>
      <c r="B684" s="43"/>
      <c r="C684" s="43"/>
      <c r="D684" s="43"/>
      <c r="E684" s="43"/>
      <c r="F684" s="43"/>
    </row>
    <row r="685" spans="1:6">
      <c r="A685" s="43"/>
      <c r="B685" s="43"/>
      <c r="C685" s="43"/>
      <c r="D685" s="43"/>
      <c r="E685" s="43"/>
      <c r="F685" s="43"/>
    </row>
    <row r="686" spans="1:6">
      <c r="A686" s="43"/>
      <c r="B686" s="43"/>
      <c r="C686" s="43"/>
      <c r="D686" s="43"/>
      <c r="E686" s="43"/>
      <c r="F686" s="43"/>
    </row>
    <row r="687" spans="1:6">
      <c r="A687" s="43"/>
      <c r="B687" s="43"/>
      <c r="C687" s="43"/>
      <c r="D687" s="43"/>
      <c r="E687" s="43"/>
      <c r="F687" s="43"/>
    </row>
    <row r="688" spans="1:6">
      <c r="A688" s="43"/>
      <c r="B688" s="43"/>
      <c r="C688" s="43"/>
      <c r="D688" s="43"/>
      <c r="E688" s="43"/>
      <c r="F688" s="43"/>
    </row>
    <row r="689" spans="1:6">
      <c r="A689" s="43"/>
      <c r="B689" s="43"/>
      <c r="C689" s="43"/>
      <c r="D689" s="43"/>
      <c r="E689" s="43"/>
      <c r="F689" s="43"/>
    </row>
    <row r="690" spans="1:6">
      <c r="A690" s="43"/>
      <c r="B690" s="43"/>
      <c r="C690" s="43"/>
      <c r="D690" s="43"/>
      <c r="E690" s="43"/>
      <c r="F690" s="43"/>
    </row>
    <row r="691" spans="1:6">
      <c r="A691" s="43"/>
      <c r="B691" s="43"/>
      <c r="C691" s="43"/>
      <c r="D691" s="43"/>
      <c r="E691" s="43"/>
      <c r="F691" s="43"/>
    </row>
    <row r="692" spans="1:6">
      <c r="A692" s="43"/>
      <c r="B692" s="43"/>
      <c r="C692" s="43"/>
      <c r="D692" s="43"/>
      <c r="E692" s="43"/>
      <c r="F692" s="43"/>
    </row>
    <row r="693" spans="1:6">
      <c r="A693" s="43"/>
      <c r="B693" s="43"/>
      <c r="C693" s="43"/>
      <c r="D693" s="43"/>
      <c r="E693" s="43"/>
      <c r="F693" s="43"/>
    </row>
    <row r="694" spans="1:6">
      <c r="A694" s="43"/>
      <c r="B694" s="43"/>
      <c r="C694" s="43"/>
      <c r="D694" s="43"/>
      <c r="E694" s="43"/>
      <c r="F694" s="43"/>
    </row>
    <row r="695" spans="1:6">
      <c r="A695" s="43"/>
      <c r="B695" s="43"/>
      <c r="C695" s="43"/>
      <c r="D695" s="43"/>
      <c r="E695" s="43"/>
      <c r="F695" s="43"/>
    </row>
    <row r="696" spans="1:6">
      <c r="A696" s="43"/>
      <c r="B696" s="43"/>
      <c r="C696" s="43"/>
      <c r="D696" s="43"/>
      <c r="E696" s="43"/>
      <c r="F696" s="43"/>
    </row>
    <row r="697" spans="1:6">
      <c r="A697" s="43"/>
      <c r="B697" s="43"/>
      <c r="C697" s="43"/>
      <c r="D697" s="43"/>
      <c r="E697" s="43"/>
      <c r="F697" s="43"/>
    </row>
    <row r="698" spans="1:6">
      <c r="A698" s="43"/>
      <c r="B698" s="43"/>
      <c r="C698" s="43"/>
      <c r="D698" s="43"/>
      <c r="E698" s="43"/>
      <c r="F698" s="43"/>
    </row>
    <row r="699" spans="1:6">
      <c r="A699" s="43"/>
      <c r="B699" s="43"/>
      <c r="C699" s="43"/>
      <c r="D699" s="43"/>
      <c r="E699" s="43"/>
      <c r="F699" s="43"/>
    </row>
    <row r="700" spans="1:6">
      <c r="A700" s="43"/>
      <c r="B700" s="43"/>
      <c r="C700" s="43"/>
      <c r="D700" s="43"/>
      <c r="E700" s="43"/>
      <c r="F700" s="43"/>
    </row>
    <row r="701" spans="1:6">
      <c r="A701" s="43"/>
      <c r="B701" s="43"/>
      <c r="C701" s="43"/>
      <c r="D701" s="43"/>
      <c r="E701" s="43"/>
      <c r="F701" s="43"/>
    </row>
    <row r="702" spans="1:6">
      <c r="A702" s="43"/>
      <c r="B702" s="43"/>
      <c r="C702" s="43"/>
      <c r="D702" s="43"/>
      <c r="E702" s="43"/>
      <c r="F702" s="43"/>
    </row>
    <row r="703" spans="1:6">
      <c r="A703" s="43"/>
      <c r="B703" s="43"/>
      <c r="C703" s="43"/>
      <c r="D703" s="43"/>
      <c r="E703" s="43"/>
      <c r="F703" s="43"/>
    </row>
    <row r="704" spans="1:6">
      <c r="A704" s="43"/>
      <c r="B704" s="43"/>
      <c r="C704" s="43"/>
      <c r="D704" s="43"/>
      <c r="E704" s="43"/>
      <c r="F704" s="43"/>
    </row>
    <row r="705" spans="1:6">
      <c r="A705" s="43"/>
      <c r="B705" s="43"/>
      <c r="C705" s="43"/>
      <c r="D705" s="43"/>
      <c r="E705" s="43"/>
      <c r="F705" s="43"/>
    </row>
    <row r="706" spans="1:6">
      <c r="A706" s="43"/>
      <c r="B706" s="43"/>
      <c r="C706" s="43"/>
      <c r="D706" s="43"/>
      <c r="E706" s="43"/>
      <c r="F706" s="43"/>
    </row>
    <row r="707" spans="1:6">
      <c r="A707" s="43"/>
      <c r="B707" s="43"/>
      <c r="C707" s="43"/>
      <c r="D707" s="43"/>
      <c r="E707" s="43"/>
      <c r="F707" s="43"/>
    </row>
    <row r="708" spans="1:6">
      <c r="A708" s="43"/>
      <c r="B708" s="43"/>
      <c r="C708" s="43"/>
      <c r="D708" s="43"/>
      <c r="E708" s="43"/>
      <c r="F708" s="43"/>
    </row>
    <row r="709" spans="1:6">
      <c r="A709" s="43"/>
      <c r="B709" s="43"/>
      <c r="C709" s="43"/>
      <c r="D709" s="43"/>
      <c r="E709" s="43"/>
      <c r="F709" s="43"/>
    </row>
    <row r="710" spans="1:6">
      <c r="A710" s="43"/>
      <c r="B710" s="43"/>
      <c r="C710" s="43"/>
      <c r="D710" s="43"/>
      <c r="E710" s="43"/>
      <c r="F710" s="43"/>
    </row>
    <row r="711" spans="1:6">
      <c r="A711" s="43"/>
      <c r="B711" s="43"/>
      <c r="C711" s="43"/>
      <c r="D711" s="43"/>
      <c r="E711" s="43"/>
      <c r="F711" s="43"/>
    </row>
    <row r="712" spans="1:6">
      <c r="A712" s="43"/>
      <c r="B712" s="43"/>
      <c r="C712" s="43"/>
      <c r="D712" s="43"/>
      <c r="E712" s="43"/>
      <c r="F712" s="43"/>
    </row>
    <row r="713" spans="1:6">
      <c r="A713" s="43"/>
      <c r="B713" s="43"/>
      <c r="C713" s="43"/>
      <c r="D713" s="43"/>
      <c r="E713" s="43"/>
      <c r="F713" s="43"/>
    </row>
    <row r="714" spans="1:6">
      <c r="A714" s="43"/>
      <c r="B714" s="43"/>
      <c r="C714" s="43"/>
      <c r="D714" s="43"/>
      <c r="E714" s="43"/>
      <c r="F714" s="43"/>
    </row>
    <row r="715" spans="1:6">
      <c r="A715" s="43"/>
      <c r="B715" s="43"/>
      <c r="C715" s="43"/>
      <c r="D715" s="43"/>
      <c r="E715" s="43"/>
      <c r="F715" s="43"/>
    </row>
    <row r="716" spans="1:6">
      <c r="A716" s="43"/>
      <c r="B716" s="43"/>
      <c r="C716" s="43"/>
      <c r="D716" s="43"/>
      <c r="E716" s="43"/>
      <c r="F716" s="43"/>
    </row>
    <row r="717" spans="1:6">
      <c r="A717" s="43"/>
      <c r="B717" s="43"/>
      <c r="C717" s="43"/>
      <c r="D717" s="43"/>
      <c r="E717" s="43"/>
      <c r="F717" s="43"/>
    </row>
    <row r="718" spans="1:6">
      <c r="A718" s="43"/>
      <c r="B718" s="43"/>
      <c r="C718" s="43"/>
      <c r="D718" s="43"/>
      <c r="E718" s="43"/>
      <c r="F718" s="43"/>
    </row>
    <row r="719" spans="1:6">
      <c r="A719" s="43"/>
      <c r="B719" s="43"/>
      <c r="C719" s="43"/>
      <c r="D719" s="43"/>
      <c r="E719" s="43"/>
      <c r="F719" s="43"/>
    </row>
    <row r="720" spans="1:6">
      <c r="A720" s="43"/>
      <c r="B720" s="43"/>
      <c r="C720" s="43"/>
      <c r="D720" s="43"/>
      <c r="E720" s="43"/>
      <c r="F720" s="43"/>
    </row>
    <row r="721" spans="1:6">
      <c r="A721" s="43"/>
      <c r="B721" s="43"/>
      <c r="C721" s="43"/>
      <c r="D721" s="43"/>
      <c r="E721" s="43"/>
      <c r="F721" s="43"/>
    </row>
    <row r="722" spans="1:6">
      <c r="A722" s="43"/>
      <c r="B722" s="43"/>
      <c r="C722" s="43"/>
      <c r="D722" s="43"/>
      <c r="E722" s="43"/>
      <c r="F722" s="43"/>
    </row>
    <row r="723" spans="1:6">
      <c r="A723" s="43"/>
      <c r="B723" s="43"/>
      <c r="C723" s="43"/>
      <c r="D723" s="43"/>
      <c r="E723" s="43"/>
      <c r="F723" s="43"/>
    </row>
    <row r="724" spans="1:6">
      <c r="A724" s="43"/>
      <c r="B724" s="43"/>
      <c r="C724" s="43"/>
      <c r="D724" s="43"/>
      <c r="E724" s="43"/>
      <c r="F724" s="43"/>
    </row>
    <row r="725" spans="1:6">
      <c r="A725" s="43"/>
      <c r="B725" s="43"/>
      <c r="C725" s="43"/>
      <c r="D725" s="43"/>
      <c r="E725" s="43"/>
      <c r="F725" s="43"/>
    </row>
    <row r="726" spans="1:6">
      <c r="A726" s="43"/>
      <c r="B726" s="43"/>
      <c r="C726" s="43"/>
      <c r="D726" s="43"/>
      <c r="E726" s="43"/>
      <c r="F726" s="43"/>
    </row>
    <row r="727" spans="1:6">
      <c r="A727" s="43"/>
      <c r="B727" s="43"/>
      <c r="C727" s="43"/>
      <c r="D727" s="43"/>
      <c r="E727" s="43"/>
      <c r="F727" s="43"/>
    </row>
    <row r="728" spans="1:6">
      <c r="A728" s="43"/>
      <c r="B728" s="43"/>
      <c r="C728" s="43"/>
      <c r="D728" s="43"/>
      <c r="E728" s="43"/>
      <c r="F728" s="43"/>
    </row>
    <row r="729" spans="1:6">
      <c r="A729" s="43"/>
      <c r="B729" s="43"/>
      <c r="C729" s="43"/>
      <c r="D729" s="43"/>
      <c r="E729" s="43"/>
      <c r="F729" s="43"/>
    </row>
    <row r="730" spans="1:6">
      <c r="A730" s="43"/>
      <c r="B730" s="43"/>
      <c r="C730" s="43"/>
      <c r="D730" s="43"/>
      <c r="E730" s="43"/>
      <c r="F730" s="43"/>
    </row>
    <row r="731" spans="1:6">
      <c r="A731" s="43"/>
      <c r="B731" s="43"/>
      <c r="C731" s="43"/>
      <c r="D731" s="43"/>
      <c r="E731" s="43"/>
      <c r="F731" s="43"/>
    </row>
    <row r="732" spans="1:6">
      <c r="A732" s="43"/>
      <c r="B732" s="43"/>
      <c r="C732" s="43"/>
      <c r="D732" s="43"/>
      <c r="E732" s="43"/>
      <c r="F732" s="43"/>
    </row>
    <row r="733" spans="1:6">
      <c r="A733" s="43"/>
      <c r="B733" s="43"/>
      <c r="C733" s="43"/>
      <c r="D733" s="43"/>
      <c r="E733" s="43"/>
      <c r="F733" s="43"/>
    </row>
    <row r="734" spans="1:6">
      <c r="A734" s="43"/>
      <c r="B734" s="43"/>
      <c r="C734" s="43"/>
      <c r="D734" s="43"/>
      <c r="E734" s="43"/>
      <c r="F734" s="43"/>
    </row>
    <row r="735" spans="1:6">
      <c r="A735" s="43"/>
      <c r="B735" s="43"/>
      <c r="C735" s="43"/>
      <c r="D735" s="43"/>
      <c r="E735" s="43"/>
      <c r="F735" s="43"/>
    </row>
    <row r="736" spans="1:6">
      <c r="A736" s="43"/>
      <c r="B736" s="43"/>
      <c r="C736" s="43"/>
      <c r="D736" s="43"/>
      <c r="E736" s="43"/>
      <c r="F736" s="43"/>
    </row>
    <row r="737" spans="1:6">
      <c r="A737" s="43"/>
      <c r="B737" s="43"/>
      <c r="C737" s="43"/>
      <c r="D737" s="43"/>
      <c r="E737" s="43"/>
      <c r="F737" s="43"/>
    </row>
    <row r="738" spans="1:6">
      <c r="A738" s="43"/>
      <c r="B738" s="43"/>
      <c r="C738" s="43"/>
      <c r="D738" s="43"/>
      <c r="E738" s="43"/>
      <c r="F738" s="43"/>
    </row>
    <row r="739" spans="1:6">
      <c r="A739" s="43"/>
      <c r="B739" s="43"/>
      <c r="C739" s="43"/>
      <c r="D739" s="43"/>
      <c r="E739" s="43"/>
      <c r="F739" s="43"/>
    </row>
  </sheetData>
  <mergeCells count="36">
    <mergeCell ref="A403:F403"/>
    <mergeCell ref="B404:C404"/>
    <mergeCell ref="D404:E404"/>
    <mergeCell ref="A444:F444"/>
    <mergeCell ref="B445:C445"/>
    <mergeCell ref="D445:E445"/>
    <mergeCell ref="A321:F321"/>
    <mergeCell ref="B322:C322"/>
    <mergeCell ref="D322:E322"/>
    <mergeCell ref="A362:F362"/>
    <mergeCell ref="B363:C363"/>
    <mergeCell ref="D363:E363"/>
    <mergeCell ref="A281:F281"/>
    <mergeCell ref="B282:C282"/>
    <mergeCell ref="D282:E282"/>
    <mergeCell ref="D2:E2"/>
    <mergeCell ref="B2:C2"/>
    <mergeCell ref="A202:F202"/>
    <mergeCell ref="B203:C203"/>
    <mergeCell ref="D203:E203"/>
    <mergeCell ref="A241:F241"/>
    <mergeCell ref="B242:C242"/>
    <mergeCell ref="D242:E242"/>
    <mergeCell ref="A163:F163"/>
    <mergeCell ref="B164:C164"/>
    <mergeCell ref="D164:E164"/>
    <mergeCell ref="B83:C83"/>
    <mergeCell ref="D83:E83"/>
    <mergeCell ref="A122:F122"/>
    <mergeCell ref="B123:C123"/>
    <mergeCell ref="D123:E123"/>
    <mergeCell ref="A1:F1"/>
    <mergeCell ref="A41:F41"/>
    <mergeCell ref="B42:C42"/>
    <mergeCell ref="D42:E42"/>
    <mergeCell ref="A82:F82"/>
  </mergeCells>
  <phoneticPr fontId="78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7" manualBreakCount="7">
    <brk id="201" max="16383" man="1"/>
    <brk id="240" max="16383" man="1"/>
    <brk id="280" max="16383" man="1"/>
    <brk id="320" max="16383" man="1"/>
    <brk id="361" max="16383" man="1"/>
    <brk id="402" max="16383" man="1"/>
    <brk id="44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X35"/>
  <sheetViews>
    <sheetView zoomScaleNormal="100" workbookViewId="0">
      <pane xSplit="1" topLeftCell="CG1" activePane="topRight" state="frozen"/>
      <selection pane="topRight" activeCell="CQ19" sqref="CQ19"/>
    </sheetView>
  </sheetViews>
  <sheetFormatPr defaultColWidth="9.140625" defaultRowHeight="15" zeroHeight="1"/>
  <cols>
    <col min="1" max="1" width="32.28515625" style="26" customWidth="1"/>
    <col min="2" max="25" width="9.140625" style="10" customWidth="1"/>
    <col min="26" max="29" width="9.140625" style="2" customWidth="1"/>
    <col min="30" max="65" width="9.140625" style="10" customWidth="1"/>
    <col min="66" max="67" width="10.28515625" style="63" customWidth="1"/>
    <col min="68" max="69" width="9.7109375" style="63" customWidth="1"/>
    <col min="70" max="74" width="9.140625" style="63"/>
    <col min="75" max="75" width="10.28515625" style="63" customWidth="1"/>
    <col min="76" max="76" width="9.140625" style="63"/>
    <col min="77" max="77" width="10.28515625" style="63" customWidth="1"/>
    <col min="78" max="96" width="10.5703125" style="63" customWidth="1"/>
    <col min="97" max="128" width="9.140625" style="109"/>
    <col min="129" max="16384" width="9.140625" style="63"/>
  </cols>
  <sheetData>
    <row r="1" spans="1:128" s="57" customFormat="1">
      <c r="A1" s="137" t="s">
        <v>125</v>
      </c>
      <c r="D1" s="58"/>
      <c r="Z1" s="52"/>
      <c r="AA1" s="52"/>
      <c r="AB1" s="52"/>
      <c r="AC1" s="52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</row>
    <row r="2" spans="1:128" s="60" customFormat="1" ht="15" customHeight="1">
      <c r="A2" s="138" t="s">
        <v>126</v>
      </c>
      <c r="B2" s="59"/>
      <c r="D2" s="61"/>
      <c r="Z2" s="52"/>
      <c r="AA2" s="52"/>
      <c r="AB2" s="52"/>
      <c r="AC2" s="52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</row>
    <row r="3" spans="1:128" s="60" customFormat="1" ht="3.75" customHeight="1">
      <c r="A3" s="62"/>
      <c r="B3" s="59"/>
      <c r="D3" s="61"/>
      <c r="Z3" s="55"/>
      <c r="AA3" s="55"/>
      <c r="AB3" s="55"/>
      <c r="AC3" s="55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</row>
    <row r="4" spans="1:128" ht="15" customHeight="1">
      <c r="A4" s="139"/>
      <c r="B4" s="1">
        <v>41640</v>
      </c>
      <c r="C4" s="1">
        <v>41671</v>
      </c>
      <c r="D4" s="1">
        <v>41699</v>
      </c>
      <c r="E4" s="1">
        <v>41730</v>
      </c>
      <c r="F4" s="1">
        <v>41760</v>
      </c>
      <c r="G4" s="1">
        <v>41791</v>
      </c>
      <c r="H4" s="1">
        <v>41821</v>
      </c>
      <c r="I4" s="1">
        <v>41852</v>
      </c>
      <c r="J4" s="1">
        <v>41883</v>
      </c>
      <c r="K4" s="1">
        <v>41913</v>
      </c>
      <c r="L4" s="1">
        <v>41944</v>
      </c>
      <c r="M4" s="1">
        <v>41974</v>
      </c>
      <c r="N4" s="1">
        <v>42005</v>
      </c>
      <c r="O4" s="1">
        <v>42036</v>
      </c>
      <c r="P4" s="1">
        <v>42064</v>
      </c>
      <c r="Q4" s="1">
        <v>42095</v>
      </c>
      <c r="R4" s="1">
        <v>42125</v>
      </c>
      <c r="S4" s="1">
        <v>42156</v>
      </c>
      <c r="T4" s="1">
        <v>42186</v>
      </c>
      <c r="U4" s="1">
        <v>42217</v>
      </c>
      <c r="V4" s="1">
        <v>42248</v>
      </c>
      <c r="W4" s="1">
        <v>42278</v>
      </c>
      <c r="X4" s="1">
        <v>42309</v>
      </c>
      <c r="Y4" s="1">
        <v>42339</v>
      </c>
      <c r="Z4" s="19">
        <v>42370</v>
      </c>
      <c r="AA4" s="19">
        <v>42401</v>
      </c>
      <c r="AB4" s="19">
        <v>42430</v>
      </c>
      <c r="AC4" s="19">
        <v>42461</v>
      </c>
      <c r="AD4" s="19">
        <v>42491</v>
      </c>
      <c r="AE4" s="19">
        <v>42522</v>
      </c>
      <c r="AF4" s="19">
        <v>42552</v>
      </c>
      <c r="AG4" s="19">
        <v>42583</v>
      </c>
      <c r="AH4" s="1">
        <v>42614</v>
      </c>
      <c r="AI4" s="1">
        <v>42644</v>
      </c>
      <c r="AJ4" s="1">
        <v>42675</v>
      </c>
      <c r="AK4" s="1">
        <v>42705</v>
      </c>
      <c r="AL4" s="1">
        <v>42736</v>
      </c>
      <c r="AM4" s="1">
        <v>42767</v>
      </c>
      <c r="AN4" s="1">
        <v>42795</v>
      </c>
      <c r="AO4" s="1">
        <v>42826</v>
      </c>
      <c r="AP4" s="1">
        <v>42856</v>
      </c>
      <c r="AQ4" s="1">
        <v>42887</v>
      </c>
      <c r="AR4" s="1">
        <v>42917</v>
      </c>
      <c r="AS4" s="1">
        <v>42948</v>
      </c>
      <c r="AT4" s="1">
        <v>42979</v>
      </c>
      <c r="AU4" s="1">
        <v>43009</v>
      </c>
      <c r="AV4" s="1">
        <v>43040</v>
      </c>
      <c r="AW4" s="1">
        <v>43070</v>
      </c>
      <c r="AX4" s="1">
        <v>43101</v>
      </c>
      <c r="AY4" s="1">
        <v>43132</v>
      </c>
      <c r="AZ4" s="1">
        <v>43160</v>
      </c>
      <c r="BA4" s="1">
        <v>43191</v>
      </c>
      <c r="BB4" s="1">
        <v>43221</v>
      </c>
      <c r="BC4" s="1">
        <v>43252</v>
      </c>
      <c r="BD4" s="1">
        <v>43282</v>
      </c>
      <c r="BE4" s="1">
        <v>43313</v>
      </c>
      <c r="BF4" s="1">
        <v>43344</v>
      </c>
      <c r="BG4" s="1">
        <v>43374</v>
      </c>
      <c r="BH4" s="1">
        <v>43405</v>
      </c>
      <c r="BI4" s="1">
        <v>43435</v>
      </c>
      <c r="BJ4" s="56">
        <v>43466</v>
      </c>
      <c r="BK4" s="56">
        <v>43497</v>
      </c>
      <c r="BL4" s="56">
        <v>43525</v>
      </c>
      <c r="BM4" s="56">
        <v>43556</v>
      </c>
      <c r="BN4" s="56">
        <v>43586</v>
      </c>
      <c r="BO4" s="56">
        <v>43617</v>
      </c>
      <c r="BP4" s="56">
        <v>43647</v>
      </c>
      <c r="BQ4" s="56">
        <v>43678</v>
      </c>
      <c r="BR4" s="56">
        <v>43709</v>
      </c>
      <c r="BS4" s="56">
        <v>43739</v>
      </c>
      <c r="BT4" s="56">
        <v>43770</v>
      </c>
      <c r="BU4" s="56">
        <v>43800</v>
      </c>
      <c r="BV4" s="56">
        <v>43831</v>
      </c>
      <c r="BW4" s="56">
        <v>43862</v>
      </c>
      <c r="BX4" s="56">
        <v>43891</v>
      </c>
      <c r="BY4" s="56">
        <v>43922</v>
      </c>
      <c r="BZ4" s="56">
        <v>43953</v>
      </c>
      <c r="CA4" s="56">
        <v>43984</v>
      </c>
      <c r="CB4" s="56">
        <v>44014</v>
      </c>
      <c r="CC4" s="56">
        <v>44045</v>
      </c>
      <c r="CD4" s="56">
        <v>44076</v>
      </c>
      <c r="CE4" s="56">
        <v>44105</v>
      </c>
      <c r="CF4" s="56">
        <v>44136</v>
      </c>
      <c r="CG4" s="56">
        <v>44166</v>
      </c>
      <c r="CH4" s="56">
        <v>44197</v>
      </c>
      <c r="CI4" s="56">
        <v>44228</v>
      </c>
      <c r="CJ4" s="56">
        <v>44256</v>
      </c>
      <c r="CK4" s="56">
        <v>44287</v>
      </c>
      <c r="CL4" s="56">
        <v>44317</v>
      </c>
      <c r="CM4" s="56">
        <v>44348</v>
      </c>
      <c r="CN4" s="56">
        <v>44378</v>
      </c>
      <c r="CO4" s="56">
        <v>44409</v>
      </c>
      <c r="CP4" s="56">
        <v>44440</v>
      </c>
      <c r="CQ4" s="56">
        <v>44470</v>
      </c>
      <c r="CR4" s="56"/>
    </row>
    <row r="5" spans="1:128" s="82" customFormat="1" ht="15" customHeight="1">
      <c r="A5" s="140" t="s">
        <v>153</v>
      </c>
      <c r="B5" s="6">
        <f t="shared" ref="B5:M5" si="0">B6-B12</f>
        <v>91313.421440000064</v>
      </c>
      <c r="C5" s="6">
        <f t="shared" si="0"/>
        <v>-21475.559770000051</v>
      </c>
      <c r="D5" s="6">
        <f t="shared" si="0"/>
        <v>-42874.525509999949</v>
      </c>
      <c r="E5" s="6">
        <f t="shared" si="0"/>
        <v>-37659.059680000064</v>
      </c>
      <c r="F5" s="6">
        <f t="shared" si="0"/>
        <v>90700.442779999692</v>
      </c>
      <c r="G5" s="6">
        <f t="shared" si="0"/>
        <v>195862.86088999989</v>
      </c>
      <c r="H5" s="6">
        <f t="shared" si="0"/>
        <v>-10838.734800000093</v>
      </c>
      <c r="I5" s="6">
        <f t="shared" si="0"/>
        <v>47350.854039999889</v>
      </c>
      <c r="J5" s="6">
        <f t="shared" si="0"/>
        <v>2228.4301999997115</v>
      </c>
      <c r="K5" s="6">
        <f t="shared" si="0"/>
        <v>-74172.763260000036</v>
      </c>
      <c r="L5" s="6">
        <f t="shared" si="0"/>
        <v>-172193.92486999964</v>
      </c>
      <c r="M5" s="6">
        <f t="shared" si="0"/>
        <v>-467238.2485799999</v>
      </c>
      <c r="N5" s="6">
        <f t="shared" ref="N5" si="1">N6-N12</f>
        <v>89082.567129999981</v>
      </c>
      <c r="O5" s="6">
        <f t="shared" ref="O5" si="2">O6-O12</f>
        <v>-78843.736859999946</v>
      </c>
      <c r="P5" s="6">
        <f t="shared" ref="P5" si="3">P6-P12</f>
        <v>24262.518720000284</v>
      </c>
      <c r="Q5" s="6">
        <f t="shared" ref="Q5" si="4">Q6-Q12</f>
        <v>120476.01403000031</v>
      </c>
      <c r="R5" s="6">
        <f t="shared" ref="R5" si="5">R6-R12</f>
        <v>102568.1783100001</v>
      </c>
      <c r="S5" s="6">
        <f t="shared" ref="S5" si="6">S6-S12</f>
        <v>-40085.145519999904</v>
      </c>
      <c r="T5" s="6">
        <f t="shared" ref="T5:U5" si="7">T6-T12</f>
        <v>-85893.91519000032</v>
      </c>
      <c r="U5" s="6">
        <f t="shared" si="7"/>
        <v>117584.40234000003</v>
      </c>
      <c r="V5" s="6">
        <f t="shared" ref="V5:W5" si="8">V6-V12</f>
        <v>-73129.009970000247</v>
      </c>
      <c r="W5" s="6">
        <f t="shared" si="8"/>
        <v>25688.213430000003</v>
      </c>
      <c r="X5" s="6">
        <v>-100319.17140000034</v>
      </c>
      <c r="Y5" s="6">
        <v>-473650.71200000029</v>
      </c>
      <c r="Z5" s="20">
        <f>Z6-Z12</f>
        <v>107110.02049999998</v>
      </c>
      <c r="AA5" s="20">
        <v>41780.300839999923</v>
      </c>
      <c r="AB5" s="20">
        <v>-100445.23820999986</v>
      </c>
      <c r="AC5" s="20">
        <v>-9189.4910300002666</v>
      </c>
      <c r="AD5" s="20">
        <v>149320.42417000001</v>
      </c>
      <c r="AE5" s="20">
        <v>-2422.9900599998473</v>
      </c>
      <c r="AF5" s="20">
        <v>21439.677369999932</v>
      </c>
      <c r="AG5" s="20">
        <v>42001.75285000023</v>
      </c>
      <c r="AH5" s="6">
        <v>53994.776410000784</v>
      </c>
      <c r="AI5" s="6">
        <v>-67527.171389999246</v>
      </c>
      <c r="AJ5" s="6">
        <v>-95804.261959999843</v>
      </c>
      <c r="AK5" s="6">
        <v>-242000.74536</v>
      </c>
      <c r="AL5" s="6">
        <v>121819.73393999976</v>
      </c>
      <c r="AM5" s="6">
        <v>10955.501089999983</v>
      </c>
      <c r="AN5" s="6">
        <v>-33008.380109999962</v>
      </c>
      <c r="AO5" s="6">
        <v>70972.531249999854</v>
      </c>
      <c r="AP5" s="6">
        <v>79319.083959999902</v>
      </c>
      <c r="AQ5" s="6">
        <v>-19329.924680000091</v>
      </c>
      <c r="AR5" s="6">
        <v>62888.680860000022</v>
      </c>
      <c r="AS5" s="6">
        <v>74188.635260000417</v>
      </c>
      <c r="AT5" s="6">
        <v>-7050.3847399997994</v>
      </c>
      <c r="AU5" s="6">
        <v>-98934.521639999963</v>
      </c>
      <c r="AV5" s="6">
        <v>-145226.56945999974</v>
      </c>
      <c r="AW5" s="6">
        <v>-338266.90960999997</v>
      </c>
      <c r="AX5" s="6">
        <v>172805.51350000093</v>
      </c>
      <c r="AY5" s="6">
        <v>127079.64875999792</v>
      </c>
      <c r="AZ5" s="6">
        <v>-71990.673390000011</v>
      </c>
      <c r="BA5" s="6">
        <v>12038.085170000908</v>
      </c>
      <c r="BB5" s="6">
        <v>267105.45551</v>
      </c>
      <c r="BC5" s="6">
        <v>-29338.694490000024</v>
      </c>
      <c r="BD5" s="6">
        <v>200431.68035999907</v>
      </c>
      <c r="BE5" s="6">
        <v>45774.284680000157</v>
      </c>
      <c r="BF5" s="6">
        <v>-32555.487709999434</v>
      </c>
      <c r="BG5" s="6">
        <v>-176690.29688999988</v>
      </c>
      <c r="BH5" s="6">
        <v>-156813.17988999793</v>
      </c>
      <c r="BI5" s="6">
        <v>-572971.32260999957</v>
      </c>
      <c r="BJ5" s="6">
        <f t="shared" ref="BJ5:BP5" si="9">BJ6-BJ12</f>
        <v>173648.37699999998</v>
      </c>
      <c r="BK5" s="6">
        <f t="shared" si="9"/>
        <v>108815.14299999981</v>
      </c>
      <c r="BL5" s="6">
        <f t="shared" si="9"/>
        <v>-81808.612000000081</v>
      </c>
      <c r="BM5" s="6">
        <f t="shared" si="9"/>
        <v>72372.558999999892</v>
      </c>
      <c r="BN5" s="6">
        <f t="shared" si="9"/>
        <v>241386.39999999944</v>
      </c>
      <c r="BO5" s="6">
        <f t="shared" si="9"/>
        <v>164797.13300000038</v>
      </c>
      <c r="BP5" s="6">
        <f t="shared" si="9"/>
        <v>-82053.674999999464</v>
      </c>
      <c r="BQ5" s="6">
        <f t="shared" ref="BQ5:BR5" si="10">BQ6-BQ12</f>
        <v>-309.79000000027008</v>
      </c>
      <c r="BR5" s="6">
        <f t="shared" si="10"/>
        <v>-75248.021000000648</v>
      </c>
      <c r="BS5" s="6">
        <f t="shared" ref="BS5:BT5" si="11">BS6-BS12</f>
        <v>-77614.278000000049</v>
      </c>
      <c r="BT5" s="6">
        <f t="shared" si="11"/>
        <v>-139161.2080000015</v>
      </c>
      <c r="BU5" s="6">
        <f t="shared" ref="BU5" si="12">BU6-BU12</f>
        <v>-422440.00499999686</v>
      </c>
      <c r="BV5" s="6">
        <v>111895.87100000004</v>
      </c>
      <c r="BW5" s="6">
        <f t="shared" ref="BW5:BX5" si="13">BW6-BW12</f>
        <v>103710.66299999983</v>
      </c>
      <c r="BX5" s="6">
        <f t="shared" si="13"/>
        <v>-144293.05600000033</v>
      </c>
      <c r="BY5" s="6">
        <f t="shared" ref="BY5:CA5" si="14">BY6-BY12</f>
        <v>-82622.752999999793</v>
      </c>
      <c r="BZ5" s="6">
        <f>BZ6-BZ12</f>
        <v>70036.276000000304</v>
      </c>
      <c r="CA5" s="6">
        <f t="shared" si="14"/>
        <v>-190113.00100000028</v>
      </c>
      <c r="CB5" s="6">
        <f t="shared" ref="CB5:CC5" si="15">CB6-CB12</f>
        <v>137554.96499999939</v>
      </c>
      <c r="CC5" s="6">
        <f t="shared" si="15"/>
        <v>-46323.773999999859</v>
      </c>
      <c r="CD5" s="6">
        <f t="shared" ref="CD5" si="16">CD6-CD12</f>
        <v>-129953.41500000015</v>
      </c>
      <c r="CE5" s="6">
        <v>-239787.45300000021</v>
      </c>
      <c r="CF5" s="6">
        <v>-131403.44099999964</v>
      </c>
      <c r="CG5" s="6">
        <v>-607594.71699999878</v>
      </c>
      <c r="CH5" s="6">
        <v>107812.63700000022</v>
      </c>
      <c r="CI5" s="6">
        <v>-70037.902000000235</v>
      </c>
      <c r="CJ5" s="6">
        <v>-626307.76600000041</v>
      </c>
      <c r="CK5" s="6">
        <v>-147810.3049999997</v>
      </c>
      <c r="CL5" s="6">
        <v>43702.035999999382</v>
      </c>
      <c r="CM5" s="6">
        <v>-323251.43699999957</v>
      </c>
      <c r="CN5" s="6">
        <v>80650.705999999773</v>
      </c>
      <c r="CO5" s="6">
        <v>8217.9289999990724</v>
      </c>
      <c r="CP5" s="6">
        <v>120460.06200000062</v>
      </c>
      <c r="CQ5" s="6">
        <v>-180467.44300000055</v>
      </c>
      <c r="CR5" s="6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</row>
    <row r="6" spans="1:128" s="83" customFormat="1" ht="15" customHeight="1">
      <c r="A6" s="141" t="s">
        <v>134</v>
      </c>
      <c r="B6" s="21">
        <v>669150.36543999997</v>
      </c>
      <c r="C6" s="21">
        <v>702336.51727999991</v>
      </c>
      <c r="D6" s="21">
        <v>634464.90998999996</v>
      </c>
      <c r="E6" s="21">
        <v>729478.28368999995</v>
      </c>
      <c r="F6" s="21">
        <v>697768.86613999994</v>
      </c>
      <c r="G6" s="21">
        <v>930301.22159999993</v>
      </c>
      <c r="H6" s="21">
        <v>717431.2548</v>
      </c>
      <c r="I6" s="21">
        <v>705630.82687999995</v>
      </c>
      <c r="J6" s="21">
        <v>664101.56457999977</v>
      </c>
      <c r="K6" s="21">
        <v>698900.34092999983</v>
      </c>
      <c r="L6" s="21">
        <v>633553.95424000011</v>
      </c>
      <c r="M6" s="21">
        <v>752790.41567000002</v>
      </c>
      <c r="N6" s="21">
        <v>739901.46539000003</v>
      </c>
      <c r="O6" s="21">
        <v>673295.03503999987</v>
      </c>
      <c r="P6" s="21">
        <v>783832.47659000021</v>
      </c>
      <c r="Q6" s="21">
        <v>877359.58700000029</v>
      </c>
      <c r="R6" s="21">
        <v>738221.47658000013</v>
      </c>
      <c r="S6" s="21">
        <v>773494.45748999983</v>
      </c>
      <c r="T6" s="21">
        <v>677593.43219999969</v>
      </c>
      <c r="U6" s="21">
        <v>809255.96308999998</v>
      </c>
      <c r="V6" s="21">
        <v>621655.15809999965</v>
      </c>
      <c r="W6" s="21">
        <v>734458.93104000005</v>
      </c>
      <c r="X6" s="21">
        <v>663909.64456999965</v>
      </c>
      <c r="Y6" s="21">
        <v>729584.73817999964</v>
      </c>
      <c r="Z6" s="22">
        <v>728283.55531000008</v>
      </c>
      <c r="AA6" s="22">
        <v>812494.54261</v>
      </c>
      <c r="AB6" s="22">
        <v>673808.96195000014</v>
      </c>
      <c r="AC6" s="22">
        <v>771643.91665999964</v>
      </c>
      <c r="AD6" s="22">
        <v>834341.27364999999</v>
      </c>
      <c r="AE6" s="22">
        <v>734566.16660999996</v>
      </c>
      <c r="AF6" s="22">
        <v>742543.24895999988</v>
      </c>
      <c r="AG6" s="22">
        <v>738284.42366000032</v>
      </c>
      <c r="AH6" s="7">
        <v>721850.15873000061</v>
      </c>
      <c r="AI6" s="7">
        <v>743074.16115000052</v>
      </c>
      <c r="AJ6" s="7">
        <v>725551.77905000024</v>
      </c>
      <c r="AK6" s="7">
        <v>843416.72667999985</v>
      </c>
      <c r="AL6" s="7">
        <v>796686.08243000007</v>
      </c>
      <c r="AM6" s="7">
        <v>788039.42313999997</v>
      </c>
      <c r="AN6" s="7">
        <v>711497.08975999989</v>
      </c>
      <c r="AO6" s="7">
        <v>837391.14862999995</v>
      </c>
      <c r="AP6" s="7">
        <v>829812.36539000005</v>
      </c>
      <c r="AQ6" s="7">
        <v>858614.70745999983</v>
      </c>
      <c r="AR6" s="7">
        <v>793875.89476000005</v>
      </c>
      <c r="AS6" s="7">
        <v>812128.50832000037</v>
      </c>
      <c r="AT6" s="7">
        <v>724058.72840000002</v>
      </c>
      <c r="AU6" s="7">
        <v>814400.63669999992</v>
      </c>
      <c r="AV6" s="7">
        <v>757016.09750000027</v>
      </c>
      <c r="AW6" s="7">
        <v>900967.75630000001</v>
      </c>
      <c r="AX6" s="7">
        <v>879758.22274999996</v>
      </c>
      <c r="AY6" s="7">
        <v>914569.24210999894</v>
      </c>
      <c r="AZ6" s="7">
        <v>740060.61522000004</v>
      </c>
      <c r="BA6" s="7">
        <v>928535.87488000095</v>
      </c>
      <c r="BB6" s="7">
        <v>1055559.9995500001</v>
      </c>
      <c r="BC6" s="7">
        <v>892335.02151000011</v>
      </c>
      <c r="BD6" s="7">
        <v>1087361.14708</v>
      </c>
      <c r="BE6" s="7">
        <v>901412.71518000006</v>
      </c>
      <c r="BF6" s="7">
        <v>783892.94155000057</v>
      </c>
      <c r="BG6" s="7">
        <v>891427.71253000014</v>
      </c>
      <c r="BH6" s="7">
        <v>890659.00799000205</v>
      </c>
      <c r="BI6" s="7">
        <v>917330.79664999805</v>
      </c>
      <c r="BJ6" s="7">
        <f t="shared" ref="BJ6:BP6" si="17">BJ7+BJ8+BJ9+BJ10+BJ11</f>
        <v>975697.728</v>
      </c>
      <c r="BK6" s="7">
        <f t="shared" si="17"/>
        <v>1006430.34</v>
      </c>
      <c r="BL6" s="7">
        <f t="shared" si="17"/>
        <v>735133.08499999996</v>
      </c>
      <c r="BM6" s="7">
        <f t="shared" si="17"/>
        <v>1000972.7179999999</v>
      </c>
      <c r="BN6" s="7">
        <f t="shared" si="17"/>
        <v>1108859.1290000002</v>
      </c>
      <c r="BO6" s="7">
        <f t="shared" si="17"/>
        <v>1079866</v>
      </c>
      <c r="BP6" s="7">
        <f t="shared" si="17"/>
        <v>890279.0060000004</v>
      </c>
      <c r="BQ6" s="7">
        <f t="shared" ref="BQ6:BR6" si="18">BQ7+BQ8+BQ9+BQ10+BQ11</f>
        <v>854624.61299999966</v>
      </c>
      <c r="BR6" s="7">
        <f t="shared" si="18"/>
        <v>789328.57299999986</v>
      </c>
      <c r="BS6" s="7">
        <f t="shared" ref="BS6:BT6" si="19">BS7+BS8+BS9+BS10+BS11</f>
        <v>1001284.2609999998</v>
      </c>
      <c r="BT6" s="7">
        <f t="shared" si="19"/>
        <v>855826.99700000044</v>
      </c>
      <c r="BU6" s="7">
        <f t="shared" ref="BU6" si="20">BU7+BU8+BU9+BU10+BU11</f>
        <v>1116052.8970000001</v>
      </c>
      <c r="BV6" s="7">
        <v>990255.96600000001</v>
      </c>
      <c r="BW6" s="7">
        <f t="shared" ref="BW6:BX6" si="21">BW7+BW8+BW9+BW10+BW11</f>
        <v>1003986.803</v>
      </c>
      <c r="BX6" s="7">
        <f t="shared" si="21"/>
        <v>790973.85899999994</v>
      </c>
      <c r="BY6" s="7">
        <f t="shared" ref="BY6:CA6" si="22">BY7+BY8+BY9+BY10+BY11</f>
        <v>1008343.1729999997</v>
      </c>
      <c r="BZ6" s="7">
        <f t="shared" si="22"/>
        <v>915661.34800000046</v>
      </c>
      <c r="CA6" s="7">
        <f t="shared" si="22"/>
        <v>817524.85099999967</v>
      </c>
      <c r="CB6" s="7">
        <f t="shared" ref="CB6:CC6" si="23">CB7+CB8+CB9+CB10+CB11</f>
        <v>1137278.0649999999</v>
      </c>
      <c r="CC6" s="7">
        <f t="shared" si="23"/>
        <v>905597.44700000004</v>
      </c>
      <c r="CD6" s="7">
        <f t="shared" ref="CD6" si="24">CD7+CD8+CD9+CD10+CD11</f>
        <v>848822.40500000014</v>
      </c>
      <c r="CE6" s="7">
        <v>906227.44399999967</v>
      </c>
      <c r="CF6" s="7">
        <v>896995.39900000021</v>
      </c>
      <c r="CG6" s="7">
        <v>1098839.1779999989</v>
      </c>
      <c r="CH6" s="7">
        <v>1025729.2190000002</v>
      </c>
      <c r="CI6" s="7">
        <v>1050032.9479999999</v>
      </c>
      <c r="CJ6" s="7">
        <v>729450.3539999997</v>
      </c>
      <c r="CK6" s="7">
        <v>1125852.8420000002</v>
      </c>
      <c r="CL6" s="7">
        <v>1104155.3219999997</v>
      </c>
      <c r="CM6" s="7">
        <v>976600.62799999991</v>
      </c>
      <c r="CN6" s="7">
        <v>1162632.0019999999</v>
      </c>
      <c r="CO6" s="7">
        <v>1025720.0220000003</v>
      </c>
      <c r="CP6" s="7">
        <v>1184851.081</v>
      </c>
      <c r="CQ6" s="7">
        <v>993429.18299999961</v>
      </c>
      <c r="CR6" s="7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</row>
    <row r="7" spans="1:128" s="83" customFormat="1" ht="15" customHeight="1">
      <c r="A7" s="142" t="s">
        <v>135</v>
      </c>
      <c r="B7" s="23">
        <v>563342.33500000008</v>
      </c>
      <c r="C7" s="23">
        <v>484018.44699999999</v>
      </c>
      <c r="D7" s="23">
        <v>522459.97200000001</v>
      </c>
      <c r="E7" s="23">
        <v>577311.68200000003</v>
      </c>
      <c r="F7" s="23">
        <v>543408.39699999988</v>
      </c>
      <c r="G7" s="23">
        <v>561049.38299999991</v>
      </c>
      <c r="H7" s="23">
        <v>588721.99199999997</v>
      </c>
      <c r="I7" s="23">
        <v>592501.03700000013</v>
      </c>
      <c r="J7" s="23">
        <v>544269.77168000001</v>
      </c>
      <c r="K7" s="23">
        <v>552728.12165999995</v>
      </c>
      <c r="L7" s="23">
        <v>562036.71759000013</v>
      </c>
      <c r="M7" s="23">
        <v>584081.29408999998</v>
      </c>
      <c r="N7" s="23">
        <v>596497.70616000006</v>
      </c>
      <c r="O7" s="23">
        <v>506940.67818000005</v>
      </c>
      <c r="P7" s="23">
        <v>558522.39622000011</v>
      </c>
      <c r="Q7" s="23">
        <v>590483.38904000015</v>
      </c>
      <c r="R7" s="23">
        <v>601644.75202999997</v>
      </c>
      <c r="S7" s="23">
        <v>558187.25926999992</v>
      </c>
      <c r="T7" s="23">
        <v>603846.94405000005</v>
      </c>
      <c r="U7" s="23">
        <v>615705.18461000011</v>
      </c>
      <c r="V7" s="23">
        <v>564092.8196599998</v>
      </c>
      <c r="W7" s="23">
        <v>599742.80671000003</v>
      </c>
      <c r="X7" s="23">
        <v>602621.26305999991</v>
      </c>
      <c r="Y7" s="23">
        <v>604380.80405000004</v>
      </c>
      <c r="Z7" s="24">
        <v>595571.64918000007</v>
      </c>
      <c r="AA7" s="24">
        <v>546144.7011500001</v>
      </c>
      <c r="AB7" s="24">
        <v>583706.50466000021</v>
      </c>
      <c r="AC7" s="24">
        <v>627295.03941999981</v>
      </c>
      <c r="AD7" s="24">
        <v>630385.37828999991</v>
      </c>
      <c r="AE7" s="24">
        <v>612432.40067999996</v>
      </c>
      <c r="AF7" s="24">
        <v>639154.92059999995</v>
      </c>
      <c r="AG7" s="24">
        <v>635624.53900999995</v>
      </c>
      <c r="AH7" s="8">
        <v>611713.5027099998</v>
      </c>
      <c r="AI7" s="8">
        <v>638055.60171000008</v>
      </c>
      <c r="AJ7" s="8">
        <v>630150.45281000005</v>
      </c>
      <c r="AK7" s="8">
        <v>669314.18356000015</v>
      </c>
      <c r="AL7" s="8">
        <v>651349.39648999996</v>
      </c>
      <c r="AM7" s="8">
        <v>560254.40677</v>
      </c>
      <c r="AN7" s="8">
        <v>616608.94964000001</v>
      </c>
      <c r="AO7" s="8">
        <v>662004.89991999988</v>
      </c>
      <c r="AP7" s="8">
        <v>671384.66902999999</v>
      </c>
      <c r="AQ7" s="8">
        <v>678990.23840999999</v>
      </c>
      <c r="AR7" s="8">
        <v>692791.26168</v>
      </c>
      <c r="AS7" s="8">
        <v>701755.27677</v>
      </c>
      <c r="AT7" s="8">
        <v>665346.05047999986</v>
      </c>
      <c r="AU7" s="8">
        <v>685337.81932999985</v>
      </c>
      <c r="AV7" s="8">
        <v>684107.0076400002</v>
      </c>
      <c r="AW7" s="8">
        <v>745354.20979999995</v>
      </c>
      <c r="AX7" s="8">
        <v>696349.59452000004</v>
      </c>
      <c r="AY7" s="8">
        <v>638892.92934999999</v>
      </c>
      <c r="AZ7" s="8">
        <v>646751.61216999998</v>
      </c>
      <c r="BA7" s="8">
        <v>724765.62719000003</v>
      </c>
      <c r="BB7" s="8">
        <v>746072.12133999995</v>
      </c>
      <c r="BC7" s="8">
        <v>759254.72499999998</v>
      </c>
      <c r="BD7" s="8">
        <v>764729.86123000004</v>
      </c>
      <c r="BE7" s="8">
        <v>748828.64396999998</v>
      </c>
      <c r="BF7" s="8">
        <v>690852.33174000005</v>
      </c>
      <c r="BG7" s="8">
        <v>717180.73311999999</v>
      </c>
      <c r="BH7" s="8">
        <v>740371.87453000003</v>
      </c>
      <c r="BI7" s="8">
        <v>783686.70684000012</v>
      </c>
      <c r="BJ7" s="8">
        <v>717665.07200000004</v>
      </c>
      <c r="BK7" s="8">
        <v>677510.103</v>
      </c>
      <c r="BL7" s="8">
        <v>650253.13499999989</v>
      </c>
      <c r="BM7" s="8">
        <v>726487.16899999976</v>
      </c>
      <c r="BN7" s="8">
        <f>'1'!S13-'1'!R13</f>
        <v>766741.52100000018</v>
      </c>
      <c r="BO7" s="8">
        <f>'1'!T13-'1'!S13</f>
        <v>731242</v>
      </c>
      <c r="BP7" s="8">
        <f>'1'!U13-'1'!T13</f>
        <v>786636.32600000035</v>
      </c>
      <c r="BQ7" s="8">
        <f>'1'!V13-'1'!U13</f>
        <v>780536.67399999965</v>
      </c>
      <c r="BR7" s="8">
        <f>'1'!W13-'1'!V13</f>
        <v>784169.12399999984</v>
      </c>
      <c r="BS7" s="8">
        <f>'1'!X13-'1'!W13</f>
        <v>785502.08499999996</v>
      </c>
      <c r="BT7" s="8">
        <f>'1'!Y13-'1'!X13</f>
        <v>784818.30900000036</v>
      </c>
      <c r="BU7" s="8">
        <f>'1'!Z13-'1'!Y13</f>
        <v>865773.71200000029</v>
      </c>
      <c r="BV7" s="8">
        <v>809688.72100000002</v>
      </c>
      <c r="BW7" s="8">
        <f>'1'!AC13-'1'!AB13</f>
        <v>729172.13300000003</v>
      </c>
      <c r="BX7" s="8">
        <f>'1'!AD13-'1'!AC13</f>
        <v>622803.57999999984</v>
      </c>
      <c r="BY7" s="8">
        <f>'1'!AE13-'1'!AD13</f>
        <v>689512.18699999992</v>
      </c>
      <c r="BZ7" s="8">
        <f>'1'!AF13-'1'!AE13</f>
        <v>629295.89700000035</v>
      </c>
      <c r="CA7" s="8">
        <f>'1'!AG13-'1'!AF13</f>
        <v>690672.48199999984</v>
      </c>
      <c r="CB7" s="8">
        <f>'1'!AH13-'1'!AG13</f>
        <v>796698.85199999996</v>
      </c>
      <c r="CC7" s="8">
        <f>'1'!AI13-'1'!AH13</f>
        <v>803951.55700000003</v>
      </c>
      <c r="CD7" s="8">
        <f>'1'!AJ13-'1'!AI13</f>
        <v>783355.6660000002</v>
      </c>
      <c r="CE7" s="8">
        <v>827797.90699999966</v>
      </c>
      <c r="CF7" s="8">
        <v>797101.46100000013</v>
      </c>
      <c r="CG7" s="8">
        <v>826496.36999999918</v>
      </c>
      <c r="CH7" s="8">
        <v>782986.00100000005</v>
      </c>
      <c r="CI7" s="8">
        <v>734852.06500000006</v>
      </c>
      <c r="CJ7" s="8">
        <v>637891.50999999978</v>
      </c>
      <c r="CK7" s="8">
        <v>864350.42400000012</v>
      </c>
      <c r="CL7" s="8">
        <v>850252.99099999992</v>
      </c>
      <c r="CM7" s="8">
        <v>768738.3879999998</v>
      </c>
      <c r="CN7" s="8">
        <v>922262.25600000005</v>
      </c>
      <c r="CO7" s="8">
        <v>901674.18400000036</v>
      </c>
      <c r="CP7" s="8">
        <v>852725.58600000013</v>
      </c>
      <c r="CQ7" s="8">
        <v>895873.59499999974</v>
      </c>
      <c r="CR7" s="8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</row>
    <row r="8" spans="1:128" s="83" customFormat="1" ht="15" customHeight="1">
      <c r="A8" s="142" t="s">
        <v>136</v>
      </c>
      <c r="B8" s="23">
        <v>22968.249</v>
      </c>
      <c r="C8" s="23">
        <v>30211.894999999997</v>
      </c>
      <c r="D8" s="23">
        <v>21699.113000000001</v>
      </c>
      <c r="E8" s="23">
        <v>63617.536999999997</v>
      </c>
      <c r="F8" s="23">
        <v>120543.329</v>
      </c>
      <c r="G8" s="23">
        <v>33419.572</v>
      </c>
      <c r="H8" s="23">
        <v>38025.993000000002</v>
      </c>
      <c r="I8" s="23">
        <v>34398.251000000004</v>
      </c>
      <c r="J8" s="23">
        <v>24557.922580000013</v>
      </c>
      <c r="K8" s="23">
        <v>26124.748000000007</v>
      </c>
      <c r="L8" s="23">
        <v>29990.13067999998</v>
      </c>
      <c r="M8" s="23">
        <v>36110.589580000022</v>
      </c>
      <c r="N8" s="23">
        <v>34396.315349999968</v>
      </c>
      <c r="O8" s="23">
        <v>30416.84731999999</v>
      </c>
      <c r="P8" s="23">
        <v>20994.764060000001</v>
      </c>
      <c r="Q8" s="23">
        <v>82355.133340000088</v>
      </c>
      <c r="R8" s="23">
        <v>45517.645929999977</v>
      </c>
      <c r="S8" s="23">
        <v>77571.358039999963</v>
      </c>
      <c r="T8" s="23">
        <v>37460.729960000011</v>
      </c>
      <c r="U8" s="23">
        <v>34359.845900000008</v>
      </c>
      <c r="V8" s="23">
        <v>24046.018750000007</v>
      </c>
      <c r="W8" s="23">
        <v>23890.315439999998</v>
      </c>
      <c r="X8" s="23">
        <v>30904.618350000001</v>
      </c>
      <c r="Y8" s="23">
        <v>57153.183859999881</v>
      </c>
      <c r="Z8" s="24">
        <v>20688.101180000016</v>
      </c>
      <c r="AA8" s="24">
        <v>29745.853479999998</v>
      </c>
      <c r="AB8" s="24">
        <v>24588.054409999997</v>
      </c>
      <c r="AC8" s="24">
        <v>63214.668499999825</v>
      </c>
      <c r="AD8" s="24">
        <v>122879.8157700002</v>
      </c>
      <c r="AE8" s="24">
        <v>28682.90768</v>
      </c>
      <c r="AF8" s="24">
        <v>65962.503179999985</v>
      </c>
      <c r="AG8" s="24">
        <v>32630.155959999996</v>
      </c>
      <c r="AH8" s="8">
        <v>75542.618460000012</v>
      </c>
      <c r="AI8" s="8">
        <v>25434.641690000011</v>
      </c>
      <c r="AJ8" s="8">
        <v>32854.938900000234</v>
      </c>
      <c r="AK8" s="8">
        <v>40773.8325199998</v>
      </c>
      <c r="AL8" s="8">
        <v>30851.260470000001</v>
      </c>
      <c r="AM8" s="8">
        <v>33499.464730000007</v>
      </c>
      <c r="AN8" s="8">
        <v>24777.418159999997</v>
      </c>
      <c r="AO8" s="8">
        <v>56242.184300000001</v>
      </c>
      <c r="AP8" s="8">
        <v>122149.31303</v>
      </c>
      <c r="AQ8" s="8">
        <v>68730.91436000001</v>
      </c>
      <c r="AR8" s="8">
        <v>29471.944050000006</v>
      </c>
      <c r="AS8" s="8">
        <v>47914.544930000004</v>
      </c>
      <c r="AT8" s="8">
        <v>22066.306639999988</v>
      </c>
      <c r="AU8" s="8">
        <v>29616.136879999995</v>
      </c>
      <c r="AV8" s="8">
        <v>36376.026419999995</v>
      </c>
      <c r="AW8" s="8">
        <v>32727.24195</v>
      </c>
      <c r="AX8" s="8">
        <v>29737.793310000001</v>
      </c>
      <c r="AY8" s="8">
        <v>26820.414219999999</v>
      </c>
      <c r="AZ8" s="8">
        <v>25545.815719999999</v>
      </c>
      <c r="BA8" s="80">
        <v>67589.412700000001</v>
      </c>
      <c r="BB8" s="80">
        <v>212609.40387000001</v>
      </c>
      <c r="BC8" s="80">
        <v>72412.967000000004</v>
      </c>
      <c r="BD8" s="80">
        <v>36892.646970000002</v>
      </c>
      <c r="BE8" s="80">
        <v>35441.643839999997</v>
      </c>
      <c r="BF8" s="8">
        <v>49769.968769999999</v>
      </c>
      <c r="BG8" s="8">
        <v>37591.96688</v>
      </c>
      <c r="BH8" s="8">
        <v>93128.835399999894</v>
      </c>
      <c r="BI8" s="8">
        <v>30205.994320000173</v>
      </c>
      <c r="BJ8" s="8">
        <v>29018.454000000002</v>
      </c>
      <c r="BK8" s="8">
        <v>28387.863000000001</v>
      </c>
      <c r="BL8" s="8">
        <v>34060.44</v>
      </c>
      <c r="BM8" s="8">
        <v>57645.278000000006</v>
      </c>
      <c r="BN8" s="8">
        <f>'1'!S14-'1'!R14</f>
        <v>242881.965</v>
      </c>
      <c r="BO8" s="8">
        <f>'1'!T14-'1'!S14</f>
        <v>42057</v>
      </c>
      <c r="BP8" s="8">
        <f>'1'!U14-'1'!T14</f>
        <v>38707.978000000003</v>
      </c>
      <c r="BQ8" s="8">
        <f>'1'!V14-'1'!U14</f>
        <v>35941.021999999997</v>
      </c>
      <c r="BR8" s="8">
        <f>'1'!W14-'1'!V14</f>
        <v>29656.731000000029</v>
      </c>
      <c r="BS8" s="8">
        <f>'1'!X14-'1'!W14</f>
        <v>34115.245999999926</v>
      </c>
      <c r="BT8" s="8">
        <f>'1'!Y14-'1'!X14</f>
        <v>35129.197000000044</v>
      </c>
      <c r="BU8" s="8">
        <f>'1'!Z14-'1'!Y14</f>
        <v>33653.214999999967</v>
      </c>
      <c r="BV8" s="8">
        <v>38342.595999999998</v>
      </c>
      <c r="BW8" s="8">
        <f>'1'!AC14-'1'!AB14</f>
        <v>32586.788000000008</v>
      </c>
      <c r="BX8" s="8">
        <f>'1'!AD14-'1'!AC14</f>
        <v>43737.656999999992</v>
      </c>
      <c r="BY8" s="8">
        <f>'1'!AE14-'1'!AD14</f>
        <v>65221.663</v>
      </c>
      <c r="BZ8" s="8">
        <f>'1'!AF14-'1'!AE14</f>
        <v>171934.99799999999</v>
      </c>
      <c r="CA8" s="8">
        <f>'1'!AG14-'1'!AF14</f>
        <v>91922.29800000001</v>
      </c>
      <c r="CB8" s="8">
        <f>'1'!AH14-'1'!AG14</f>
        <v>35600.609999999986</v>
      </c>
      <c r="CC8" s="8">
        <f>'1'!AI14-'1'!AH14</f>
        <v>32930.607000000018</v>
      </c>
      <c r="CD8" s="8">
        <f>'1'!AJ14-'1'!AI14</f>
        <v>32476.190000000002</v>
      </c>
      <c r="CE8" s="8">
        <v>38573.089999999967</v>
      </c>
      <c r="CF8" s="8">
        <v>47569.358000000007</v>
      </c>
      <c r="CG8" s="8">
        <v>40514.660000000033</v>
      </c>
      <c r="CH8" s="8">
        <v>31370.887999999999</v>
      </c>
      <c r="CI8" s="8">
        <v>45121.068000000007</v>
      </c>
      <c r="CJ8" s="8">
        <v>35264.769</v>
      </c>
      <c r="CK8" s="8">
        <v>47331.274999999994</v>
      </c>
      <c r="CL8" s="8">
        <v>194130.59999999998</v>
      </c>
      <c r="CM8" s="8">
        <v>137903.23600000003</v>
      </c>
      <c r="CN8" s="8">
        <v>43569.983000000007</v>
      </c>
      <c r="CO8" s="8">
        <v>43156.871999999974</v>
      </c>
      <c r="CP8" s="8">
        <v>57070.800000000047</v>
      </c>
      <c r="CQ8" s="8">
        <v>48486.508999999962</v>
      </c>
      <c r="CR8" s="8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</row>
    <row r="9" spans="1:128" s="83" customFormat="1" ht="15" customHeight="1">
      <c r="A9" s="142" t="s">
        <v>137</v>
      </c>
      <c r="B9" s="23">
        <v>28396.460470000002</v>
      </c>
      <c r="C9" s="23">
        <v>26722.35327</v>
      </c>
      <c r="D9" s="23">
        <v>24066.257989999998</v>
      </c>
      <c r="E9" s="23">
        <v>28073.594439999997</v>
      </c>
      <c r="F9" s="23">
        <v>20843.132890000001</v>
      </c>
      <c r="G9" s="23">
        <v>22436.39071</v>
      </c>
      <c r="H9" s="23">
        <v>23569.04247</v>
      </c>
      <c r="I9" s="23">
        <v>25092.818589999995</v>
      </c>
      <c r="J9" s="23">
        <v>25924.110909999996</v>
      </c>
      <c r="K9" s="23">
        <v>26474.422960000004</v>
      </c>
      <c r="L9" s="23">
        <v>22660.530770000001</v>
      </c>
      <c r="M9" s="23">
        <v>25329.480470000006</v>
      </c>
      <c r="N9" s="23">
        <v>28655.893530000001</v>
      </c>
      <c r="O9" s="23">
        <v>27032.310819999999</v>
      </c>
      <c r="P9" s="23">
        <v>25812.185800000007</v>
      </c>
      <c r="Q9" s="23">
        <v>26956.199570000004</v>
      </c>
      <c r="R9" s="23">
        <v>23035.684970000002</v>
      </c>
      <c r="S9" s="23">
        <v>20988.906599999995</v>
      </c>
      <c r="T9" s="23">
        <v>27730.395590000004</v>
      </c>
      <c r="U9" s="23">
        <v>26094.966349999999</v>
      </c>
      <c r="V9" s="23">
        <v>26699.681480000003</v>
      </c>
      <c r="W9" s="23">
        <v>26205.483980000001</v>
      </c>
      <c r="X9" s="23">
        <v>24703.380479999996</v>
      </c>
      <c r="Y9" s="23">
        <v>25014.842769999996</v>
      </c>
      <c r="Z9" s="24">
        <v>32461.042119999987</v>
      </c>
      <c r="AA9" s="24">
        <v>29291.34261</v>
      </c>
      <c r="AB9" s="24">
        <v>27194.038840000005</v>
      </c>
      <c r="AC9" s="24">
        <v>29177.807939999999</v>
      </c>
      <c r="AD9" s="24">
        <v>24918.78011</v>
      </c>
      <c r="AE9" s="24">
        <v>22311.608509999998</v>
      </c>
      <c r="AF9" s="24">
        <v>28760.673759999998</v>
      </c>
      <c r="AG9" s="24">
        <v>28787.40223</v>
      </c>
      <c r="AH9" s="8">
        <v>27117.982280000026</v>
      </c>
      <c r="AI9" s="8">
        <v>30129.189080000007</v>
      </c>
      <c r="AJ9" s="8">
        <v>24097.397140000001</v>
      </c>
      <c r="AK9" s="8">
        <v>27923.461850000003</v>
      </c>
      <c r="AL9" s="8">
        <v>33089.499980000001</v>
      </c>
      <c r="AM9" s="8">
        <v>31983.549339999998</v>
      </c>
      <c r="AN9" s="8">
        <v>26961.573609999999</v>
      </c>
      <c r="AO9" s="8">
        <v>28069.151389999992</v>
      </c>
      <c r="AP9" s="8">
        <v>26564.06581</v>
      </c>
      <c r="AQ9" s="8">
        <v>23487.994280000003</v>
      </c>
      <c r="AR9" s="8">
        <v>27136.396250000005</v>
      </c>
      <c r="AS9" s="8">
        <v>30696.630889999997</v>
      </c>
      <c r="AT9" s="8">
        <v>22759.447489999995</v>
      </c>
      <c r="AU9" s="8">
        <v>31926.068729999999</v>
      </c>
      <c r="AV9" s="8">
        <v>27482.659990000004</v>
      </c>
      <c r="AW9" s="8">
        <v>28045.05157</v>
      </c>
      <c r="AX9" s="8">
        <v>37493.740619999997</v>
      </c>
      <c r="AY9" s="8">
        <v>28766.114379999999</v>
      </c>
      <c r="AZ9" s="8">
        <v>30123.219430000001</v>
      </c>
      <c r="BA9" s="80">
        <v>30537.088810000001</v>
      </c>
      <c r="BB9" s="80">
        <v>27928.789369999999</v>
      </c>
      <c r="BC9" s="80">
        <v>26237.986000000001</v>
      </c>
      <c r="BD9" s="80">
        <v>31282.262139999999</v>
      </c>
      <c r="BE9" s="80">
        <v>36180.871299999999</v>
      </c>
      <c r="BF9" s="8">
        <v>29506.366170000001</v>
      </c>
      <c r="BG9" s="8">
        <v>31386.747719999999</v>
      </c>
      <c r="BH9" s="8">
        <v>35769.774709999998</v>
      </c>
      <c r="BI9" s="8">
        <v>27047.187349999964</v>
      </c>
      <c r="BJ9" s="8">
        <v>42623.040000000001</v>
      </c>
      <c r="BK9" s="8">
        <v>41127.863000000005</v>
      </c>
      <c r="BL9" s="8">
        <v>26810.748999999989</v>
      </c>
      <c r="BM9" s="8">
        <v>34243.521000000008</v>
      </c>
      <c r="BN9" s="8">
        <f>'1'!S15-'1'!R15</f>
        <v>31150.82699999999</v>
      </c>
      <c r="BO9" s="8">
        <f>'1'!T15-'1'!S15</f>
        <v>24948</v>
      </c>
      <c r="BP9" s="8">
        <f>'1'!U15-'1'!T15</f>
        <v>34095.358000000007</v>
      </c>
      <c r="BQ9" s="8">
        <f>'1'!V15-'1'!U15</f>
        <v>37237.641999999993</v>
      </c>
      <c r="BR9" s="8">
        <f>'1'!W15-'1'!V15</f>
        <v>28508.989000000001</v>
      </c>
      <c r="BS9" s="8">
        <f>'1'!X15-'1'!W15</f>
        <v>30585.309999999998</v>
      </c>
      <c r="BT9" s="8">
        <f>'1'!Y15-'1'!X15</f>
        <v>27268.661000000022</v>
      </c>
      <c r="BU9" s="8">
        <f>'1'!Z15-'1'!Y15</f>
        <v>31408.574999999953</v>
      </c>
      <c r="BV9" s="8">
        <v>40276.877</v>
      </c>
      <c r="BW9" s="8">
        <f>'1'!AC15-'1'!AB15</f>
        <v>32917.280999999995</v>
      </c>
      <c r="BX9" s="8">
        <f>'1'!AD15-'1'!AC15</f>
        <v>27740.804000000004</v>
      </c>
      <c r="BY9" s="8">
        <f>'1'!AE15-'1'!AD15</f>
        <v>30746.253999999986</v>
      </c>
      <c r="BZ9" s="8">
        <f>'1'!AF15-'1'!AE15</f>
        <v>19103.84600000002</v>
      </c>
      <c r="CA9" s="8">
        <f>'1'!AG15-'1'!AF15</f>
        <v>22511.937999999995</v>
      </c>
      <c r="CB9" s="8">
        <f>'1'!AH15-'1'!AG15</f>
        <v>28557.617999999988</v>
      </c>
      <c r="CC9" s="8">
        <f>'1'!AI15-'1'!AH15</f>
        <v>35794.237000000023</v>
      </c>
      <c r="CD9" s="8">
        <f>'1'!AJ15-'1'!AI15</f>
        <v>28383.660000000003</v>
      </c>
      <c r="CE9" s="8">
        <v>32301.320000000007</v>
      </c>
      <c r="CF9" s="8">
        <v>29509.157000000007</v>
      </c>
      <c r="CG9" s="8">
        <v>25121.753999999957</v>
      </c>
      <c r="CH9" s="8">
        <v>33919.305</v>
      </c>
      <c r="CI9" s="8">
        <v>27439.432000000001</v>
      </c>
      <c r="CJ9" s="8">
        <v>32398.156999999999</v>
      </c>
      <c r="CK9" s="8">
        <v>35802.328999999998</v>
      </c>
      <c r="CL9" s="8">
        <v>22431.888000000006</v>
      </c>
      <c r="CM9" s="8">
        <v>19483.679000000004</v>
      </c>
      <c r="CN9" s="8">
        <v>37179.994999999995</v>
      </c>
      <c r="CO9" s="8">
        <v>39490.766999999993</v>
      </c>
      <c r="CP9" s="8">
        <v>30231.986999999994</v>
      </c>
      <c r="CQ9" s="8">
        <v>33504.310999999987</v>
      </c>
      <c r="CR9" s="8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</row>
    <row r="10" spans="1:128" s="83" customFormat="1" ht="15" customHeight="1">
      <c r="A10" s="142" t="s">
        <v>138</v>
      </c>
      <c r="B10" s="23">
        <v>53103.180999999997</v>
      </c>
      <c r="C10" s="23">
        <v>160948.215</v>
      </c>
      <c r="D10" s="23">
        <v>65834.784</v>
      </c>
      <c r="E10" s="23">
        <v>59968.930999999997</v>
      </c>
      <c r="F10" s="23">
        <v>12692.233999999999</v>
      </c>
      <c r="G10" s="23">
        <v>312935.79499999998</v>
      </c>
      <c r="H10" s="23">
        <v>66838.663</v>
      </c>
      <c r="I10" s="23">
        <v>52369.074000000001</v>
      </c>
      <c r="J10" s="23">
        <v>68556.11</v>
      </c>
      <c r="K10" s="23">
        <v>92964.04800000001</v>
      </c>
      <c r="L10" s="23">
        <v>18314.238000000001</v>
      </c>
      <c r="M10" s="23">
        <v>105900.47099999999</v>
      </c>
      <c r="N10" s="23">
        <v>79886.97600000001</v>
      </c>
      <c r="O10" s="23">
        <v>107395.633</v>
      </c>
      <c r="P10" s="23">
        <v>177902.74500000002</v>
      </c>
      <c r="Q10" s="23">
        <v>176974.644</v>
      </c>
      <c r="R10" s="23">
        <v>67801.087</v>
      </c>
      <c r="S10" s="23">
        <v>115662.58500000001</v>
      </c>
      <c r="T10" s="23">
        <v>8293.780999999999</v>
      </c>
      <c r="U10" s="23">
        <v>133108.09</v>
      </c>
      <c r="V10" s="23">
        <v>6640.2710000000006</v>
      </c>
      <c r="W10" s="23">
        <v>84785.456999999995</v>
      </c>
      <c r="X10" s="23">
        <v>5963.4989999999998</v>
      </c>
      <c r="Y10" s="23">
        <v>41181.596999999994</v>
      </c>
      <c r="Z10" s="24">
        <v>78913.05</v>
      </c>
      <c r="AA10" s="24">
        <v>206735.587</v>
      </c>
      <c r="AB10" s="24">
        <v>38466.993999999999</v>
      </c>
      <c r="AC10" s="24">
        <v>52091.31</v>
      </c>
      <c r="AD10" s="24">
        <v>55637.027999999998</v>
      </c>
      <c r="AE10" s="24">
        <v>71178.276999999987</v>
      </c>
      <c r="AF10" s="24">
        <v>8044.6410000000005</v>
      </c>
      <c r="AG10" s="24">
        <v>40724.682000000001</v>
      </c>
      <c r="AH10" s="8">
        <v>7776.5339999999997</v>
      </c>
      <c r="AI10" s="8">
        <v>49365.712</v>
      </c>
      <c r="AJ10" s="8">
        <v>38381.538</v>
      </c>
      <c r="AK10" s="8">
        <v>103341.821</v>
      </c>
      <c r="AL10" s="8">
        <v>79341.486999999994</v>
      </c>
      <c r="AM10" s="8">
        <v>161807.24299999999</v>
      </c>
      <c r="AN10" s="8">
        <v>43170.622000000003</v>
      </c>
      <c r="AO10" s="8">
        <v>91077.338000000003</v>
      </c>
      <c r="AP10" s="8">
        <v>8948.2960000000003</v>
      </c>
      <c r="AQ10" s="8">
        <v>86716.922999999995</v>
      </c>
      <c r="AR10" s="8">
        <v>44288.63</v>
      </c>
      <c r="AS10" s="8">
        <v>31173.327000000001</v>
      </c>
      <c r="AT10" s="8">
        <v>13630.281999999999</v>
      </c>
      <c r="AU10" s="8">
        <v>66070.5</v>
      </c>
      <c r="AV10" s="8">
        <v>8592.5379999999986</v>
      </c>
      <c r="AW10" s="8">
        <v>94301.308999999994</v>
      </c>
      <c r="AX10" s="8">
        <v>113419.356</v>
      </c>
      <c r="AY10" s="8">
        <v>219850.97700000001</v>
      </c>
      <c r="AZ10" s="8">
        <v>38136.504000000001</v>
      </c>
      <c r="BA10" s="80">
        <v>105809.28044</v>
      </c>
      <c r="BB10" s="80">
        <v>67942.243000000002</v>
      </c>
      <c r="BC10" s="80">
        <v>35412.20751</v>
      </c>
      <c r="BD10" s="80">
        <v>253511.24799999999</v>
      </c>
      <c r="BE10" s="80">
        <v>81128.623999999996</v>
      </c>
      <c r="BF10" s="8">
        <v>12097.934999999999</v>
      </c>
      <c r="BG10" s="8">
        <v>106497.72</v>
      </c>
      <c r="BH10" s="8">
        <v>21535.215</v>
      </c>
      <c r="BI10" s="8">
        <v>75890.489050000207</v>
      </c>
      <c r="BJ10" s="8">
        <v>184515.636</v>
      </c>
      <c r="BK10" s="8">
        <v>259009.58399999997</v>
      </c>
      <c r="BL10" s="8">
        <v>23944.964000000036</v>
      </c>
      <c r="BM10" s="8">
        <v>182909.272</v>
      </c>
      <c r="BN10" s="8">
        <f>'1'!S16-'1'!R16</f>
        <v>67714.543999999994</v>
      </c>
      <c r="BO10" s="8">
        <f>'1'!T16-'1'!S16</f>
        <v>281513</v>
      </c>
      <c r="BP10" s="8">
        <f>'1'!U16-'1'!T16</f>
        <v>31221.733000000007</v>
      </c>
      <c r="BQ10" s="8">
        <f>'1'!V16-'1'!U16</f>
        <v>423.26699999999255</v>
      </c>
      <c r="BR10" s="8">
        <f>'1'!W16-'1'!V16</f>
        <v>-52850.103000000003</v>
      </c>
      <c r="BS10" s="8">
        <f>'1'!X16-'1'!W16</f>
        <v>150773.93799999997</v>
      </c>
      <c r="BT10" s="8">
        <f>'1'!Y16-'1'!X16</f>
        <v>9380.8400000000838</v>
      </c>
      <c r="BU10" s="8">
        <f>'1'!Z16-'1'!Y16</f>
        <v>181985.01799999992</v>
      </c>
      <c r="BV10" s="8">
        <v>99456.307000000001</v>
      </c>
      <c r="BW10" s="8">
        <f>'1'!AC16-'1'!AB16</f>
        <v>209372.02099999998</v>
      </c>
      <c r="BX10" s="8">
        <f>'1'!AD16-'1'!AC16</f>
        <v>95832.915000000037</v>
      </c>
      <c r="BY10" s="8">
        <f>'1'!AE16-'1'!AD16</f>
        <v>225610.68999999994</v>
      </c>
      <c r="BZ10" s="8">
        <f>'1'!AF16-'1'!AE16</f>
        <v>92928.416000000085</v>
      </c>
      <c r="CA10" s="8">
        <f>'1'!AG16-'1'!AF16</f>
        <v>12258.650999999954</v>
      </c>
      <c r="CB10" s="8">
        <f>'1'!AH16-'1'!AG16</f>
        <v>276884.027</v>
      </c>
      <c r="CC10" s="8">
        <f>'1'!AI16-'1'!AH16</f>
        <v>32411.273999999976</v>
      </c>
      <c r="CD10" s="8">
        <f>'1'!AJ16-'1'!AI16</f>
        <v>3981.4089999999851</v>
      </c>
      <c r="CE10" s="8">
        <v>10270.583000000101</v>
      </c>
      <c r="CF10" s="8">
        <v>20220.415000000037</v>
      </c>
      <c r="CG10" s="8">
        <v>204503.9169999999</v>
      </c>
      <c r="CH10" s="8">
        <v>177337.617</v>
      </c>
      <c r="CI10" s="8">
        <v>242408.02</v>
      </c>
      <c r="CJ10" s="8">
        <v>23837.261999999988</v>
      </c>
      <c r="CK10" s="8">
        <v>178266.93800000008</v>
      </c>
      <c r="CL10" s="8">
        <v>37287.000999999931</v>
      </c>
      <c r="CM10" s="8">
        <v>50373.17200000002</v>
      </c>
      <c r="CN10" s="8">
        <v>157950.51300000004</v>
      </c>
      <c r="CO10" s="8">
        <v>42855.712999999989</v>
      </c>
      <c r="CP10" s="8">
        <v>244780.56799999997</v>
      </c>
      <c r="CQ10" s="8">
        <v>15511.946999999927</v>
      </c>
      <c r="CR10" s="8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</row>
    <row r="11" spans="1:128" s="83" customFormat="1" ht="15" customHeight="1">
      <c r="A11" s="142" t="s">
        <v>139</v>
      </c>
      <c r="B11" s="23">
        <v>1340.1399700000002</v>
      </c>
      <c r="C11" s="23">
        <v>435.60701</v>
      </c>
      <c r="D11" s="23">
        <v>404.78300000000002</v>
      </c>
      <c r="E11" s="23">
        <v>506.53924999999998</v>
      </c>
      <c r="F11" s="23">
        <v>281.77325000000002</v>
      </c>
      <c r="G11" s="23">
        <v>460.08089000000001</v>
      </c>
      <c r="H11" s="23">
        <v>275.56433000000004</v>
      </c>
      <c r="I11" s="23">
        <v>1269.6462899999999</v>
      </c>
      <c r="J11" s="23">
        <v>793.64940999999988</v>
      </c>
      <c r="K11" s="23">
        <v>609.00031000000001</v>
      </c>
      <c r="L11" s="23">
        <v>552.33719999999994</v>
      </c>
      <c r="M11" s="23">
        <v>1368.58053</v>
      </c>
      <c r="N11" s="23">
        <v>464.57435000000004</v>
      </c>
      <c r="O11" s="23">
        <v>1509.5657199999507</v>
      </c>
      <c r="P11" s="23">
        <v>600.38551000004645</v>
      </c>
      <c r="Q11" s="23">
        <v>590.22105000009878</v>
      </c>
      <c r="R11" s="23">
        <v>222.30665000008466</v>
      </c>
      <c r="S11" s="23">
        <v>1084.3485800000585</v>
      </c>
      <c r="T11" s="23">
        <v>261.5815999997115</v>
      </c>
      <c r="U11" s="23">
        <v>-12.123770000081052</v>
      </c>
      <c r="V11" s="23">
        <v>176.36720999985218</v>
      </c>
      <c r="W11" s="23">
        <v>-165.13208999986901</v>
      </c>
      <c r="X11" s="23">
        <v>-283.11632000011923</v>
      </c>
      <c r="Y11" s="23">
        <v>1854.3104999996663</v>
      </c>
      <c r="Z11" s="24">
        <v>649.71282999999698</v>
      </c>
      <c r="AA11" s="24">
        <v>577.05836999999156</v>
      </c>
      <c r="AB11" s="24">
        <v>-146.62995999997855</v>
      </c>
      <c r="AC11" s="24">
        <v>-134.9092000000083</v>
      </c>
      <c r="AD11" s="24">
        <v>520.27147999986539</v>
      </c>
      <c r="AE11" s="24">
        <v>-39.027260000019659</v>
      </c>
      <c r="AF11" s="24">
        <v>620.51042000005555</v>
      </c>
      <c r="AG11" s="24">
        <v>517.64446000043608</v>
      </c>
      <c r="AH11" s="8">
        <v>-300.47871999906351</v>
      </c>
      <c r="AI11" s="8">
        <v>-197.9948199992478</v>
      </c>
      <c r="AJ11" s="8">
        <v>67.452200000000587</v>
      </c>
      <c r="AK11" s="8">
        <v>2063.4277499999998</v>
      </c>
      <c r="AL11" s="8">
        <v>2054.4384899999873</v>
      </c>
      <c r="AM11" s="8">
        <v>494.75930000003729</v>
      </c>
      <c r="AN11" s="8">
        <v>-21.473650000008643</v>
      </c>
      <c r="AO11" s="8">
        <v>-2.4249800001382713</v>
      </c>
      <c r="AP11" s="8">
        <v>766.02151999990701</v>
      </c>
      <c r="AQ11" s="8">
        <v>688.63740999996298</v>
      </c>
      <c r="AR11" s="8">
        <v>187.66277999994608</v>
      </c>
      <c r="AS11" s="8">
        <v>774.68310000063479</v>
      </c>
      <c r="AT11" s="8">
        <v>256.64179000028662</v>
      </c>
      <c r="AU11" s="8">
        <v>1450.1117600000121</v>
      </c>
      <c r="AV11" s="8">
        <v>457.86545000000001</v>
      </c>
      <c r="AW11" s="8">
        <v>539.94397999999501</v>
      </c>
      <c r="AX11" s="8">
        <v>2757.73830000001</v>
      </c>
      <c r="AY11" s="8">
        <v>238.80715999993001</v>
      </c>
      <c r="AZ11" s="8">
        <v>-496.53610000002402</v>
      </c>
      <c r="BA11" s="8">
        <v>-165.53425999989599</v>
      </c>
      <c r="BB11" s="8">
        <v>1007.44196999999</v>
      </c>
      <c r="BC11" s="8">
        <v>-982.86400000000003</v>
      </c>
      <c r="BD11" s="8">
        <v>945.12874000026704</v>
      </c>
      <c r="BE11" s="8">
        <v>-167.067929999787</v>
      </c>
      <c r="BF11" s="8">
        <v>1666.3398700004</v>
      </c>
      <c r="BG11" s="8">
        <v>-1229.45518999976</v>
      </c>
      <c r="BH11" s="8">
        <v>-146.691649999747</v>
      </c>
      <c r="BI11" s="8">
        <v>500.41908999861698</v>
      </c>
      <c r="BJ11" s="8">
        <v>1875.5260000000001</v>
      </c>
      <c r="BK11" s="8">
        <v>394.92699999999991</v>
      </c>
      <c r="BL11" s="8">
        <v>63.797000000000025</v>
      </c>
      <c r="BM11" s="8">
        <v>-312.52199999999993</v>
      </c>
      <c r="BN11" s="8">
        <f>'1'!S17-'1'!R17</f>
        <v>370.27199999999993</v>
      </c>
      <c r="BO11" s="8">
        <f>'1'!T17-'1'!S17</f>
        <v>106</v>
      </c>
      <c r="BP11" s="8">
        <f>'1'!U17-'1'!T17</f>
        <v>-382.38900000000012</v>
      </c>
      <c r="BQ11" s="8">
        <f>'1'!V17-'1'!U17</f>
        <v>486.00800000000027</v>
      </c>
      <c r="BR11" s="8">
        <f>'1'!W17-'1'!V17</f>
        <v>-156.16800000000012</v>
      </c>
      <c r="BS11" s="8">
        <f>'1'!X17-'1'!W17</f>
        <v>307.68199999999979</v>
      </c>
      <c r="BT11" s="8">
        <f>'1'!Y17-'1'!X17</f>
        <v>-770.00999999999976</v>
      </c>
      <c r="BU11" s="8">
        <f>'1'!Z17-'1'!Y17</f>
        <v>3232.377</v>
      </c>
      <c r="BV11" s="8">
        <v>2491.4650000000001</v>
      </c>
      <c r="BW11" s="8">
        <f>'1'!AC17-'1'!AB17</f>
        <v>-61.420000000000073</v>
      </c>
      <c r="BX11" s="8">
        <f>'1'!AD17-'1'!AC17</f>
        <v>858.90299999999979</v>
      </c>
      <c r="BY11" s="8">
        <f>'1'!AE17-'1'!AD17</f>
        <v>-2747.6210000000001</v>
      </c>
      <c r="BZ11" s="8">
        <f>'1'!AF17-'1'!AE17</f>
        <v>2398.1909999999998</v>
      </c>
      <c r="CA11" s="8">
        <f>'1'!AG17-'1'!AF17</f>
        <v>159.48199999999997</v>
      </c>
      <c r="CB11" s="8">
        <f>'1'!AH17-'1'!AG17</f>
        <v>-463.04199999999992</v>
      </c>
      <c r="CC11" s="8">
        <f>'1'!AI17-'1'!AH17</f>
        <v>509.77199999999993</v>
      </c>
      <c r="CD11" s="8">
        <f>'1'!AJ17-'1'!AI17</f>
        <v>625.48</v>
      </c>
      <c r="CE11" s="8">
        <v>-2715.4560000000001</v>
      </c>
      <c r="CF11" s="8">
        <v>2595.0080000000003</v>
      </c>
      <c r="CG11" s="8">
        <v>2202.4769999999994</v>
      </c>
      <c r="CH11" s="8">
        <v>115.408</v>
      </c>
      <c r="CI11" s="8">
        <v>212.363</v>
      </c>
      <c r="CJ11" s="8">
        <v>58.656000000000006</v>
      </c>
      <c r="CK11" s="8">
        <v>101.87599999999998</v>
      </c>
      <c r="CL11" s="8">
        <v>52.841999999999985</v>
      </c>
      <c r="CM11" s="8">
        <v>102.15300000000002</v>
      </c>
      <c r="CN11" s="8">
        <v>1669.2549999999999</v>
      </c>
      <c r="CO11" s="8">
        <v>-1457.5139999999999</v>
      </c>
      <c r="CP11" s="8">
        <v>42.139999999999986</v>
      </c>
      <c r="CQ11" s="8">
        <v>52.821000000000026</v>
      </c>
      <c r="CR11" s="8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</row>
    <row r="12" spans="1:128" s="83" customFormat="1" ht="15" customHeight="1">
      <c r="A12" s="141" t="s">
        <v>140</v>
      </c>
      <c r="B12" s="21">
        <v>577836.9439999999</v>
      </c>
      <c r="C12" s="21">
        <v>723812.07704999996</v>
      </c>
      <c r="D12" s="21">
        <v>677339.43549999991</v>
      </c>
      <c r="E12" s="21">
        <v>767137.34337000002</v>
      </c>
      <c r="F12" s="21">
        <v>607068.42336000025</v>
      </c>
      <c r="G12" s="21">
        <v>734438.36071000004</v>
      </c>
      <c r="H12" s="21">
        <v>728269.98960000009</v>
      </c>
      <c r="I12" s="21">
        <v>658279.97284000006</v>
      </c>
      <c r="J12" s="21">
        <v>661873.13438000006</v>
      </c>
      <c r="K12" s="21">
        <v>773073.10418999987</v>
      </c>
      <c r="L12" s="21">
        <v>805747.87910999975</v>
      </c>
      <c r="M12" s="21">
        <v>1220028.6642499999</v>
      </c>
      <c r="N12" s="21">
        <v>650818.89826000005</v>
      </c>
      <c r="O12" s="21">
        <v>752138.77189999982</v>
      </c>
      <c r="P12" s="21">
        <v>759569.95786999993</v>
      </c>
      <c r="Q12" s="21">
        <v>756883.57296999998</v>
      </c>
      <c r="R12" s="21">
        <v>635653.29827000003</v>
      </c>
      <c r="S12" s="21">
        <v>813579.60300999973</v>
      </c>
      <c r="T12" s="21">
        <v>763487.34739000001</v>
      </c>
      <c r="U12" s="21">
        <v>691671.56074999995</v>
      </c>
      <c r="V12" s="21">
        <v>694784.1680699999</v>
      </c>
      <c r="W12" s="21">
        <v>708770.71761000005</v>
      </c>
      <c r="X12" s="21">
        <v>764228.81597</v>
      </c>
      <c r="Y12" s="21">
        <v>1203235.4501799999</v>
      </c>
      <c r="Z12" s="22">
        <v>621173.5348100001</v>
      </c>
      <c r="AA12" s="22">
        <v>770714.24177000008</v>
      </c>
      <c r="AB12" s="22">
        <v>774254.20016000001</v>
      </c>
      <c r="AC12" s="22">
        <v>780833.40768999991</v>
      </c>
      <c r="AD12" s="22">
        <v>685020.84947999998</v>
      </c>
      <c r="AE12" s="22">
        <v>736989.15666999982</v>
      </c>
      <c r="AF12" s="22">
        <v>721103.57158999995</v>
      </c>
      <c r="AG12" s="22">
        <v>696282.67081000016</v>
      </c>
      <c r="AH12" s="7">
        <v>667855.38231999986</v>
      </c>
      <c r="AI12" s="7">
        <v>810601.33253999986</v>
      </c>
      <c r="AJ12" s="7">
        <v>821356.04101000016</v>
      </c>
      <c r="AK12" s="7">
        <v>1085417.4720399999</v>
      </c>
      <c r="AL12" s="7">
        <v>674866.34849000024</v>
      </c>
      <c r="AM12" s="7">
        <v>777083.92204999994</v>
      </c>
      <c r="AN12" s="7">
        <v>744505.4698699998</v>
      </c>
      <c r="AO12" s="7">
        <v>766418.61738000007</v>
      </c>
      <c r="AP12" s="7">
        <v>750493.28142999997</v>
      </c>
      <c r="AQ12" s="7">
        <v>877944.63214</v>
      </c>
      <c r="AR12" s="7">
        <v>730987.21389999997</v>
      </c>
      <c r="AS12" s="7">
        <v>737939.87306000001</v>
      </c>
      <c r="AT12" s="7">
        <v>731109.11313999991</v>
      </c>
      <c r="AU12" s="7">
        <v>913335.15833999985</v>
      </c>
      <c r="AV12" s="7">
        <v>902242.66695999994</v>
      </c>
      <c r="AW12" s="7">
        <v>1239234.66591</v>
      </c>
      <c r="AX12" s="7">
        <v>706952.70924999902</v>
      </c>
      <c r="AY12" s="7">
        <v>787489.59335000103</v>
      </c>
      <c r="AZ12" s="7">
        <v>812051.28861000005</v>
      </c>
      <c r="BA12" s="7">
        <v>916497.78971000004</v>
      </c>
      <c r="BB12" s="7">
        <v>788454.54403999995</v>
      </c>
      <c r="BC12" s="7">
        <v>921673.71600000013</v>
      </c>
      <c r="BD12" s="7">
        <v>886929.46672000096</v>
      </c>
      <c r="BE12" s="7">
        <v>855638.43050000002</v>
      </c>
      <c r="BF12" s="7">
        <v>816448.42926</v>
      </c>
      <c r="BG12" s="7">
        <v>1068118.00942</v>
      </c>
      <c r="BH12" s="7">
        <v>1047472.18788</v>
      </c>
      <c r="BI12" s="7">
        <v>1490302.1192599963</v>
      </c>
      <c r="BJ12" s="7">
        <f>BJ13+BJ14+BJ15+BJ16+BJ17+BJ18+BJ19</f>
        <v>802049.35100000002</v>
      </c>
      <c r="BK12" s="7">
        <f>BK13+BK14+BK15+BK16+BK17+BK18+BK19</f>
        <v>897615.19700000016</v>
      </c>
      <c r="BL12" s="7">
        <f>BL13+BL14+BL15+BL16+BL17+BL18+BL19</f>
        <v>816941.69700000004</v>
      </c>
      <c r="BM12" s="7">
        <f>BM13+BM14+BM15+BM16+BM17+BM18+BM19</f>
        <v>928600.15899999999</v>
      </c>
      <c r="BN12" s="7">
        <f>'1'!S18-'1'!R18</f>
        <v>867472.72900000075</v>
      </c>
      <c r="BO12" s="7">
        <f>'1'!T18-'1'!S18</f>
        <v>915068.86699999962</v>
      </c>
      <c r="BP12" s="7">
        <f>'1'!U18-'1'!T18</f>
        <v>972332.68099999987</v>
      </c>
      <c r="BQ12" s="7">
        <f>'1'!V18-'1'!U18</f>
        <v>854934.40299999993</v>
      </c>
      <c r="BR12" s="7">
        <f>'1'!W18-'1'!V18</f>
        <v>864576.59400000051</v>
      </c>
      <c r="BS12" s="7">
        <f>'1'!X18-'1'!W18</f>
        <v>1078898.5389999999</v>
      </c>
      <c r="BT12" s="7">
        <f>'1'!Y18-'1'!X18</f>
        <v>994988.20500000194</v>
      </c>
      <c r="BU12" s="7">
        <f>'1'!Z18-'1'!Y18</f>
        <v>1538492.901999997</v>
      </c>
      <c r="BV12" s="7">
        <v>878360.09499999997</v>
      </c>
      <c r="BW12" s="7">
        <f>'1'!AC18-'1'!AB18</f>
        <v>900276.14000000013</v>
      </c>
      <c r="BX12" s="7">
        <f>'1'!AD18-'1'!AC18</f>
        <v>935266.91500000027</v>
      </c>
      <c r="BY12" s="7">
        <f>'1'!AE18-'1'!AD18</f>
        <v>1090965.9259999995</v>
      </c>
      <c r="BZ12" s="7">
        <f>'1'!AF18-'1'!AE18</f>
        <v>845625.07200000016</v>
      </c>
      <c r="CA12" s="7">
        <f>'1'!AG18-'1'!AF18</f>
        <v>1007637.852</v>
      </c>
      <c r="CB12" s="7">
        <f>'1'!AH18-'1'!AG18</f>
        <v>999723.10000000056</v>
      </c>
      <c r="CC12" s="7">
        <f>'1'!AI18-'1'!AH18</f>
        <v>951921.2209999999</v>
      </c>
      <c r="CD12" s="7">
        <f>'1'!AJ18-'1'!AI18</f>
        <v>978775.8200000003</v>
      </c>
      <c r="CE12" s="7">
        <v>1146014.8969999999</v>
      </c>
      <c r="CF12" s="7">
        <v>1028398.8399999999</v>
      </c>
      <c r="CG12" s="7">
        <v>1706433.8949999977</v>
      </c>
      <c r="CH12" s="7">
        <v>855571.82099999988</v>
      </c>
      <c r="CI12" s="7">
        <v>1120070.8500000001</v>
      </c>
      <c r="CJ12" s="7">
        <v>1355758.12</v>
      </c>
      <c r="CK12" s="7">
        <v>1273663.1469999999</v>
      </c>
      <c r="CL12" s="7">
        <v>1060453.2860000003</v>
      </c>
      <c r="CM12" s="7">
        <v>1299852.0649999995</v>
      </c>
      <c r="CN12" s="7">
        <v>1081981.2960000001</v>
      </c>
      <c r="CO12" s="7">
        <v>1017502.0930000013</v>
      </c>
      <c r="CP12" s="7">
        <v>1064391.0189999994</v>
      </c>
      <c r="CQ12" s="7">
        <v>1173896.6260000002</v>
      </c>
      <c r="CR12" s="7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</row>
    <row r="13" spans="1:128" s="83" customFormat="1" ht="15" customHeight="1">
      <c r="A13" s="142" t="s">
        <v>141</v>
      </c>
      <c r="B13" s="23">
        <v>90354.750999999989</v>
      </c>
      <c r="C13" s="23">
        <v>148367.80977000002</v>
      </c>
      <c r="D13" s="23">
        <v>146079.41175000003</v>
      </c>
      <c r="E13" s="23">
        <v>165018.93581</v>
      </c>
      <c r="F13" s="23">
        <v>148066.17459000001</v>
      </c>
      <c r="G13" s="23">
        <v>204690.05601999999</v>
      </c>
      <c r="H13" s="23">
        <v>162934.88116999998</v>
      </c>
      <c r="I13" s="23">
        <v>124481.80457000001</v>
      </c>
      <c r="J13" s="23">
        <v>132686.67681000006</v>
      </c>
      <c r="K13" s="23">
        <v>158420.2087499999</v>
      </c>
      <c r="L13" s="23">
        <v>160361.60991999999</v>
      </c>
      <c r="M13" s="23">
        <v>217397.40794999999</v>
      </c>
      <c r="N13" s="23">
        <v>108747.91278000001</v>
      </c>
      <c r="O13" s="23">
        <v>157896.93541000009</v>
      </c>
      <c r="P13" s="23">
        <v>161018.89505999995</v>
      </c>
      <c r="Q13" s="23">
        <v>171799.31005999999</v>
      </c>
      <c r="R13" s="23">
        <v>158227.97377000007</v>
      </c>
      <c r="S13" s="23">
        <v>220780.62826999993</v>
      </c>
      <c r="T13" s="23">
        <v>180091.71251000001</v>
      </c>
      <c r="U13" s="23">
        <v>134022.25917999999</v>
      </c>
      <c r="V13" s="23">
        <v>140058.06995999999</v>
      </c>
      <c r="W13" s="23">
        <v>162045.00359999997</v>
      </c>
      <c r="X13" s="23">
        <v>164268.43539999993</v>
      </c>
      <c r="Y13" s="23">
        <v>228398.66995000001</v>
      </c>
      <c r="Z13" s="24">
        <v>108498.84703000008</v>
      </c>
      <c r="AA13" s="24">
        <v>161509.74904000002</v>
      </c>
      <c r="AB13" s="24">
        <v>167944.15363000002</v>
      </c>
      <c r="AC13" s="24">
        <v>171705.71576000002</v>
      </c>
      <c r="AD13" s="24">
        <v>172185.33644000004</v>
      </c>
      <c r="AE13" s="24">
        <v>227031.01910000006</v>
      </c>
      <c r="AF13" s="24">
        <v>183363.39111000003</v>
      </c>
      <c r="AG13" s="24">
        <v>137402.41907999996</v>
      </c>
      <c r="AH13" s="8">
        <v>145798.12353999983</v>
      </c>
      <c r="AI13" s="8">
        <v>169772.49532000002</v>
      </c>
      <c r="AJ13" s="8">
        <v>180083.13235000003</v>
      </c>
      <c r="AK13" s="8">
        <v>270544.65248999989</v>
      </c>
      <c r="AL13" s="8">
        <v>112963.96241000002</v>
      </c>
      <c r="AM13" s="8">
        <v>175007.56321000008</v>
      </c>
      <c r="AN13" s="8">
        <v>186990.0379899999</v>
      </c>
      <c r="AO13" s="8">
        <v>187530.64288999996</v>
      </c>
      <c r="AP13" s="8">
        <v>188097.92962000001</v>
      </c>
      <c r="AQ13" s="8">
        <v>257473.43033000003</v>
      </c>
      <c r="AR13" s="8">
        <v>193742.82722999994</v>
      </c>
      <c r="AS13" s="8">
        <v>154580.63434000002</v>
      </c>
      <c r="AT13" s="8">
        <v>161755.19073999999</v>
      </c>
      <c r="AU13" s="8">
        <v>182610.59005000003</v>
      </c>
      <c r="AV13" s="8">
        <v>199967.11262999999</v>
      </c>
      <c r="AW13" s="8">
        <v>287699.03287</v>
      </c>
      <c r="AX13" s="8">
        <v>115384.25697</v>
      </c>
      <c r="AY13" s="8">
        <v>189625.66868999999</v>
      </c>
      <c r="AZ13" s="8">
        <v>199507.52278</v>
      </c>
      <c r="BA13" s="8">
        <v>196998.10868999999</v>
      </c>
      <c r="BB13" s="8">
        <v>203290.63831000001</v>
      </c>
      <c r="BC13" s="8">
        <v>274740.45600000001</v>
      </c>
      <c r="BD13" s="8">
        <v>209737.6404</v>
      </c>
      <c r="BE13" s="8">
        <v>172144.85552000001</v>
      </c>
      <c r="BF13" s="8">
        <v>167258.79660999999</v>
      </c>
      <c r="BG13" s="8">
        <v>201706.62682999999</v>
      </c>
      <c r="BH13" s="8">
        <v>224741.25146</v>
      </c>
      <c r="BI13" s="8">
        <v>296950.98174000019</v>
      </c>
      <c r="BJ13" s="8">
        <v>149668.239</v>
      </c>
      <c r="BK13" s="8">
        <v>206837.19199999998</v>
      </c>
      <c r="BL13" s="8">
        <v>204462.84100000001</v>
      </c>
      <c r="BM13" s="8">
        <v>211031.505</v>
      </c>
      <c r="BN13" s="8">
        <f>'1'!S19-'1'!R19</f>
        <v>220333.38100000005</v>
      </c>
      <c r="BO13" s="8">
        <f>'1'!T19-'1'!S19</f>
        <v>277548.84199999995</v>
      </c>
      <c r="BP13" s="8">
        <f>'1'!U19-'1'!T19</f>
        <v>225855.69500000007</v>
      </c>
      <c r="BQ13" s="8">
        <f>'1'!V19-'1'!U19</f>
        <v>179989.85199999996</v>
      </c>
      <c r="BR13" s="8">
        <f>'1'!W19-'1'!V19</f>
        <v>179259.90500000003</v>
      </c>
      <c r="BS13" s="8">
        <f>'1'!X19-'1'!W19</f>
        <v>210460.92799999984</v>
      </c>
      <c r="BT13" s="8">
        <f>'1'!Y19-'1'!X19</f>
        <v>232563.44700000016</v>
      </c>
      <c r="BU13" s="8">
        <f>'1'!Z19-'1'!Y19</f>
        <v>313875.23199999984</v>
      </c>
      <c r="BV13" s="8">
        <v>140793.06899999999</v>
      </c>
      <c r="BW13" s="8">
        <f>'1'!AC19-'1'!AB19</f>
        <v>210280.03</v>
      </c>
      <c r="BX13" s="8">
        <f>'1'!AD19-'1'!AC19</f>
        <v>218342.64900000003</v>
      </c>
      <c r="BY13" s="8">
        <f>'1'!AE19-'1'!AD19</f>
        <v>233035.91399999999</v>
      </c>
      <c r="BZ13" s="8">
        <f>'1'!AF19-'1'!AE19</f>
        <v>212173.90899999999</v>
      </c>
      <c r="CA13" s="8">
        <f>'1'!AG19-'1'!AF19</f>
        <v>281877.429</v>
      </c>
      <c r="CB13" s="8">
        <f>'1'!AH19-'1'!AG19</f>
        <v>235939.57499999995</v>
      </c>
      <c r="CC13" s="8">
        <f>'1'!AI19-'1'!AH19</f>
        <v>187033.79600000009</v>
      </c>
      <c r="CD13" s="8">
        <f>'1'!AJ19-'1'!AI19</f>
        <v>197392.47799999989</v>
      </c>
      <c r="CE13" s="8">
        <v>219537.1950000003</v>
      </c>
      <c r="CF13" s="8">
        <v>236017.42799999984</v>
      </c>
      <c r="CG13" s="8">
        <v>339639.01399999997</v>
      </c>
      <c r="CH13" s="8">
        <v>140431.39600000001</v>
      </c>
      <c r="CI13" s="8">
        <v>226710.96799999999</v>
      </c>
      <c r="CJ13" s="8">
        <v>240904.16900000005</v>
      </c>
      <c r="CK13" s="8">
        <v>249138.33099999989</v>
      </c>
      <c r="CL13" s="8">
        <v>237328.24600000016</v>
      </c>
      <c r="CM13" s="8">
        <v>337020.277</v>
      </c>
      <c r="CN13" s="8">
        <v>235841.09099999978</v>
      </c>
      <c r="CO13" s="8">
        <v>202391.55300000007</v>
      </c>
      <c r="CP13" s="8">
        <v>211391.83400000003</v>
      </c>
      <c r="CQ13" s="8">
        <v>233040.90900000022</v>
      </c>
      <c r="CR13" s="8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</row>
    <row r="14" spans="1:128" s="83" customFormat="1" ht="15" customHeight="1">
      <c r="A14" s="142" t="s">
        <v>142</v>
      </c>
      <c r="B14" s="23">
        <v>77746.561999999991</v>
      </c>
      <c r="C14" s="23">
        <v>87426.433610000007</v>
      </c>
      <c r="D14" s="23">
        <v>85893.647370000006</v>
      </c>
      <c r="E14" s="23">
        <v>88833.061580000009</v>
      </c>
      <c r="F14" s="23">
        <v>86936.045689999999</v>
      </c>
      <c r="G14" s="23">
        <v>94896.659620000006</v>
      </c>
      <c r="H14" s="23">
        <v>89426.949490000014</v>
      </c>
      <c r="I14" s="23">
        <v>81547.036059999999</v>
      </c>
      <c r="J14" s="23">
        <v>86173.031099999964</v>
      </c>
      <c r="K14" s="23">
        <v>97886.38096999994</v>
      </c>
      <c r="L14" s="23">
        <v>98965.842139999862</v>
      </c>
      <c r="M14" s="23">
        <v>158269.59256000016</v>
      </c>
      <c r="N14" s="23">
        <v>83968.434579999972</v>
      </c>
      <c r="O14" s="23">
        <v>94590.239009999961</v>
      </c>
      <c r="P14" s="23">
        <v>96451.617880000078</v>
      </c>
      <c r="Q14" s="23">
        <v>91574.146579999942</v>
      </c>
      <c r="R14" s="23">
        <v>89608.199070000046</v>
      </c>
      <c r="S14" s="23">
        <v>105297.46160999982</v>
      </c>
      <c r="T14" s="23">
        <v>92686.076499999996</v>
      </c>
      <c r="U14" s="23">
        <v>82769.333769999925</v>
      </c>
      <c r="V14" s="23">
        <v>90202.226549999934</v>
      </c>
      <c r="W14" s="23">
        <v>91248.794040000052</v>
      </c>
      <c r="X14" s="23">
        <v>94981.247249999971</v>
      </c>
      <c r="Y14" s="23">
        <v>171189.98731999981</v>
      </c>
      <c r="Z14" s="24">
        <v>78254.434750000088</v>
      </c>
      <c r="AA14" s="24">
        <v>94362.248010000068</v>
      </c>
      <c r="AB14" s="24">
        <v>99971.568470000027</v>
      </c>
      <c r="AC14" s="24">
        <v>91757.327879999997</v>
      </c>
      <c r="AD14" s="24">
        <v>90325.30449000001</v>
      </c>
      <c r="AE14" s="24">
        <v>94846.156189999936</v>
      </c>
      <c r="AF14" s="24">
        <v>90451.322400000048</v>
      </c>
      <c r="AG14" s="24">
        <v>88261.862469999964</v>
      </c>
      <c r="AH14" s="8">
        <v>89741.254520000133</v>
      </c>
      <c r="AI14" s="8">
        <v>107537.85622999987</v>
      </c>
      <c r="AJ14" s="8">
        <v>113409.75099000006</v>
      </c>
      <c r="AK14" s="8">
        <v>60197.798050000012</v>
      </c>
      <c r="AL14" s="8">
        <v>93863.647960000264</v>
      </c>
      <c r="AM14" s="8">
        <v>101109.63868999986</v>
      </c>
      <c r="AN14" s="8">
        <v>97668.341449999964</v>
      </c>
      <c r="AO14" s="8">
        <v>110198.46864000009</v>
      </c>
      <c r="AP14" s="8">
        <v>103740.27112</v>
      </c>
      <c r="AQ14" s="8">
        <v>103715.4626799999</v>
      </c>
      <c r="AR14" s="8">
        <v>94598.648309999975</v>
      </c>
      <c r="AS14" s="8">
        <v>92841.316479999994</v>
      </c>
      <c r="AT14" s="8">
        <v>96861.815399999919</v>
      </c>
      <c r="AU14" s="8">
        <v>106889.78496999999</v>
      </c>
      <c r="AV14" s="8">
        <v>118500.28739</v>
      </c>
      <c r="AW14" s="8">
        <v>194203.81304000001</v>
      </c>
      <c r="AX14" s="8">
        <v>103736.14101000001</v>
      </c>
      <c r="AY14" s="8">
        <v>99467.761830000003</v>
      </c>
      <c r="AZ14" s="8">
        <v>110165.1437</v>
      </c>
      <c r="BA14" s="8">
        <v>111244.07049</v>
      </c>
      <c r="BB14" s="8">
        <v>117533.75498</v>
      </c>
      <c r="BC14" s="8">
        <v>126985.015</v>
      </c>
      <c r="BD14" s="8">
        <v>115164.63262</v>
      </c>
      <c r="BE14" s="8">
        <v>106311.66798</v>
      </c>
      <c r="BF14" s="8">
        <v>117310.34871000001</v>
      </c>
      <c r="BG14" s="8">
        <v>124821.21149</v>
      </c>
      <c r="BH14" s="8">
        <v>173400.84649</v>
      </c>
      <c r="BI14" s="8">
        <v>227016.58269999991</v>
      </c>
      <c r="BJ14" s="8">
        <v>103979.974</v>
      </c>
      <c r="BK14" s="8">
        <v>115606.24999999999</v>
      </c>
      <c r="BL14" s="8">
        <v>112328.04899999998</v>
      </c>
      <c r="BM14" s="8">
        <v>112073.65299999999</v>
      </c>
      <c r="BN14" s="8">
        <f>'1'!S20-'1'!R20</f>
        <v>118063.25100000005</v>
      </c>
      <c r="BO14" s="8">
        <f>'1'!T20-'1'!S20</f>
        <v>112115.82299999997</v>
      </c>
      <c r="BP14" s="8">
        <f>'1'!U20-'1'!T20</f>
        <v>114020.12300000002</v>
      </c>
      <c r="BQ14" s="8">
        <f>'1'!V20-'1'!U20</f>
        <v>111718.50300000003</v>
      </c>
      <c r="BR14" s="8">
        <f>'1'!W20-'1'!V20</f>
        <v>109187.23599999992</v>
      </c>
      <c r="BS14" s="8">
        <f>'1'!X20-'1'!W20</f>
        <v>137556.31200000015</v>
      </c>
      <c r="BT14" s="8">
        <f>'1'!Y20-'1'!X20</f>
        <v>144239.26699999999</v>
      </c>
      <c r="BU14" s="8">
        <f>'1'!Z20-'1'!Y20</f>
        <v>218787.96299999999</v>
      </c>
      <c r="BV14" s="8">
        <v>106252.052</v>
      </c>
      <c r="BW14" s="8">
        <f>'1'!AC20-'1'!AB20</f>
        <v>106394.193</v>
      </c>
      <c r="BX14" s="8">
        <f>'1'!AD20-'1'!AC20</f>
        <v>113635.78899999999</v>
      </c>
      <c r="BY14" s="8">
        <f>'1'!AE20-'1'!AD20</f>
        <v>103083.32200000004</v>
      </c>
      <c r="BZ14" s="8">
        <f>'1'!AF20-'1'!AE20</f>
        <v>95649.491999999969</v>
      </c>
      <c r="CA14" s="8">
        <f>'1'!AG20-'1'!AF20</f>
        <v>108185.152</v>
      </c>
      <c r="CB14" s="8">
        <f>'1'!AH20-'1'!AG20</f>
        <v>139439.54000000004</v>
      </c>
      <c r="CC14" s="8">
        <f>'1'!AI20-'1'!AH20</f>
        <v>104066.38899999997</v>
      </c>
      <c r="CD14" s="8">
        <f>'1'!AJ20-'1'!AI20</f>
        <v>115287.14500000002</v>
      </c>
      <c r="CE14" s="8">
        <v>130610.86800000002</v>
      </c>
      <c r="CF14" s="8">
        <v>131410.55000000005</v>
      </c>
      <c r="CG14" s="8">
        <v>222209.71600000001</v>
      </c>
      <c r="CH14" s="8">
        <v>86644.277000000002</v>
      </c>
      <c r="CI14" s="8">
        <v>107605.27799999999</v>
      </c>
      <c r="CJ14" s="8">
        <v>114929.071</v>
      </c>
      <c r="CK14" s="8">
        <v>115122.74599999998</v>
      </c>
      <c r="CL14" s="8">
        <v>111709.91200000001</v>
      </c>
      <c r="CM14" s="8">
        <v>136430.33999999997</v>
      </c>
      <c r="CN14" s="8">
        <v>114563.16600000008</v>
      </c>
      <c r="CO14" s="8">
        <v>110249.38</v>
      </c>
      <c r="CP14" s="8">
        <v>128515.35599999991</v>
      </c>
      <c r="CQ14" s="8">
        <v>125739.11100000015</v>
      </c>
      <c r="CR14" s="8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</row>
    <row r="15" spans="1:128" s="83" customFormat="1" ht="15" customHeight="1">
      <c r="A15" s="142" t="s">
        <v>143</v>
      </c>
      <c r="B15" s="23">
        <v>63992.080999999998</v>
      </c>
      <c r="C15" s="23">
        <v>31215.030490000001</v>
      </c>
      <c r="D15" s="23">
        <v>60700.93765</v>
      </c>
      <c r="E15" s="23">
        <v>50238.071179999999</v>
      </c>
      <c r="F15" s="23">
        <v>8840.9679000000015</v>
      </c>
      <c r="G15" s="23">
        <v>14150.138519999999</v>
      </c>
      <c r="H15" s="23">
        <v>25790.093659999999</v>
      </c>
      <c r="I15" s="23">
        <v>25912.48602</v>
      </c>
      <c r="J15" s="23">
        <v>9708.2268199999999</v>
      </c>
      <c r="K15" s="23">
        <v>23537.18375</v>
      </c>
      <c r="L15" s="23">
        <v>14498.116540000001</v>
      </c>
      <c r="M15" s="23">
        <v>22124.561059999996</v>
      </c>
      <c r="N15" s="23">
        <v>90712.857680000001</v>
      </c>
      <c r="O15" s="23">
        <v>34253.45796</v>
      </c>
      <c r="P15" s="23">
        <v>29284.980639999998</v>
      </c>
      <c r="Q15" s="23">
        <v>57961.419499999996</v>
      </c>
      <c r="R15" s="23">
        <v>8007.801629999999</v>
      </c>
      <c r="S15" s="23">
        <v>15919.8639</v>
      </c>
      <c r="T15" s="23">
        <v>28134.604009999995</v>
      </c>
      <c r="U15" s="23">
        <v>28624.04781</v>
      </c>
      <c r="V15" s="23">
        <v>9408.2038599999978</v>
      </c>
      <c r="W15" s="23">
        <v>24162.523669999999</v>
      </c>
      <c r="X15" s="23">
        <v>15723.989360000001</v>
      </c>
      <c r="Y15" s="23">
        <v>93462.720979999998</v>
      </c>
      <c r="Z15" s="24">
        <v>47012.629829999998</v>
      </c>
      <c r="AA15" s="24">
        <v>33418.756599999993</v>
      </c>
      <c r="AB15" s="24">
        <v>29066.114870000001</v>
      </c>
      <c r="AC15" s="24">
        <v>29112.876220000002</v>
      </c>
      <c r="AD15" s="24">
        <v>34807.361859999997</v>
      </c>
      <c r="AE15" s="24">
        <v>15426.226729999998</v>
      </c>
      <c r="AF15" s="24">
        <v>20339.381830000002</v>
      </c>
      <c r="AG15" s="24">
        <v>28269.801240000004</v>
      </c>
      <c r="AH15" s="8">
        <v>10908.848820000001</v>
      </c>
      <c r="AI15" s="8">
        <v>24375.80817</v>
      </c>
      <c r="AJ15" s="8">
        <v>15469.21249</v>
      </c>
      <c r="AK15" s="8">
        <v>20415.219290000001</v>
      </c>
      <c r="AL15" s="8">
        <v>44504.711280000003</v>
      </c>
      <c r="AM15" s="8">
        <v>40316.174400000004</v>
      </c>
      <c r="AN15" s="8">
        <v>30597.758410000002</v>
      </c>
      <c r="AO15" s="8">
        <v>29697.227540000004</v>
      </c>
      <c r="AP15" s="8">
        <v>44548.555460000003</v>
      </c>
      <c r="AQ15" s="8">
        <v>14149.75526</v>
      </c>
      <c r="AR15" s="8">
        <v>14806.033970000002</v>
      </c>
      <c r="AS15" s="8">
        <v>5256.8433100000002</v>
      </c>
      <c r="AT15" s="8">
        <v>10800.527170000001</v>
      </c>
      <c r="AU15" s="8">
        <v>27673.881429999998</v>
      </c>
      <c r="AV15" s="8">
        <v>15131.176090000001</v>
      </c>
      <c r="AW15" s="8">
        <v>19533.46197</v>
      </c>
      <c r="AX15" s="8">
        <v>41283.284030000003</v>
      </c>
      <c r="AY15" s="8">
        <v>21072.331190000001</v>
      </c>
      <c r="AZ15" s="8">
        <v>30870.77865</v>
      </c>
      <c r="BA15" s="8">
        <v>57662.760970000003</v>
      </c>
      <c r="BB15" s="8">
        <v>18191.633020000001</v>
      </c>
      <c r="BC15" s="8">
        <v>13816.066999999999</v>
      </c>
      <c r="BD15" s="8">
        <v>13594.692999999999</v>
      </c>
      <c r="BE15" s="8">
        <v>5923.5433000000003</v>
      </c>
      <c r="BF15" s="8">
        <v>10747.695019999999</v>
      </c>
      <c r="BG15" s="8">
        <v>27464.412929999999</v>
      </c>
      <c r="BH15" s="8">
        <v>15235.8212</v>
      </c>
      <c r="BI15" s="8">
        <v>19815.825690000027</v>
      </c>
      <c r="BJ15" s="8">
        <v>39671.228000000003</v>
      </c>
      <c r="BK15" s="8">
        <v>32837.11</v>
      </c>
      <c r="BL15" s="8">
        <v>6854.1209999999992</v>
      </c>
      <c r="BM15" s="8">
        <v>57803.201000000001</v>
      </c>
      <c r="BN15" s="8">
        <f>'1'!S21-'1'!R21</f>
        <v>23910.18299999999</v>
      </c>
      <c r="BO15" s="8">
        <f>'1'!T21-'1'!S21</f>
        <v>13937.157000000007</v>
      </c>
      <c r="BP15" s="8">
        <f>'1'!U21-'1'!T21</f>
        <v>13021.928000000014</v>
      </c>
      <c r="BQ15" s="8">
        <f>'1'!V21-'1'!U21</f>
        <v>4523.2049999999872</v>
      </c>
      <c r="BR15" s="8">
        <f>'1'!W21-'1'!V21</f>
        <v>11031.051000000007</v>
      </c>
      <c r="BS15" s="8">
        <f>'1'!X21-'1'!W21</f>
        <v>24361.462999999989</v>
      </c>
      <c r="BT15" s="8">
        <f>'1'!Y21-'1'!X21</f>
        <v>15302.542000000016</v>
      </c>
      <c r="BU15" s="8">
        <f>'1'!Z21-'1'!Y21</f>
        <v>19865.017999999982</v>
      </c>
      <c r="BV15" s="8">
        <v>44058.985999999997</v>
      </c>
      <c r="BW15" s="8">
        <f>'1'!AC21-'1'!AB21</f>
        <v>48912.061000000009</v>
      </c>
      <c r="BX15" s="8">
        <f>'1'!AD21-'1'!AC21</f>
        <v>9452.4579999999987</v>
      </c>
      <c r="BY15" s="8">
        <f>'1'!AE21-'1'!AD21</f>
        <v>41494.661999999982</v>
      </c>
      <c r="BZ15" s="8">
        <f>'1'!AF21-'1'!AE21</f>
        <v>18154.820000000007</v>
      </c>
      <c r="CA15" s="8">
        <f>'1'!AG21-'1'!AF21</f>
        <v>21192.013000000006</v>
      </c>
      <c r="CB15" s="8">
        <f>'1'!AH21-'1'!AG21</f>
        <v>4890.7669999999925</v>
      </c>
      <c r="CC15" s="8">
        <f>'1'!AI21-'1'!AH21</f>
        <v>3387.804999999993</v>
      </c>
      <c r="CD15" s="8">
        <f>'1'!AJ21-'1'!AI21</f>
        <v>12491.387000000017</v>
      </c>
      <c r="CE15" s="8">
        <v>25239.513000000006</v>
      </c>
      <c r="CF15" s="8">
        <v>13488.517999999982</v>
      </c>
      <c r="CG15" s="8">
        <v>20125.429000000004</v>
      </c>
      <c r="CH15" s="8">
        <v>43448.696000000004</v>
      </c>
      <c r="CI15" s="8">
        <v>51049.976000000002</v>
      </c>
      <c r="CJ15" s="8">
        <v>6380.6459999999934</v>
      </c>
      <c r="CK15" s="8">
        <v>42232.171999999991</v>
      </c>
      <c r="CL15" s="8">
        <v>22529.752999999997</v>
      </c>
      <c r="CM15" s="8">
        <v>19012.722999999998</v>
      </c>
      <c r="CN15" s="8">
        <v>3938.9310000000114</v>
      </c>
      <c r="CO15" s="8">
        <v>3243.1560000000172</v>
      </c>
      <c r="CP15" s="8">
        <v>12452.231999999989</v>
      </c>
      <c r="CQ15" s="8">
        <v>26665.926000000007</v>
      </c>
      <c r="CR15" s="8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</row>
    <row r="16" spans="1:128" s="83" customFormat="1" ht="15" customHeight="1">
      <c r="A16" s="142" t="s">
        <v>144</v>
      </c>
      <c r="B16" s="23">
        <v>101415.22600000001</v>
      </c>
      <c r="C16" s="23">
        <v>166369.40699999998</v>
      </c>
      <c r="D16" s="23">
        <v>124685.933</v>
      </c>
      <c r="E16" s="23">
        <v>145780.10699999999</v>
      </c>
      <c r="F16" s="23">
        <v>130947.92300000001</v>
      </c>
      <c r="G16" s="23">
        <v>120695.11699999998</v>
      </c>
      <c r="H16" s="23">
        <v>146095.97899999999</v>
      </c>
      <c r="I16" s="23">
        <v>125690.16500000001</v>
      </c>
      <c r="J16" s="23">
        <v>128548.79147000005</v>
      </c>
      <c r="K16" s="23">
        <v>173447.62348000001</v>
      </c>
      <c r="L16" s="23">
        <v>217377.51402999999</v>
      </c>
      <c r="M16" s="23">
        <v>358755.87270999991</v>
      </c>
      <c r="N16" s="23">
        <v>116367.62912</v>
      </c>
      <c r="O16" s="23">
        <v>152734.69889999999</v>
      </c>
      <c r="P16" s="23">
        <v>148900.81263999996</v>
      </c>
      <c r="Q16" s="23">
        <v>151210.89090999999</v>
      </c>
      <c r="R16" s="23">
        <v>113819.53267000003</v>
      </c>
      <c r="S16" s="23">
        <v>141662.58952000001</v>
      </c>
      <c r="T16" s="23">
        <v>147999.41914000001</v>
      </c>
      <c r="U16" s="23">
        <v>136439.18986000001</v>
      </c>
      <c r="V16" s="23">
        <v>134190.04462</v>
      </c>
      <c r="W16" s="23">
        <v>126156.27808999998</v>
      </c>
      <c r="X16" s="23">
        <v>165431.46818000005</v>
      </c>
      <c r="Y16" s="23">
        <v>259221.39649000007</v>
      </c>
      <c r="Z16" s="24">
        <v>146011.67220999996</v>
      </c>
      <c r="AA16" s="24">
        <v>181931.20739999998</v>
      </c>
      <c r="AB16" s="24">
        <v>186857.10099999994</v>
      </c>
      <c r="AC16" s="24">
        <v>220985.95011000001</v>
      </c>
      <c r="AD16" s="24">
        <v>106501.27389000003</v>
      </c>
      <c r="AE16" s="24">
        <v>115945.19963999999</v>
      </c>
      <c r="AF16" s="24">
        <v>140283.79121999998</v>
      </c>
      <c r="AG16" s="24">
        <v>101750.37017999998</v>
      </c>
      <c r="AH16" s="8">
        <v>101230.89437000004</v>
      </c>
      <c r="AI16" s="8">
        <v>183536.66703000004</v>
      </c>
      <c r="AJ16" s="8">
        <v>167006.61972000002</v>
      </c>
      <c r="AK16" s="8">
        <v>251443.25930999994</v>
      </c>
      <c r="AL16" s="8">
        <v>132387.85641000001</v>
      </c>
      <c r="AM16" s="8">
        <v>165604.79547000001</v>
      </c>
      <c r="AN16" s="8">
        <v>130506.03977999998</v>
      </c>
      <c r="AO16" s="8">
        <v>122938.04629999997</v>
      </c>
      <c r="AP16" s="8">
        <v>121039.53380999999</v>
      </c>
      <c r="AQ16" s="8">
        <v>175875.79893000005</v>
      </c>
      <c r="AR16" s="8">
        <v>113440.26885999998</v>
      </c>
      <c r="AS16" s="8">
        <v>114649.22162999999</v>
      </c>
      <c r="AT16" s="8">
        <v>115880.54756999998</v>
      </c>
      <c r="AU16" s="8">
        <v>222469.38056999995</v>
      </c>
      <c r="AV16" s="8">
        <v>193692.32335000002</v>
      </c>
      <c r="AW16" s="8">
        <v>293246.73626999999</v>
      </c>
      <c r="AX16" s="8">
        <v>140233.22198</v>
      </c>
      <c r="AY16" s="8">
        <v>150603.79183</v>
      </c>
      <c r="AZ16" s="8">
        <v>142782.65220000001</v>
      </c>
      <c r="BA16" s="8">
        <v>212159.22821</v>
      </c>
      <c r="BB16" s="8">
        <v>136130.30843</v>
      </c>
      <c r="BC16" s="8">
        <v>156552.34899999999</v>
      </c>
      <c r="BD16" s="8">
        <v>157964.11814000001</v>
      </c>
      <c r="BE16" s="8">
        <v>174139.81487999999</v>
      </c>
      <c r="BF16" s="8">
        <v>136764.73691000001</v>
      </c>
      <c r="BG16" s="8">
        <v>290427.14921</v>
      </c>
      <c r="BH16" s="8">
        <v>196887.31004000001</v>
      </c>
      <c r="BI16" s="8">
        <v>381477.5951700001</v>
      </c>
      <c r="BJ16" s="8">
        <v>149893.02499999999</v>
      </c>
      <c r="BK16" s="8">
        <v>164463.65599999999</v>
      </c>
      <c r="BL16" s="8">
        <v>159083.42900000003</v>
      </c>
      <c r="BM16" s="8">
        <v>168970.96600000001</v>
      </c>
      <c r="BN16" s="8">
        <f>'1'!S22-'1'!R22</f>
        <v>154578.89599999995</v>
      </c>
      <c r="BO16" s="8">
        <f>'1'!T22-'1'!S22</f>
        <v>148206.02800000005</v>
      </c>
      <c r="BP16" s="8">
        <f>'1'!U22-'1'!T22</f>
        <v>188465.25399999996</v>
      </c>
      <c r="BQ16" s="8">
        <f>'1'!V22-'1'!U22</f>
        <v>157785.03399999999</v>
      </c>
      <c r="BR16" s="8">
        <f>'1'!W22-'1'!V22</f>
        <v>148447.42700000014</v>
      </c>
      <c r="BS16" s="8">
        <f>'1'!X22-'1'!W22</f>
        <v>270036.75</v>
      </c>
      <c r="BT16" s="8">
        <f>'1'!Y22-'1'!X22</f>
        <v>204726.33400000003</v>
      </c>
      <c r="BU16" s="8">
        <f>'1'!Z22-'1'!Y22</f>
        <v>414767.29600000009</v>
      </c>
      <c r="BV16" s="8">
        <v>165668.06</v>
      </c>
      <c r="BW16" s="8">
        <f>'1'!AC22-'1'!AB22</f>
        <v>186276.37800000003</v>
      </c>
      <c r="BX16" s="8">
        <f>'1'!AD22-'1'!AC22</f>
        <v>207729.81300000002</v>
      </c>
      <c r="BY16" s="8">
        <f>'1'!AE22-'1'!AD22</f>
        <v>301626.152</v>
      </c>
      <c r="BZ16" s="8">
        <f>'1'!AF22-'1'!AE22</f>
        <v>131891.35099999991</v>
      </c>
      <c r="CA16" s="8">
        <f>'1'!AG22-'1'!AF22</f>
        <v>161213.24600000004</v>
      </c>
      <c r="CB16" s="8">
        <f>'1'!AH22-'1'!AG22</f>
        <v>183163.68999999994</v>
      </c>
      <c r="CC16" s="8">
        <f>'1'!AI22-'1'!AH22</f>
        <v>272957.44400000013</v>
      </c>
      <c r="CD16" s="8">
        <f>'1'!AJ22-'1'!AI22</f>
        <v>192535.29999999981</v>
      </c>
      <c r="CE16" s="8">
        <v>308122.49600000028</v>
      </c>
      <c r="CF16" s="8">
        <v>182384.95099999988</v>
      </c>
      <c r="CG16" s="8">
        <v>480187.55099999998</v>
      </c>
      <c r="CH16" s="8">
        <v>151037.611</v>
      </c>
      <c r="CI16" s="8">
        <v>249161.87000000002</v>
      </c>
      <c r="CJ16" s="8">
        <v>229508.14</v>
      </c>
      <c r="CK16" s="8">
        <v>237313.11599999992</v>
      </c>
      <c r="CL16" s="8">
        <v>214250.81099999999</v>
      </c>
      <c r="CM16" s="8">
        <v>225316.28600000008</v>
      </c>
      <c r="CN16" s="8">
        <v>221845.06599999988</v>
      </c>
      <c r="CO16" s="8">
        <v>216667.26800000016</v>
      </c>
      <c r="CP16" s="8">
        <v>243653.71099999989</v>
      </c>
      <c r="CQ16" s="8">
        <v>339976.69800000009</v>
      </c>
      <c r="CR16" s="8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</row>
    <row r="17" spans="1:128" s="83" customFormat="1" ht="15" customHeight="1">
      <c r="A17" s="142" t="s">
        <v>145</v>
      </c>
      <c r="B17" s="23">
        <v>164911.15899999999</v>
      </c>
      <c r="C17" s="23">
        <v>204990.166</v>
      </c>
      <c r="D17" s="23">
        <v>201945.07447000002</v>
      </c>
      <c r="E17" s="23">
        <v>245695.43164</v>
      </c>
      <c r="F17" s="23">
        <v>160455.18341999999</v>
      </c>
      <c r="G17" s="23">
        <v>204258.94952999998</v>
      </c>
      <c r="H17" s="23">
        <v>203022.36854</v>
      </c>
      <c r="I17" s="23">
        <v>194401.52824000001</v>
      </c>
      <c r="J17" s="23">
        <v>209945.51497999998</v>
      </c>
      <c r="K17" s="23">
        <v>205975.96096</v>
      </c>
      <c r="L17" s="23">
        <v>201652.67914999998</v>
      </c>
      <c r="M17" s="23">
        <v>250305.92691000001</v>
      </c>
      <c r="N17" s="23">
        <v>175910.50240999999</v>
      </c>
      <c r="O17" s="23">
        <v>216497.60507999998</v>
      </c>
      <c r="P17" s="23">
        <v>256477.59437000001</v>
      </c>
      <c r="Q17" s="23">
        <v>218027.70988999997</v>
      </c>
      <c r="R17" s="23">
        <v>174909.15969999999</v>
      </c>
      <c r="S17" s="23">
        <v>235858.54334999999</v>
      </c>
      <c r="T17" s="23">
        <v>212965.52067999999</v>
      </c>
      <c r="U17" s="23">
        <v>197944.39211000002</v>
      </c>
      <c r="V17" s="23">
        <v>233868.08277999994</v>
      </c>
      <c r="W17" s="23">
        <v>201968.00000000003</v>
      </c>
      <c r="X17" s="23">
        <v>219976.44354999997</v>
      </c>
      <c r="Y17" s="23">
        <v>243702.40376999998</v>
      </c>
      <c r="Z17" s="24">
        <v>201779.21328999999</v>
      </c>
      <c r="AA17" s="24">
        <v>228182.86668000001</v>
      </c>
      <c r="AB17" s="24">
        <v>245699.42108999999</v>
      </c>
      <c r="AC17" s="24">
        <v>229463.83192</v>
      </c>
      <c r="AD17" s="24">
        <v>224548.44579</v>
      </c>
      <c r="AE17" s="24">
        <v>225630.41743000003</v>
      </c>
      <c r="AF17" s="24">
        <v>202778.89171999999</v>
      </c>
      <c r="AG17" s="24">
        <v>241310.70590000006</v>
      </c>
      <c r="AH17" s="8">
        <v>227364.92086999989</v>
      </c>
      <c r="AI17" s="8">
        <v>209961.55898</v>
      </c>
      <c r="AJ17" s="8">
        <v>246711.25462999998</v>
      </c>
      <c r="AK17" s="8">
        <v>219058.19652</v>
      </c>
      <c r="AL17" s="8">
        <v>248072.13278000001</v>
      </c>
      <c r="AM17" s="8">
        <v>233382.61858000001</v>
      </c>
      <c r="AN17" s="8">
        <v>241121.04454</v>
      </c>
      <c r="AO17" s="8">
        <v>255022.05257999999</v>
      </c>
      <c r="AP17" s="8">
        <v>211676.04712</v>
      </c>
      <c r="AQ17" s="8">
        <v>235162.59741000002</v>
      </c>
      <c r="AR17" s="8">
        <v>212258.68881000002</v>
      </c>
      <c r="AS17" s="8">
        <v>248023.27688000002</v>
      </c>
      <c r="AT17" s="8">
        <v>219116.97987999997</v>
      </c>
      <c r="AU17" s="8">
        <v>255477.19774999999</v>
      </c>
      <c r="AV17" s="8">
        <v>239946.00356000001</v>
      </c>
      <c r="AW17" s="8">
        <v>230819.71968000001</v>
      </c>
      <c r="AX17" s="8">
        <v>255779.96230000001</v>
      </c>
      <c r="AY17" s="8">
        <v>245165.92337999999</v>
      </c>
      <c r="AZ17" s="8">
        <v>253281.16784000001</v>
      </c>
      <c r="BA17" s="8">
        <v>269091.76270000002</v>
      </c>
      <c r="BB17" s="8">
        <v>234499.41312000001</v>
      </c>
      <c r="BC17" s="8">
        <v>237228.82500000001</v>
      </c>
      <c r="BD17" s="8">
        <v>259340.63256</v>
      </c>
      <c r="BE17" s="8">
        <v>248872.68661</v>
      </c>
      <c r="BF17" s="8">
        <v>233215.39958999999</v>
      </c>
      <c r="BG17" s="8">
        <v>279634.38153000001</v>
      </c>
      <c r="BH17" s="8">
        <v>264225.30654999998</v>
      </c>
      <c r="BI17" s="8">
        <v>285441.27182000037</v>
      </c>
      <c r="BJ17" s="8">
        <v>247918.82699999999</v>
      </c>
      <c r="BK17" s="8">
        <v>267424.80100000004</v>
      </c>
      <c r="BL17" s="8">
        <v>254463.56499999994</v>
      </c>
      <c r="BM17" s="8">
        <v>301651.66800000006</v>
      </c>
      <c r="BN17" s="8">
        <f>'1'!S23-'1'!R23</f>
        <v>249240.12800000003</v>
      </c>
      <c r="BO17" s="8">
        <f>'1'!T23-'1'!S23</f>
        <v>248464.01099999994</v>
      </c>
      <c r="BP17" s="8">
        <f>'1'!U23-'1'!T23</f>
        <v>281245.3629999999</v>
      </c>
      <c r="BQ17" s="8">
        <f>'1'!V23-'1'!U23</f>
        <v>245564.57700000005</v>
      </c>
      <c r="BR17" s="8">
        <f>'1'!W23-'1'!V23</f>
        <v>271367.50100000016</v>
      </c>
      <c r="BS17" s="8">
        <f>'1'!X23-'1'!W23</f>
        <v>300856.14099999983</v>
      </c>
      <c r="BT17" s="8">
        <f>'1'!Y23-'1'!X23</f>
        <v>267252.40200000023</v>
      </c>
      <c r="BU17" s="8">
        <f>'1'!Z23-'1'!Y23</f>
        <v>324466.64099999983</v>
      </c>
      <c r="BV17" s="8">
        <v>278787.94300000003</v>
      </c>
      <c r="BW17" s="8">
        <f>'1'!AC23-'1'!AB23</f>
        <v>271969.78899999993</v>
      </c>
      <c r="BX17" s="8">
        <f>'1'!AD23-'1'!AC23</f>
        <v>314497.56900000002</v>
      </c>
      <c r="BY17" s="8">
        <f>'1'!AE23-'1'!AD23</f>
        <v>321036.95699999994</v>
      </c>
      <c r="BZ17" s="8">
        <f>'1'!AF23-'1'!AE23</f>
        <v>284341.11499999999</v>
      </c>
      <c r="CA17" s="8">
        <f>'1'!AG23-'1'!AF23</f>
        <v>336230.62700000009</v>
      </c>
      <c r="CB17" s="8">
        <f>'1'!AH23-'1'!AG23</f>
        <v>301455.82200000016</v>
      </c>
      <c r="CC17" s="8">
        <f>'1'!AI23-'1'!AH23</f>
        <v>272790.75499999989</v>
      </c>
      <c r="CD17" s="8">
        <f>'1'!AJ23-'1'!AI23</f>
        <v>313384.89600000018</v>
      </c>
      <c r="CE17" s="8">
        <v>282786.3049999997</v>
      </c>
      <c r="CF17" s="8">
        <v>303967.76500000013</v>
      </c>
      <c r="CG17" s="8">
        <v>340668.03299999982</v>
      </c>
      <c r="CH17" s="8">
        <v>325766.77799999999</v>
      </c>
      <c r="CI17" s="8">
        <v>373066.00799999997</v>
      </c>
      <c r="CJ17" s="8">
        <v>691027.12300000002</v>
      </c>
      <c r="CK17" s="8">
        <v>543255.52499999991</v>
      </c>
      <c r="CL17" s="8">
        <v>380064.35900000017</v>
      </c>
      <c r="CM17" s="8">
        <v>460335.25999999978</v>
      </c>
      <c r="CN17" s="8">
        <v>361624.24100000039</v>
      </c>
      <c r="CO17" s="8">
        <v>336742.63299999991</v>
      </c>
      <c r="CP17" s="8">
        <v>310652.52799999993</v>
      </c>
      <c r="CQ17" s="8">
        <v>299008.49200000009</v>
      </c>
      <c r="CR17" s="8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</row>
    <row r="18" spans="1:128" s="83" customFormat="1" ht="15" customHeight="1">
      <c r="A18" s="142" t="s">
        <v>146</v>
      </c>
      <c r="B18" s="23">
        <v>43465.008999999998</v>
      </c>
      <c r="C18" s="23">
        <v>29607.38436</v>
      </c>
      <c r="D18" s="23">
        <v>34744.840000000004</v>
      </c>
      <c r="E18" s="23">
        <v>48932.805259999994</v>
      </c>
      <c r="F18" s="23">
        <v>47442.714999999997</v>
      </c>
      <c r="G18" s="23">
        <v>69077.546000000002</v>
      </c>
      <c r="H18" s="23">
        <v>83403.925000000003</v>
      </c>
      <c r="I18" s="23">
        <v>91518.590689999997</v>
      </c>
      <c r="J18" s="23">
        <v>83510.10725999999</v>
      </c>
      <c r="K18" s="23">
        <v>99295.773710000023</v>
      </c>
      <c r="L18" s="23">
        <v>87873.866220000011</v>
      </c>
      <c r="M18" s="23">
        <v>158447.14445000002</v>
      </c>
      <c r="N18" s="23">
        <v>47977.480330000013</v>
      </c>
      <c r="O18" s="23">
        <v>39101.238149999997</v>
      </c>
      <c r="P18" s="23">
        <v>40802.969009999993</v>
      </c>
      <c r="Q18" s="23">
        <v>42235.180150000007</v>
      </c>
      <c r="R18" s="23">
        <v>66202.837350000016</v>
      </c>
      <c r="S18" s="23">
        <v>73096.39224999999</v>
      </c>
      <c r="T18" s="23">
        <v>88784.906529999993</v>
      </c>
      <c r="U18" s="23">
        <v>93828.224109999952</v>
      </c>
      <c r="V18" s="23">
        <v>73151.567490000001</v>
      </c>
      <c r="W18" s="23">
        <v>81875.050909999976</v>
      </c>
      <c r="X18" s="23">
        <v>95186.287429999953</v>
      </c>
      <c r="Y18" s="23">
        <v>177666.2068000001</v>
      </c>
      <c r="Z18" s="24">
        <v>28427.809060000011</v>
      </c>
      <c r="AA18" s="24">
        <v>23211.633309999997</v>
      </c>
      <c r="AB18" s="24">
        <v>21914.907500000001</v>
      </c>
      <c r="AC18" s="24">
        <v>24169.285149999992</v>
      </c>
      <c r="AD18" s="24">
        <v>37945.398280000001</v>
      </c>
      <c r="AE18" s="24">
        <v>45423.976029999998</v>
      </c>
      <c r="AF18" s="24">
        <v>59485.652499999975</v>
      </c>
      <c r="AG18" s="24">
        <v>77521.69938999998</v>
      </c>
      <c r="AH18" s="8">
        <v>69063.108530000041</v>
      </c>
      <c r="AI18" s="8">
        <v>91155.102330000009</v>
      </c>
      <c r="AJ18" s="8">
        <v>75462.638379999989</v>
      </c>
      <c r="AK18" s="8">
        <v>109755.66872</v>
      </c>
      <c r="AL18" s="8">
        <v>31627.995390000004</v>
      </c>
      <c r="AM18" s="8">
        <v>35160.939649999986</v>
      </c>
      <c r="AN18" s="8">
        <v>37115.269720000004</v>
      </c>
      <c r="AO18" s="8">
        <v>38477.683260000005</v>
      </c>
      <c r="AP18" s="8">
        <v>57173.339599999999</v>
      </c>
      <c r="AQ18" s="8">
        <v>69660.312020000012</v>
      </c>
      <c r="AR18" s="8">
        <v>78778.378509999995</v>
      </c>
      <c r="AS18" s="8">
        <v>107832.31701999999</v>
      </c>
      <c r="AT18" s="8">
        <v>104101.52897999999</v>
      </c>
      <c r="AU18" s="8">
        <v>97207.502179999967</v>
      </c>
      <c r="AV18" s="8">
        <v>110816.33928000001</v>
      </c>
      <c r="AW18" s="8">
        <v>189083.32725999999</v>
      </c>
      <c r="AX18" s="8">
        <v>40550.5265</v>
      </c>
      <c r="AY18" s="8">
        <v>41528.16476</v>
      </c>
      <c r="AZ18" s="8">
        <v>47527.8586</v>
      </c>
      <c r="BA18" s="8">
        <v>45853.491049999997</v>
      </c>
      <c r="BB18" s="8">
        <v>60093.258479999997</v>
      </c>
      <c r="BC18" s="8">
        <v>97688.698999999993</v>
      </c>
      <c r="BD18" s="8">
        <v>104653.32756999999</v>
      </c>
      <c r="BE18" s="8">
        <v>123392.85273</v>
      </c>
      <c r="BF18" s="8">
        <v>126680.16413</v>
      </c>
      <c r="BG18" s="8">
        <v>118035.66747</v>
      </c>
      <c r="BH18" s="8">
        <v>145651.59528000001</v>
      </c>
      <c r="BI18" s="8">
        <v>236434.36842999991</v>
      </c>
      <c r="BJ18" s="8">
        <v>75218.922999999995</v>
      </c>
      <c r="BK18" s="8">
        <v>46450.17</v>
      </c>
      <c r="BL18" s="8">
        <v>52541.456000000006</v>
      </c>
      <c r="BM18" s="8">
        <v>56729.660999999993</v>
      </c>
      <c r="BN18" s="8">
        <f>'1'!S24-'1'!R24</f>
        <v>83206.69200000001</v>
      </c>
      <c r="BO18" s="8">
        <f>'1'!T24-'1'!S24</f>
        <v>92374.097999999998</v>
      </c>
      <c r="BP18" s="8">
        <f>'1'!U24-'1'!T24</f>
        <v>117715.21000000002</v>
      </c>
      <c r="BQ18" s="8">
        <f>'1'!V24-'1'!U24</f>
        <v>127262.91600000003</v>
      </c>
      <c r="BR18" s="8">
        <f>'1'!W24-'1'!V24</f>
        <v>119130.04799999995</v>
      </c>
      <c r="BS18" s="8">
        <f>'1'!X24-'1'!W24</f>
        <v>107210.70999999996</v>
      </c>
      <c r="BT18" s="8">
        <f>'1'!Y24-'1'!X24</f>
        <v>112444.76000000001</v>
      </c>
      <c r="BU18" s="8">
        <f>'1'!Z24-'1'!Y24</f>
        <v>219093.21499999997</v>
      </c>
      <c r="BV18" s="8">
        <v>86589.232999999993</v>
      </c>
      <c r="BW18" s="8">
        <f>'1'!AC24-'1'!AB24</f>
        <v>44551.968000000008</v>
      </c>
      <c r="BX18" s="8">
        <f>'1'!AD24-'1'!AC24</f>
        <v>51862.646000000008</v>
      </c>
      <c r="BY18" s="8">
        <f>'1'!AE24-'1'!AD24</f>
        <v>62854.357999999978</v>
      </c>
      <c r="BZ18" s="8">
        <f>'1'!AF24-'1'!AE24</f>
        <v>63290.481999999989</v>
      </c>
      <c r="CA18" s="8">
        <f>'1'!AG24-'1'!AF24</f>
        <v>77273.313000000024</v>
      </c>
      <c r="CB18" s="8">
        <f>'1'!AH24-'1'!AG24</f>
        <v>110660.984</v>
      </c>
      <c r="CC18" s="8">
        <f>'1'!AI24-'1'!AH24</f>
        <v>96403.25900000002</v>
      </c>
      <c r="CD18" s="8">
        <f>'1'!AJ24-'1'!AI24</f>
        <v>124335.16200000001</v>
      </c>
      <c r="CE18" s="8">
        <v>146092.98100000003</v>
      </c>
      <c r="CF18" s="8">
        <v>119349.55799999996</v>
      </c>
      <c r="CG18" s="8">
        <v>268640.86099999992</v>
      </c>
      <c r="CH18" s="8">
        <v>54096.24</v>
      </c>
      <c r="CI18" s="8">
        <v>56503.29</v>
      </c>
      <c r="CJ18" s="8">
        <v>49265.752999999997</v>
      </c>
      <c r="CK18" s="8">
        <v>57025.108000000007</v>
      </c>
      <c r="CL18" s="8">
        <v>66027.326000000001</v>
      </c>
      <c r="CM18" s="8">
        <v>87985.222000000009</v>
      </c>
      <c r="CN18" s="8">
        <v>123208.28700000001</v>
      </c>
      <c r="CO18" s="8">
        <v>117426.38599999994</v>
      </c>
      <c r="CP18" s="8">
        <v>121923.73200000008</v>
      </c>
      <c r="CQ18" s="8">
        <v>113314.15499999991</v>
      </c>
      <c r="CR18" s="8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</row>
    <row r="19" spans="1:128" s="83" customFormat="1" ht="15" customHeight="1">
      <c r="A19" s="142" t="s">
        <v>147</v>
      </c>
      <c r="B19" s="23">
        <v>36000</v>
      </c>
      <c r="C19" s="23">
        <v>55800</v>
      </c>
      <c r="D19" s="23">
        <v>23200</v>
      </c>
      <c r="E19" s="23">
        <v>22700</v>
      </c>
      <c r="F19" s="23">
        <v>24300</v>
      </c>
      <c r="G19" s="23">
        <v>26700</v>
      </c>
      <c r="H19" s="23">
        <v>17600</v>
      </c>
      <c r="I19" s="23">
        <v>14800</v>
      </c>
      <c r="J19" s="23">
        <v>11300</v>
      </c>
      <c r="K19" s="23">
        <v>14600</v>
      </c>
      <c r="L19" s="23">
        <v>25000</v>
      </c>
      <c r="M19" s="23">
        <v>54700</v>
      </c>
      <c r="N19" s="23">
        <v>27100</v>
      </c>
      <c r="O19" s="23">
        <v>57100</v>
      </c>
      <c r="P19" s="23">
        <v>26600</v>
      </c>
      <c r="Q19" s="23">
        <v>24100</v>
      </c>
      <c r="R19" s="23">
        <v>24900</v>
      </c>
      <c r="S19" s="23">
        <v>20900</v>
      </c>
      <c r="T19" s="23">
        <v>12800</v>
      </c>
      <c r="U19" s="23">
        <v>18043.997910000002</v>
      </c>
      <c r="V19" s="23">
        <v>13905.972810000001</v>
      </c>
      <c r="W19" s="23">
        <v>21314.991300000002</v>
      </c>
      <c r="X19" s="23">
        <v>8660.9248000000007</v>
      </c>
      <c r="Y19" s="23">
        <v>29593.855870000003</v>
      </c>
      <c r="Z19" s="24">
        <v>11188.92864</v>
      </c>
      <c r="AA19" s="24">
        <v>48097.731729999992</v>
      </c>
      <c r="AB19" s="24">
        <v>22800.9326</v>
      </c>
      <c r="AC19" s="24">
        <v>13638.405649999997</v>
      </c>
      <c r="AD19" s="24">
        <v>18707.728730000003</v>
      </c>
      <c r="AE19" s="24">
        <v>12686.161550000001</v>
      </c>
      <c r="AF19" s="24">
        <v>24401.183809999999</v>
      </c>
      <c r="AG19" s="24">
        <v>21765.829550000002</v>
      </c>
      <c r="AH19" s="8">
        <v>23748.231670000001</v>
      </c>
      <c r="AI19" s="8">
        <v>24261.844479999996</v>
      </c>
      <c r="AJ19" s="8">
        <v>23213.671450000002</v>
      </c>
      <c r="AK19" s="8">
        <v>47085.692130000003</v>
      </c>
      <c r="AL19" s="8">
        <v>11446.042259999998</v>
      </c>
      <c r="AM19" s="8">
        <v>26502.192050000001</v>
      </c>
      <c r="AN19" s="8">
        <v>20506.977980000003</v>
      </c>
      <c r="AO19" s="8">
        <v>22554.496169999999</v>
      </c>
      <c r="AP19" s="8">
        <v>24217.6037</v>
      </c>
      <c r="AQ19" s="8">
        <v>21907.276510000003</v>
      </c>
      <c r="AR19" s="8">
        <v>23362.368210000001</v>
      </c>
      <c r="AS19" s="8">
        <v>14756.2634</v>
      </c>
      <c r="AT19" s="8">
        <v>22592.523399999998</v>
      </c>
      <c r="AU19" s="8">
        <v>21006.786390000001</v>
      </c>
      <c r="AV19" s="8">
        <v>24189.424660000001</v>
      </c>
      <c r="AW19" s="8">
        <v>24647.896820000002</v>
      </c>
      <c r="AX19" s="8">
        <v>9985.31646</v>
      </c>
      <c r="AY19" s="8">
        <v>40025.951670000002</v>
      </c>
      <c r="AZ19" s="8">
        <v>27916.164840000001</v>
      </c>
      <c r="BA19" s="8">
        <v>23488.347600000001</v>
      </c>
      <c r="BB19" s="8">
        <v>18715.537700000001</v>
      </c>
      <c r="BC19" s="8">
        <v>14662.305</v>
      </c>
      <c r="BD19" s="8">
        <v>26474.433430000001</v>
      </c>
      <c r="BE19" s="8">
        <v>24853.009480000001</v>
      </c>
      <c r="BF19" s="8">
        <v>24471.28829</v>
      </c>
      <c r="BG19" s="8">
        <v>26028.559959999999</v>
      </c>
      <c r="BH19" s="8">
        <v>27330.05586</v>
      </c>
      <c r="BI19" s="8">
        <v>43165.503709999961</v>
      </c>
      <c r="BJ19" s="8">
        <v>35699.135000000002</v>
      </c>
      <c r="BK19" s="8">
        <v>63996.018000000004</v>
      </c>
      <c r="BL19" s="8">
        <v>27208.23599999999</v>
      </c>
      <c r="BM19" s="8">
        <v>20339.505000000005</v>
      </c>
      <c r="BN19" s="8">
        <f>'1'!S25-'1'!R25</f>
        <v>18140.198000000004</v>
      </c>
      <c r="BO19" s="8">
        <f>'1'!T25-'1'!S25</f>
        <v>22422.907999999996</v>
      </c>
      <c r="BP19" s="8">
        <f>'1'!U25-'1'!T25</f>
        <v>32009.108000000007</v>
      </c>
      <c r="BQ19" s="8">
        <f>'1'!V25-'1'!U25</f>
        <v>28090.315999999992</v>
      </c>
      <c r="BR19" s="8">
        <f>'1'!W25-'1'!V25</f>
        <v>26153.425999999978</v>
      </c>
      <c r="BS19" s="8">
        <f>'1'!X25-'1'!W25</f>
        <v>28416.235000000044</v>
      </c>
      <c r="BT19" s="8">
        <f>'1'!Y25-'1'!X25</f>
        <v>18459.45299999998</v>
      </c>
      <c r="BU19" s="8">
        <f>'1'!Z25-'1'!Y25</f>
        <v>27637.537000000011</v>
      </c>
      <c r="BV19" s="8">
        <v>56210.752</v>
      </c>
      <c r="BW19" s="8">
        <f>'1'!AC25-'1'!AB25</f>
        <v>31891.720999999998</v>
      </c>
      <c r="BX19" s="8">
        <f>'1'!AD25-'1'!AC25</f>
        <v>19745.991000000009</v>
      </c>
      <c r="BY19" s="8">
        <f>'1'!AE25-'1'!AD25</f>
        <v>27834.560999999987</v>
      </c>
      <c r="BZ19" s="8">
        <f>'1'!AF25-'1'!AE25</f>
        <v>40123.90300000002</v>
      </c>
      <c r="CA19" s="8">
        <f>'1'!AG25-'1'!AF25</f>
        <v>21666.071999999986</v>
      </c>
      <c r="CB19" s="8">
        <f>'1'!AH25-'1'!AG25</f>
        <v>24172.722000000009</v>
      </c>
      <c r="CC19" s="8">
        <f>'1'!AI25-'1'!AH25</f>
        <v>15281.772999999986</v>
      </c>
      <c r="CD19" s="8">
        <f>'1'!AJ25-'1'!AI25</f>
        <v>23349.45199999999</v>
      </c>
      <c r="CE19" s="8">
        <v>33625.53899999999</v>
      </c>
      <c r="CF19" s="8">
        <v>41780.070000000007</v>
      </c>
      <c r="CG19" s="8">
        <v>34963.291000000027</v>
      </c>
      <c r="CH19" s="8">
        <v>54146.822999999997</v>
      </c>
      <c r="CI19" s="8">
        <v>55973.46</v>
      </c>
      <c r="CJ19" s="8">
        <v>23743.217999999993</v>
      </c>
      <c r="CK19" s="8">
        <v>29576.149000000005</v>
      </c>
      <c r="CL19" s="8">
        <v>28542.879000000015</v>
      </c>
      <c r="CM19" s="8">
        <v>33751.956999999995</v>
      </c>
      <c r="CN19" s="8">
        <v>20960.513999999996</v>
      </c>
      <c r="CO19" s="8">
        <v>30781.717000000004</v>
      </c>
      <c r="CP19" s="8">
        <v>35801.625999999989</v>
      </c>
      <c r="CQ19" s="8">
        <v>36151.335000000021</v>
      </c>
      <c r="CR19" s="8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</row>
    <row r="20" spans="1:128" s="82" customFormat="1" ht="15" customHeight="1">
      <c r="A20" s="140" t="s">
        <v>148</v>
      </c>
      <c r="B20" s="6">
        <f t="shared" ref="B20:M20" si="25">B21-B22</f>
        <v>64036.408440000145</v>
      </c>
      <c r="C20" s="6">
        <f t="shared" si="25"/>
        <v>-35769.753000000026</v>
      </c>
      <c r="D20" s="6">
        <f t="shared" si="25"/>
        <v>-79528.520599999931</v>
      </c>
      <c r="E20" s="6">
        <f t="shared" si="25"/>
        <v>-31617.244479999761</v>
      </c>
      <c r="F20" s="6">
        <f t="shared" si="25"/>
        <v>86436.632369999948</v>
      </c>
      <c r="G20" s="6">
        <f t="shared" si="25"/>
        <v>216042.11429000006</v>
      </c>
      <c r="H20" s="6">
        <f t="shared" si="25"/>
        <v>16349.067570000188</v>
      </c>
      <c r="I20" s="6">
        <f t="shared" si="25"/>
        <v>49425.088450000156</v>
      </c>
      <c r="J20" s="6">
        <f t="shared" si="25"/>
        <v>13523.391199999955</v>
      </c>
      <c r="K20" s="6">
        <f t="shared" si="25"/>
        <v>-63079.475259999977</v>
      </c>
      <c r="L20" s="6">
        <f t="shared" si="25"/>
        <v>-157382.01886999985</v>
      </c>
      <c r="M20" s="6">
        <f t="shared" si="25"/>
        <v>-391474.97858000023</v>
      </c>
      <c r="N20" s="6">
        <f t="shared" ref="N20" si="26">N21-N22</f>
        <v>70449.853129999945</v>
      </c>
      <c r="O20" s="6">
        <f t="shared" ref="O20" si="27">O21-O22</f>
        <v>-96460.673860000214</v>
      </c>
      <c r="P20" s="6">
        <f t="shared" ref="P20" si="28">P21-P22</f>
        <v>-5069.5662799999118</v>
      </c>
      <c r="Q20" s="6">
        <f t="shared" ref="Q20" si="29">Q21-Q22</f>
        <v>127440.67003000004</v>
      </c>
      <c r="R20" s="6">
        <f t="shared" ref="R20" si="30">R21-R22</f>
        <v>87297.660309999948</v>
      </c>
      <c r="S20" s="6">
        <f t="shared" ref="S20" si="31">S21-S22</f>
        <v>-21675.68452000001</v>
      </c>
      <c r="T20" s="6">
        <f t="shared" ref="T20:U20" si="32">T21-T22</f>
        <v>-62919.733189999708</v>
      </c>
      <c r="U20" s="6">
        <f t="shared" si="32"/>
        <v>113059.39534000005</v>
      </c>
      <c r="V20" s="6">
        <f t="shared" ref="V20:W20" si="33">V21-V22</f>
        <v>-71600.947970000037</v>
      </c>
      <c r="W20" s="6">
        <f t="shared" si="33"/>
        <v>39608.228429999785</v>
      </c>
      <c r="X20" s="6">
        <v>-107743.30939999991</v>
      </c>
      <c r="Y20" s="6">
        <v>-419185.10000000021</v>
      </c>
      <c r="Z20" s="20">
        <f>Z21-Z22</f>
        <v>62295.985499999952</v>
      </c>
      <c r="AA20" s="20">
        <v>20023.056839999743</v>
      </c>
      <c r="AB20" s="20">
        <v>-144579.23721000008</v>
      </c>
      <c r="AC20" s="20">
        <v>-24066.935029999935</v>
      </c>
      <c r="AD20" s="20">
        <v>137939.14317000017</v>
      </c>
      <c r="AE20" s="20">
        <v>6777.9869399997779</v>
      </c>
      <c r="AF20" s="20">
        <v>40634.22237000009</v>
      </c>
      <c r="AG20" s="20">
        <v>26350.472849999962</v>
      </c>
      <c r="AH20" s="6">
        <v>71424.619410000101</v>
      </c>
      <c r="AI20" s="6">
        <v>-66566.637389999873</v>
      </c>
      <c r="AJ20" s="6">
        <v>-111013.73395999997</v>
      </c>
      <c r="AK20" s="6">
        <v>-177836.01536000014</v>
      </c>
      <c r="AL20" s="6">
        <v>80257.203940000065</v>
      </c>
      <c r="AM20" s="6">
        <v>-949.29890999981126</v>
      </c>
      <c r="AN20" s="6">
        <v>-74652.602110000094</v>
      </c>
      <c r="AO20" s="6">
        <v>63031.546249999796</v>
      </c>
      <c r="AP20" s="6">
        <v>61574.096960000403</v>
      </c>
      <c r="AQ20" s="6">
        <v>579.95331999995869</v>
      </c>
      <c r="AR20" s="6">
        <v>-7004.8849999999447</v>
      </c>
      <c r="AS20" s="6">
        <v>71163.976260000476</v>
      </c>
      <c r="AT20" s="6">
        <v>15193.804259999866</v>
      </c>
      <c r="AU20" s="6">
        <v>-109065.37063999986</v>
      </c>
      <c r="AV20" s="6">
        <v>-130686.90646000039</v>
      </c>
      <c r="AW20" s="6">
        <v>-253652.10861</v>
      </c>
      <c r="AX20" s="6">
        <v>124577.75049999999</v>
      </c>
      <c r="AY20" s="6">
        <v>107017.03376000002</v>
      </c>
      <c r="AZ20" s="6">
        <v>-78152.191390000051</v>
      </c>
      <c r="BA20" s="6">
        <v>6639.1081700000213</v>
      </c>
      <c r="BB20" s="6">
        <v>263814.45750999998</v>
      </c>
      <c r="BC20" s="6">
        <v>-3972.8724899999797</v>
      </c>
      <c r="BD20" s="6">
        <v>214941.92835999804</v>
      </c>
      <c r="BE20" s="6">
        <v>49520.680679999059</v>
      </c>
      <c r="BF20" s="6">
        <v>-12344.02271000098</v>
      </c>
      <c r="BG20" s="6">
        <v>-169669.92488999898</v>
      </c>
      <c r="BH20" s="6">
        <v>-129564.28988999897</v>
      </c>
      <c r="BI20" s="6">
        <v>-437385.86360999837</v>
      </c>
      <c r="BJ20" s="6">
        <f>BJ21-BJ22</f>
        <v>103748.45899999992</v>
      </c>
      <c r="BK20" s="6">
        <f>BK21-BK22</f>
        <v>59065.628000000142</v>
      </c>
      <c r="BL20" s="6">
        <f>BL21-BL22</f>
        <v>-104310.76199999976</v>
      </c>
      <c r="BM20" s="6">
        <f>BM21-BM22</f>
        <v>72306.361999999732</v>
      </c>
      <c r="BN20" s="6">
        <f>'1'!S26-'1'!R26</f>
        <v>239490.31300000008</v>
      </c>
      <c r="BO20" s="6">
        <f>'1'!T26-'1'!S26</f>
        <v>192738</v>
      </c>
      <c r="BP20" s="6">
        <f>'1'!U26-'1'!T26</f>
        <v>-61957</v>
      </c>
      <c r="BQ20" s="6">
        <f>'1'!V26-'1'!U26</f>
        <v>-3319</v>
      </c>
      <c r="BR20" s="6">
        <f>'1'!W26-'1'!V26</f>
        <v>-89714</v>
      </c>
      <c r="BS20" s="6">
        <f>'1'!X26-'1'!W26</f>
        <v>-71514</v>
      </c>
      <c r="BT20" s="6">
        <f>'1'!Y26-'1'!X26</f>
        <v>-151013</v>
      </c>
      <c r="BU20" s="6">
        <f>'1'!Z26-'1'!Y26</f>
        <v>-353308</v>
      </c>
      <c r="BV20" s="6">
        <v>3073</v>
      </c>
      <c r="BW20" s="6">
        <f>'1'!AC26-'1'!AB26</f>
        <v>60375</v>
      </c>
      <c r="BX20" s="6">
        <f>'1'!AD26-'1'!AC26</f>
        <v>-135785</v>
      </c>
      <c r="BY20" s="6">
        <f>'1'!AE26-'1'!AD26</f>
        <v>-64094</v>
      </c>
      <c r="BZ20" s="6">
        <f>'1'!AF26-'1'!AE26</f>
        <v>69770</v>
      </c>
      <c r="CA20" s="6">
        <f>'1'!AG26-'1'!AF26</f>
        <v>-166094</v>
      </c>
      <c r="CB20" s="6">
        <f>'1'!AH26-'1'!AG26</f>
        <v>143945</v>
      </c>
      <c r="CC20" s="6">
        <f>'1'!AI26-'1'!AH26</f>
        <v>-61036</v>
      </c>
      <c r="CD20" s="6">
        <f>'1'!AJ26-'1'!AI26</f>
        <v>-131353</v>
      </c>
      <c r="CE20" s="6">
        <v>-217237</v>
      </c>
      <c r="CF20" s="6">
        <v>-121851</v>
      </c>
      <c r="CG20" s="6">
        <v>-489211</v>
      </c>
      <c r="CH20" s="6">
        <v>118315</v>
      </c>
      <c r="CI20" s="6">
        <v>-125207</v>
      </c>
      <c r="CJ20" s="6">
        <v>-656163</v>
      </c>
      <c r="CK20" s="6">
        <v>-82699</v>
      </c>
      <c r="CL20" s="6">
        <v>18060</v>
      </c>
      <c r="CM20" s="6">
        <v>-269759</v>
      </c>
      <c r="CN20" s="6">
        <v>94903</v>
      </c>
      <c r="CO20" s="6">
        <v>4292</v>
      </c>
      <c r="CP20" s="6">
        <v>132537</v>
      </c>
      <c r="CQ20" s="6">
        <v>-228105</v>
      </c>
      <c r="CR20" s="6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</row>
    <row r="21" spans="1:128" s="83" customFormat="1" ht="15" customHeight="1">
      <c r="A21" s="142" t="s">
        <v>134</v>
      </c>
      <c r="B21" s="23">
        <v>572453.25844000012</v>
      </c>
      <c r="C21" s="23">
        <v>577893.49600000004</v>
      </c>
      <c r="D21" s="23">
        <v>491316.13468000002</v>
      </c>
      <c r="E21" s="23">
        <v>609321.07769000006</v>
      </c>
      <c r="F21" s="23">
        <v>567518.72514</v>
      </c>
      <c r="G21" s="23">
        <v>812504.60559999989</v>
      </c>
      <c r="H21" s="23">
        <v>592100.34180000005</v>
      </c>
      <c r="I21" s="23">
        <v>575100.20088000002</v>
      </c>
      <c r="J21" s="23">
        <v>559626.55220999999</v>
      </c>
      <c r="K21" s="23">
        <v>573353.65074999991</v>
      </c>
      <c r="L21" s="23">
        <v>504547.57747000008</v>
      </c>
      <c r="M21" s="23">
        <v>616421.22578999994</v>
      </c>
      <c r="N21" s="23">
        <v>632428.37940999994</v>
      </c>
      <c r="O21" s="23">
        <v>542093.10970999987</v>
      </c>
      <c r="P21" s="23">
        <v>636609.10368000006</v>
      </c>
      <c r="Q21" s="23">
        <v>758241.99200000009</v>
      </c>
      <c r="R21" s="23">
        <v>596150.30541999999</v>
      </c>
      <c r="S21" s="23">
        <v>657245.79293000011</v>
      </c>
      <c r="T21" s="23">
        <v>549509.6398</v>
      </c>
      <c r="U21" s="23">
        <v>673483.01213000016</v>
      </c>
      <c r="V21" s="23">
        <v>511530.47103999992</v>
      </c>
      <c r="W21" s="23">
        <v>616842.65458999993</v>
      </c>
      <c r="X21" s="23">
        <v>527157.93918999995</v>
      </c>
      <c r="Y21" s="23">
        <v>591070.41255000001</v>
      </c>
      <c r="Z21" s="24">
        <v>609780.00941000006</v>
      </c>
      <c r="AA21" s="24">
        <v>674157.70870999992</v>
      </c>
      <c r="AB21" s="24">
        <v>515205.84341999993</v>
      </c>
      <c r="AC21" s="24">
        <v>642789.61191000009</v>
      </c>
      <c r="AD21" s="24">
        <v>691091.19531000021</v>
      </c>
      <c r="AE21" s="24">
        <v>606230.34338999994</v>
      </c>
      <c r="AF21" s="24">
        <v>611375.98550999991</v>
      </c>
      <c r="AG21" s="24">
        <v>593175.13246000011</v>
      </c>
      <c r="AH21" s="8">
        <v>602647.62617000006</v>
      </c>
      <c r="AI21" s="8">
        <v>615734.38217000011</v>
      </c>
      <c r="AJ21" s="8">
        <v>572303.44938000012</v>
      </c>
      <c r="AK21" s="8">
        <v>691706.00033000007</v>
      </c>
      <c r="AL21" s="8">
        <v>669937.09370000008</v>
      </c>
      <c r="AM21" s="8">
        <v>640881.15492</v>
      </c>
      <c r="AN21" s="8">
        <v>543618.31486000004</v>
      </c>
      <c r="AO21" s="8">
        <v>704169.60757999984</v>
      </c>
      <c r="AP21" s="8">
        <v>669025.44029000006</v>
      </c>
      <c r="AQ21" s="8">
        <v>720116.64905000012</v>
      </c>
      <c r="AR21" s="8">
        <v>646029.95758999989</v>
      </c>
      <c r="AS21" s="8">
        <v>653796.40891000023</v>
      </c>
      <c r="AT21" s="8">
        <v>595177.44375999994</v>
      </c>
      <c r="AU21" s="8">
        <v>672235.19588000001</v>
      </c>
      <c r="AV21" s="8">
        <v>593569.46672999999</v>
      </c>
      <c r="AW21" s="8">
        <v>731655.06091</v>
      </c>
      <c r="AX21" s="8">
        <v>738730.43738999998</v>
      </c>
      <c r="AY21" s="8">
        <v>757484.10592000105</v>
      </c>
      <c r="AZ21" s="8">
        <v>593920.89920999995</v>
      </c>
      <c r="BA21" s="8">
        <v>792322.40607000003</v>
      </c>
      <c r="BB21" s="8">
        <v>900183.37918000005</v>
      </c>
      <c r="BC21" s="8">
        <v>748402.38951000001</v>
      </c>
      <c r="BD21" s="8">
        <v>927386.73921999906</v>
      </c>
      <c r="BE21" s="8">
        <v>732749.69623999903</v>
      </c>
      <c r="BF21" s="8">
        <v>654555.72349999996</v>
      </c>
      <c r="BG21" s="8">
        <v>739688.69134999998</v>
      </c>
      <c r="BH21" s="8">
        <v>722224.66969000199</v>
      </c>
      <c r="BI21" s="8">
        <v>753113.63171999902</v>
      </c>
      <c r="BJ21" s="8">
        <v>832438.99899999995</v>
      </c>
      <c r="BK21" s="8">
        <v>836759.82900000003</v>
      </c>
      <c r="BL21" s="8">
        <v>580294.13800000015</v>
      </c>
      <c r="BM21" s="8">
        <v>858394.25199999986</v>
      </c>
      <c r="BN21" s="8">
        <f>'1'!S27-'1'!R27</f>
        <v>935377.78200000012</v>
      </c>
      <c r="BO21" s="8">
        <f>'1'!T27-'1'!S27</f>
        <v>932385</v>
      </c>
      <c r="BP21" s="8">
        <f>'1'!U27-'1'!T27</f>
        <v>728930</v>
      </c>
      <c r="BQ21" s="8">
        <f>'1'!V27-'1'!U27</f>
        <v>677386</v>
      </c>
      <c r="BR21" s="8">
        <f>'1'!W27-'1'!V27</f>
        <v>623633</v>
      </c>
      <c r="BS21" s="8">
        <f>'1'!X27-'1'!W27</f>
        <v>839813</v>
      </c>
      <c r="BT21" s="8">
        <f>'1'!Y27-'1'!X27</f>
        <v>669327</v>
      </c>
      <c r="BU21" s="8">
        <f>'1'!Z27-'1'!Y27</f>
        <v>913298</v>
      </c>
      <c r="BV21" s="8">
        <v>800105</v>
      </c>
      <c r="BW21" s="8">
        <f>'1'!AC27-'1'!AB27</f>
        <v>830025</v>
      </c>
      <c r="BX21" s="8">
        <f>'1'!AD27-'1'!AC27</f>
        <v>663244</v>
      </c>
      <c r="BY21" s="8">
        <f>'1'!AE27-'1'!AD27</f>
        <v>886231</v>
      </c>
      <c r="BZ21" s="8">
        <f>'1'!AF27-'1'!AE27</f>
        <v>782269</v>
      </c>
      <c r="CA21" s="8">
        <f>'1'!AG27-'1'!AF27</f>
        <v>687984</v>
      </c>
      <c r="CB21" s="8">
        <f>'1'!AH27-'1'!AG27</f>
        <v>977504</v>
      </c>
      <c r="CC21" s="8">
        <f>'1'!AI27-'1'!AH27</f>
        <v>736633</v>
      </c>
      <c r="CD21" s="8">
        <f>'1'!AJ27-'1'!AI27</f>
        <v>701445</v>
      </c>
      <c r="CE21" s="8">
        <v>749609</v>
      </c>
      <c r="CF21" s="8">
        <v>720930</v>
      </c>
      <c r="CG21" s="8">
        <v>928826</v>
      </c>
      <c r="CH21" s="8">
        <v>892172</v>
      </c>
      <c r="CI21" s="8">
        <v>877669</v>
      </c>
      <c r="CJ21" s="8">
        <v>558642</v>
      </c>
      <c r="CK21" s="8">
        <v>1048883</v>
      </c>
      <c r="CL21" s="8">
        <v>928758</v>
      </c>
      <c r="CM21" s="8">
        <v>845276</v>
      </c>
      <c r="CN21" s="8">
        <v>1009816</v>
      </c>
      <c r="CO21" s="8">
        <v>864022</v>
      </c>
      <c r="CP21" s="8">
        <v>1047025</v>
      </c>
      <c r="CQ21" s="8">
        <v>789870</v>
      </c>
      <c r="CR21" s="8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</row>
    <row r="22" spans="1:128" s="83" customFormat="1" ht="15" customHeight="1">
      <c r="A22" s="142" t="s">
        <v>140</v>
      </c>
      <c r="B22" s="23">
        <v>508416.85</v>
      </c>
      <c r="C22" s="23">
        <v>613663.24900000007</v>
      </c>
      <c r="D22" s="23">
        <v>570844.65527999995</v>
      </c>
      <c r="E22" s="23">
        <v>640938.32216999982</v>
      </c>
      <c r="F22" s="23">
        <v>481082.09277000005</v>
      </c>
      <c r="G22" s="23">
        <v>596462.49130999984</v>
      </c>
      <c r="H22" s="23">
        <v>575751.27422999986</v>
      </c>
      <c r="I22" s="23">
        <v>525675.11242999986</v>
      </c>
      <c r="J22" s="23">
        <v>546103.16101000004</v>
      </c>
      <c r="K22" s="23">
        <v>636433.12600999989</v>
      </c>
      <c r="L22" s="23">
        <v>661929.59633999993</v>
      </c>
      <c r="M22" s="23">
        <v>1007896.2043700002</v>
      </c>
      <c r="N22" s="23">
        <v>561978.52627999999</v>
      </c>
      <c r="O22" s="23">
        <v>638553.78357000009</v>
      </c>
      <c r="P22" s="23">
        <v>641678.66995999997</v>
      </c>
      <c r="Q22" s="23">
        <v>630801.32197000005</v>
      </c>
      <c r="R22" s="23">
        <v>508852.64511000004</v>
      </c>
      <c r="S22" s="23">
        <v>678921.47745000012</v>
      </c>
      <c r="T22" s="23">
        <v>612429.37298999971</v>
      </c>
      <c r="U22" s="23">
        <v>560423.61679000012</v>
      </c>
      <c r="V22" s="23">
        <v>583131.41900999995</v>
      </c>
      <c r="W22" s="23">
        <v>577234.42616000015</v>
      </c>
      <c r="X22" s="23">
        <v>634901.24858999986</v>
      </c>
      <c r="Y22" s="23">
        <v>1010255.5125500002</v>
      </c>
      <c r="Z22" s="24">
        <v>547484.02391000011</v>
      </c>
      <c r="AA22" s="24">
        <v>654134.65187000018</v>
      </c>
      <c r="AB22" s="24">
        <v>659785.08062999998</v>
      </c>
      <c r="AC22" s="24">
        <v>666856.54694000003</v>
      </c>
      <c r="AD22" s="24">
        <v>553152.05214000004</v>
      </c>
      <c r="AE22" s="24">
        <v>599452.3564500002</v>
      </c>
      <c r="AF22" s="24">
        <v>570741.76313999982</v>
      </c>
      <c r="AG22" s="24">
        <v>566824.65961000009</v>
      </c>
      <c r="AH22" s="8">
        <v>531223.00676000002</v>
      </c>
      <c r="AI22" s="8">
        <v>682301.01955999993</v>
      </c>
      <c r="AJ22" s="8">
        <v>683317.18333999999</v>
      </c>
      <c r="AK22" s="8">
        <v>869542.01569000015</v>
      </c>
      <c r="AL22" s="8">
        <v>589679.88976000005</v>
      </c>
      <c r="AM22" s="8">
        <v>641830.45382999978</v>
      </c>
      <c r="AN22" s="8">
        <v>618270.91697000014</v>
      </c>
      <c r="AO22" s="8">
        <v>641138.06133000006</v>
      </c>
      <c r="AP22" s="8">
        <v>607451.34332999995</v>
      </c>
      <c r="AQ22" s="8">
        <v>719536.69573000015</v>
      </c>
      <c r="AR22" s="8">
        <v>576136.39172999992</v>
      </c>
      <c r="AS22" s="8">
        <v>582632.43264999974</v>
      </c>
      <c r="AT22" s="8">
        <v>579983.63950000005</v>
      </c>
      <c r="AU22" s="8">
        <v>781300.56651999988</v>
      </c>
      <c r="AV22" s="8">
        <v>724256.3731900003</v>
      </c>
      <c r="AW22" s="8">
        <v>985307.16952</v>
      </c>
      <c r="AX22" s="8">
        <v>614152.68689000001</v>
      </c>
      <c r="AY22" s="8">
        <v>650467.07216000103</v>
      </c>
      <c r="AZ22" s="8">
        <v>672073.0906</v>
      </c>
      <c r="BA22" s="8">
        <v>785683.29790000001</v>
      </c>
      <c r="BB22" s="8">
        <v>636368.92166999995</v>
      </c>
      <c r="BC22" s="8">
        <v>752375.26199999999</v>
      </c>
      <c r="BD22" s="8">
        <v>712444.81086000102</v>
      </c>
      <c r="BE22" s="8">
        <v>683229.01555999997</v>
      </c>
      <c r="BF22" s="8">
        <v>666899.74621000094</v>
      </c>
      <c r="BG22" s="8">
        <v>909358.61623999896</v>
      </c>
      <c r="BH22" s="8">
        <v>851788.95958000096</v>
      </c>
      <c r="BI22" s="8">
        <v>1190499.4953299984</v>
      </c>
      <c r="BJ22" s="8">
        <v>728690.54</v>
      </c>
      <c r="BK22" s="8">
        <v>777694.20099999988</v>
      </c>
      <c r="BL22" s="8">
        <v>684604.89999999991</v>
      </c>
      <c r="BM22" s="8">
        <v>786087.89000000013</v>
      </c>
      <c r="BN22" s="8">
        <f>'1'!S28-'1'!R28</f>
        <v>695887.46900000004</v>
      </c>
      <c r="BO22" s="8">
        <f>'1'!T28-'1'!S28</f>
        <v>739647</v>
      </c>
      <c r="BP22" s="8">
        <f>'1'!U28-'1'!T28</f>
        <v>790887</v>
      </c>
      <c r="BQ22" s="8">
        <f>'1'!V28-'1'!U28</f>
        <v>680705</v>
      </c>
      <c r="BR22" s="8">
        <f>'1'!W28-'1'!V28</f>
        <v>713347</v>
      </c>
      <c r="BS22" s="8">
        <f>'1'!X28-'1'!W28</f>
        <v>911327</v>
      </c>
      <c r="BT22" s="8">
        <f>'1'!Y28-'1'!X28</f>
        <v>820340</v>
      </c>
      <c r="BU22" s="8">
        <f>'1'!Z28-'1'!Y28</f>
        <v>1266606</v>
      </c>
      <c r="BV22" s="8">
        <v>797032</v>
      </c>
      <c r="BW22" s="8">
        <f>'1'!AC28-'1'!AB28</f>
        <v>769650</v>
      </c>
      <c r="BX22" s="8">
        <f>'1'!AD28-'1'!AC28</f>
        <v>799029</v>
      </c>
      <c r="BY22" s="8">
        <f>'1'!AE28-'1'!AD28</f>
        <v>950325</v>
      </c>
      <c r="BZ22" s="8">
        <f>'1'!AF28-'1'!AE28</f>
        <v>712499</v>
      </c>
      <c r="CA22" s="8">
        <f>'1'!AG28-'1'!AF28</f>
        <v>854078</v>
      </c>
      <c r="CB22" s="8">
        <f>'1'!AH28-'1'!AG28</f>
        <v>833559</v>
      </c>
      <c r="CC22" s="8">
        <f>'1'!AI28-'1'!AH28</f>
        <v>797669</v>
      </c>
      <c r="CD22" s="8">
        <f>'1'!AJ28-'1'!AI28</f>
        <v>832798</v>
      </c>
      <c r="CE22" s="8">
        <v>966846</v>
      </c>
      <c r="CF22" s="8">
        <v>842781</v>
      </c>
      <c r="CG22" s="8">
        <v>1418037</v>
      </c>
      <c r="CH22" s="8">
        <v>773857</v>
      </c>
      <c r="CI22" s="8">
        <v>1002876</v>
      </c>
      <c r="CJ22" s="8">
        <v>1214805</v>
      </c>
      <c r="CK22" s="8">
        <v>1131582</v>
      </c>
      <c r="CL22" s="8">
        <v>910698</v>
      </c>
      <c r="CM22" s="8">
        <v>1115035</v>
      </c>
      <c r="CN22" s="8">
        <v>914913</v>
      </c>
      <c r="CO22" s="8">
        <v>859730</v>
      </c>
      <c r="CP22" s="8">
        <v>914488</v>
      </c>
      <c r="CQ22" s="8">
        <v>1017975</v>
      </c>
      <c r="CR22" s="8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</row>
    <row r="23" spans="1:128" s="82" customFormat="1" ht="15" customHeight="1">
      <c r="A23" s="140" t="s">
        <v>149</v>
      </c>
      <c r="B23" s="6">
        <f t="shared" ref="B23:N23" si="34">B24-B25</f>
        <v>33260.755569999979</v>
      </c>
      <c r="C23" s="6">
        <f t="shared" si="34"/>
        <v>-33571.760830000043</v>
      </c>
      <c r="D23" s="6">
        <f t="shared" si="34"/>
        <v>-79946.533859999967</v>
      </c>
      <c r="E23" s="6">
        <f t="shared" si="34"/>
        <v>-1085.7182200000971</v>
      </c>
      <c r="F23" s="6">
        <f t="shared" si="34"/>
        <v>44687.930449999985</v>
      </c>
      <c r="G23" s="6">
        <f t="shared" si="34"/>
        <v>217242.68502999994</v>
      </c>
      <c r="H23" s="6">
        <f t="shared" si="34"/>
        <v>-8189.4366899999441</v>
      </c>
      <c r="I23" s="6">
        <f t="shared" si="34"/>
        <v>23956.386670000094</v>
      </c>
      <c r="J23" s="6">
        <f t="shared" si="34"/>
        <v>22441.390190000006</v>
      </c>
      <c r="K23" s="6">
        <f t="shared" si="34"/>
        <v>-74756.53781999991</v>
      </c>
      <c r="L23" s="6">
        <f t="shared" si="34"/>
        <v>-158897.42370000004</v>
      </c>
      <c r="M23" s="6">
        <f t="shared" si="34"/>
        <v>-390910.41116000002</v>
      </c>
      <c r="N23" s="6">
        <f t="shared" si="34"/>
        <v>41492.084689999989</v>
      </c>
      <c r="O23" s="6">
        <f t="shared" ref="O23" si="35">O24-O25</f>
        <v>-91743.045259999984</v>
      </c>
      <c r="P23" s="6">
        <f t="shared" ref="P23" si="36">P24-P25</f>
        <v>33964.095859999943</v>
      </c>
      <c r="Q23" s="6">
        <f t="shared" ref="Q23" si="37">Q24-Q25</f>
        <v>117639.3283200002</v>
      </c>
      <c r="R23" s="6">
        <f t="shared" ref="R23" si="38">R24-R25</f>
        <v>53160.925479999976</v>
      </c>
      <c r="S23" s="6">
        <f t="shared" ref="S23" si="39">S24-S25</f>
        <v>-3707.6821200000704</v>
      </c>
      <c r="T23" s="6">
        <f t="shared" ref="T23:U23" si="40">T24-T25</f>
        <v>-93968.616989999893</v>
      </c>
      <c r="U23" s="6">
        <f t="shared" si="40"/>
        <v>87535.837600000086</v>
      </c>
      <c r="V23" s="6">
        <f t="shared" ref="V23:W23" si="41">V24-V25</f>
        <v>-50178.648909999873</v>
      </c>
      <c r="W23" s="6">
        <f t="shared" si="41"/>
        <v>21053.398660000064</v>
      </c>
      <c r="X23" s="6">
        <v>-96824.210880000086</v>
      </c>
      <c r="Y23" s="6">
        <v>-405239.96993000002</v>
      </c>
      <c r="Z23" s="20">
        <f>Z24-Z25</f>
        <v>46599.534769999969</v>
      </c>
      <c r="AA23" s="20">
        <v>26077.910050000064</v>
      </c>
      <c r="AB23" s="20">
        <v>-124532.78058000001</v>
      </c>
      <c r="AC23" s="20">
        <v>-52305.826109999907</v>
      </c>
      <c r="AD23" s="20">
        <v>140168.8747300001</v>
      </c>
      <c r="AE23" s="20">
        <v>3448.146099999974</v>
      </c>
      <c r="AF23" s="20">
        <v>-2700.1526200000662</v>
      </c>
      <c r="AG23" s="20">
        <v>31780.856380000045</v>
      </c>
      <c r="AH23" s="6">
        <v>72809.903910000008</v>
      </c>
      <c r="AI23" s="6">
        <v>-85126.735909999974</v>
      </c>
      <c r="AJ23" s="6">
        <v>-89595.121259999927</v>
      </c>
      <c r="AK23" s="6">
        <v>-206022.7729400002</v>
      </c>
      <c r="AL23" s="6">
        <v>97051.403259999977</v>
      </c>
      <c r="AM23" s="6">
        <v>-282.77537000004668</v>
      </c>
      <c r="AN23" s="6">
        <v>-60363.907320000013</v>
      </c>
      <c r="AO23" s="6">
        <v>63460.521210000021</v>
      </c>
      <c r="AP23" s="6">
        <v>32621.707880000002</v>
      </c>
      <c r="AQ23" s="6">
        <v>-11913.921120000168</v>
      </c>
      <c r="AR23" s="6">
        <v>14160.891649999883</v>
      </c>
      <c r="AS23" s="6">
        <v>53845.33241999981</v>
      </c>
      <c r="AT23" s="6">
        <v>1808.4730599999261</v>
      </c>
      <c r="AU23" s="6">
        <v>-113779.89353999987</v>
      </c>
      <c r="AV23" s="6">
        <v>-139109.66769000015</v>
      </c>
      <c r="AW23" s="6">
        <v>-294425.96295999998</v>
      </c>
      <c r="AX23" s="6">
        <v>128454.47672999999</v>
      </c>
      <c r="AY23" s="6">
        <v>105980.01996999996</v>
      </c>
      <c r="AZ23" s="6">
        <v>-64027.345570000005</v>
      </c>
      <c r="BA23" s="6">
        <v>-15631.264949999982</v>
      </c>
      <c r="BB23" s="6">
        <v>230391.42238999999</v>
      </c>
      <c r="BC23" s="6">
        <v>-44588.51748999994</v>
      </c>
      <c r="BD23" s="6">
        <v>166734.40048000001</v>
      </c>
      <c r="BE23" s="6">
        <v>11355.416489999974</v>
      </c>
      <c r="BF23" s="6">
        <v>-42767.366259999981</v>
      </c>
      <c r="BG23" s="6">
        <v>-185021.61284999998</v>
      </c>
      <c r="BH23" s="6">
        <v>-144604.39475999994</v>
      </c>
      <c r="BI23" s="6">
        <v>-448424.70617999928</v>
      </c>
      <c r="BJ23" s="6">
        <f>BJ24-BJ25</f>
        <v>53602.820999999996</v>
      </c>
      <c r="BK23" s="6">
        <f>BK24-BK25</f>
        <v>46183.942360000219</v>
      </c>
      <c r="BL23" s="6">
        <f>BL24-BL25</f>
        <v>-107468.77536000009</v>
      </c>
      <c r="BM23" s="6">
        <f>BM24-BM25</f>
        <v>51330.863559999736</v>
      </c>
      <c r="BN23" s="6">
        <f>'1'!S29-'1'!R29</f>
        <v>202574.9844399998</v>
      </c>
      <c r="BO23" s="6">
        <f>'1'!T29-'1'!S29</f>
        <v>165654.16400000034</v>
      </c>
      <c r="BP23" s="6">
        <f>'1'!U29-'1'!T29</f>
        <v>-121455.65719999978</v>
      </c>
      <c r="BQ23" s="6">
        <f>'1'!V29-'1'!U29</f>
        <v>-62543.211800000165</v>
      </c>
      <c r="BR23" s="6">
        <f>'1'!W29-'1'!V29</f>
        <v>-99242.650000000373</v>
      </c>
      <c r="BS23" s="6">
        <f>'1'!X29-'1'!W29</f>
        <v>-106570.91399999987</v>
      </c>
      <c r="BT23" s="6">
        <f>'1'!Y29-'1'!X29</f>
        <v>-162750.84399999958</v>
      </c>
      <c r="BU23" s="6">
        <f>'1'!Z29-'1'!Y29</f>
        <v>-344358.90899999999</v>
      </c>
      <c r="BV23" s="6">
        <v>-27008.783000000054</v>
      </c>
      <c r="BW23" s="6">
        <f>'1'!AC29-'1'!AB29</f>
        <v>17739.259000000078</v>
      </c>
      <c r="BX23" s="6">
        <f>'1'!AD29-'1'!AC29</f>
        <v>-92437.362140000099</v>
      </c>
      <c r="BY23" s="6">
        <f>'1'!AE29-'1'!AD29</f>
        <v>-68618.75785999978</v>
      </c>
      <c r="BZ23" s="6">
        <f>'1'!AF29-'1'!AE29</f>
        <v>78305.058339999989</v>
      </c>
      <c r="CA23" s="6">
        <f>'1'!AG29-'1'!AF29</f>
        <v>-116676.41434000013</v>
      </c>
      <c r="CB23" s="6">
        <f>'1'!AH29-'1'!AG29</f>
        <v>93597.467999999877</v>
      </c>
      <c r="CC23" s="6">
        <f>'1'!AI29-'1'!AH29</f>
        <v>-101242.9309999994</v>
      </c>
      <c r="CD23" s="6">
        <f>'1'!AJ29-'1'!AI29</f>
        <v>-118985.25800000038</v>
      </c>
      <c r="CE23" s="6">
        <v>-265582.08700000029</v>
      </c>
      <c r="CF23" s="6">
        <v>-108180.55800000019</v>
      </c>
      <c r="CG23" s="6">
        <v>-532871.65866999887</v>
      </c>
      <c r="CH23" s="6">
        <v>145495.451</v>
      </c>
      <c r="CI23" s="6">
        <v>-4522.4320000001462</v>
      </c>
      <c r="CJ23" s="6">
        <v>-694525.98199999984</v>
      </c>
      <c r="CK23" s="6">
        <v>-104877.79799999995</v>
      </c>
      <c r="CL23" s="6">
        <v>-1156.4109999998473</v>
      </c>
      <c r="CM23" s="6">
        <v>-279832.24099999992</v>
      </c>
      <c r="CN23" s="6">
        <v>19028.310999999754</v>
      </c>
      <c r="CO23" s="6">
        <v>-30047.233000000007</v>
      </c>
      <c r="CP23" s="6">
        <v>111497.07700000051</v>
      </c>
      <c r="CQ23" s="6">
        <v>-278801.69100000057</v>
      </c>
      <c r="CR23" s="6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</row>
    <row r="24" spans="1:128" s="64" customFormat="1" ht="15" customHeight="1">
      <c r="A24" s="142" t="s">
        <v>134</v>
      </c>
      <c r="B24" s="23">
        <v>412613.54296999995</v>
      </c>
      <c r="C24" s="23">
        <v>411497.50640000001</v>
      </c>
      <c r="D24" s="23">
        <v>327992.19688</v>
      </c>
      <c r="E24" s="23">
        <v>426426.36924999993</v>
      </c>
      <c r="F24" s="23">
        <v>397369.28822000005</v>
      </c>
      <c r="G24" s="23">
        <v>644178.67434000003</v>
      </c>
      <c r="H24" s="23">
        <v>395509.60417000001</v>
      </c>
      <c r="I24" s="23">
        <v>391016.52710000006</v>
      </c>
      <c r="J24" s="23">
        <v>391901.4853</v>
      </c>
      <c r="K24" s="23">
        <v>388939.91963999998</v>
      </c>
      <c r="L24" s="23">
        <v>335980.21777999995</v>
      </c>
      <c r="M24" s="23">
        <v>414993.87068000005</v>
      </c>
      <c r="N24" s="23">
        <v>462287.03428999992</v>
      </c>
      <c r="O24" s="23">
        <v>368433.67843999999</v>
      </c>
      <c r="P24" s="23">
        <v>458990.27616000001</v>
      </c>
      <c r="Q24" s="23">
        <v>570221.99700000009</v>
      </c>
      <c r="R24" s="23">
        <v>421858.61178999994</v>
      </c>
      <c r="S24" s="23">
        <v>482524.98496999999</v>
      </c>
      <c r="T24" s="23">
        <v>341698.55206000002</v>
      </c>
      <c r="U24" s="23">
        <v>484542.98664000002</v>
      </c>
      <c r="V24" s="23">
        <v>336446.15120000008</v>
      </c>
      <c r="W24" s="23">
        <v>430740.87604000006</v>
      </c>
      <c r="X24" s="23">
        <v>350961.97086</v>
      </c>
      <c r="Y24" s="23">
        <v>383890.46169999999</v>
      </c>
      <c r="Z24" s="24">
        <v>434937.12727</v>
      </c>
      <c r="AA24" s="24">
        <v>494269.84810000006</v>
      </c>
      <c r="AB24" s="24">
        <v>337456.53283999994</v>
      </c>
      <c r="AC24" s="24">
        <v>443685.50813000003</v>
      </c>
      <c r="AD24" s="24">
        <v>511692.67983000004</v>
      </c>
      <c r="AE24" s="24">
        <v>419854.78895999998</v>
      </c>
      <c r="AF24" s="24">
        <v>404472.47117999993</v>
      </c>
      <c r="AG24" s="24">
        <v>400050.71114999999</v>
      </c>
      <c r="AH24" s="8">
        <v>418357.49152000004</v>
      </c>
      <c r="AI24" s="8">
        <v>431557.03761000006</v>
      </c>
      <c r="AJ24" s="8">
        <v>390508.91874000005</v>
      </c>
      <c r="AK24" s="8">
        <v>474562.10887</v>
      </c>
      <c r="AL24" s="8">
        <v>482558.19820999994</v>
      </c>
      <c r="AM24" s="8">
        <v>458057.34766000003</v>
      </c>
      <c r="AN24" s="8">
        <v>366726.60220999998</v>
      </c>
      <c r="AO24" s="8">
        <v>492386.38163999998</v>
      </c>
      <c r="AP24" s="8">
        <v>470644.80538999999</v>
      </c>
      <c r="AQ24" s="8">
        <v>517943.97688999993</v>
      </c>
      <c r="AR24" s="8">
        <v>420757.13772999996</v>
      </c>
      <c r="AS24" s="8">
        <v>429303.01482999988</v>
      </c>
      <c r="AT24" s="8">
        <v>398493.05906</v>
      </c>
      <c r="AU24" s="8">
        <v>459356.64295999991</v>
      </c>
      <c r="AV24" s="8">
        <v>390525.75997999997</v>
      </c>
      <c r="AW24" s="8">
        <v>500640.11547000002</v>
      </c>
      <c r="AX24" s="8">
        <v>534575.73921999999</v>
      </c>
      <c r="AY24" s="8">
        <v>557605.52087999997</v>
      </c>
      <c r="AZ24" s="8">
        <v>400989.98840999999</v>
      </c>
      <c r="BA24" s="8">
        <v>558541.78144000005</v>
      </c>
      <c r="BB24" s="8">
        <v>678235.02790999995</v>
      </c>
      <c r="BC24" s="8">
        <v>520801.06751000002</v>
      </c>
      <c r="BD24" s="8">
        <v>669475.11973000003</v>
      </c>
      <c r="BE24" s="8">
        <v>492316.83273999998</v>
      </c>
      <c r="BF24" s="8">
        <v>438179.69274000003</v>
      </c>
      <c r="BG24" s="8">
        <v>494905.39918000001</v>
      </c>
      <c r="BH24" s="8">
        <v>489410.80917000002</v>
      </c>
      <c r="BI24" s="8">
        <v>489295.09207000025</v>
      </c>
      <c r="BJ24" s="8">
        <v>592846.61899999995</v>
      </c>
      <c r="BK24" s="8">
        <v>609456.42636000016</v>
      </c>
      <c r="BL24" s="8">
        <v>364332.63563999999</v>
      </c>
      <c r="BM24" s="8">
        <v>606454.19455999997</v>
      </c>
      <c r="BN24" s="8">
        <f>'1'!S30-'1'!R30</f>
        <v>687359.33943999978</v>
      </c>
      <c r="BO24" s="8">
        <f>'1'!T30-'1'!S30</f>
        <v>693121.78500000015</v>
      </c>
      <c r="BP24" s="8">
        <f>'1'!U30-'1'!T30</f>
        <v>450770.71600000001</v>
      </c>
      <c r="BQ24" s="8">
        <f>'1'!V30-'1'!U30</f>
        <v>414515.42499999981</v>
      </c>
      <c r="BR24" s="8">
        <f>'1'!W30-'1'!V30</f>
        <v>385164.82400000002</v>
      </c>
      <c r="BS24" s="8">
        <f>'1'!X30-'1'!W30</f>
        <v>575424.58999999985</v>
      </c>
      <c r="BT24" s="8">
        <f>'1'!Y30-'1'!X30</f>
        <v>422027.28500000015</v>
      </c>
      <c r="BU24" s="8">
        <f>'1'!Z30-'1'!Y30</f>
        <v>629644.76800000016</v>
      </c>
      <c r="BV24" s="8">
        <v>537722.94799999997</v>
      </c>
      <c r="BW24" s="8">
        <f>'1'!AC30-'1'!AB30</f>
        <v>582097.98899999994</v>
      </c>
      <c r="BX24" s="8">
        <f>'1'!AD30-'1'!AC30</f>
        <v>436083.22386000003</v>
      </c>
      <c r="BY24" s="8">
        <f>'1'!AE30-'1'!AD30</f>
        <v>645256.27613999997</v>
      </c>
      <c r="BZ24" s="8">
        <f>'1'!AF30-'1'!AE30</f>
        <v>572854.6903400002</v>
      </c>
      <c r="CA24" s="8">
        <f>'1'!AG30-'1'!AF30</f>
        <v>461405.87265999988</v>
      </c>
      <c r="CB24" s="8">
        <f>'1'!AH30-'1'!AG30</f>
        <v>709928.08499999996</v>
      </c>
      <c r="CC24" s="8">
        <f>'1'!AI30-'1'!AH30</f>
        <v>472605.6950000003</v>
      </c>
      <c r="CD24" s="8">
        <f>'1'!AJ30-'1'!AI30</f>
        <v>446749.91500000004</v>
      </c>
      <c r="CE24" s="8">
        <v>490335.51499999966</v>
      </c>
      <c r="CF24" s="8">
        <v>468560.22200000007</v>
      </c>
      <c r="CG24" s="8">
        <v>601482.06933000032</v>
      </c>
      <c r="CH24" s="8">
        <v>713014.63199999998</v>
      </c>
      <c r="CI24" s="8">
        <v>644814.95699999994</v>
      </c>
      <c r="CJ24" s="8">
        <v>330339.75800000015</v>
      </c>
      <c r="CK24" s="8">
        <v>785719.32400000002</v>
      </c>
      <c r="CL24" s="8">
        <v>665234.2209999999</v>
      </c>
      <c r="CM24" s="8">
        <v>589166.17700000014</v>
      </c>
      <c r="CN24" s="8">
        <v>717458.08799999952</v>
      </c>
      <c r="CO24" s="8">
        <v>557138.06199999992</v>
      </c>
      <c r="CP24" s="8">
        <v>764496.89700000081</v>
      </c>
      <c r="CQ24" s="8">
        <v>516906.96499999985</v>
      </c>
      <c r="CR24" s="8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</row>
    <row r="25" spans="1:128" s="64" customFormat="1" ht="15" customHeight="1">
      <c r="A25" s="142" t="s">
        <v>140</v>
      </c>
      <c r="B25" s="23">
        <v>379352.78739999997</v>
      </c>
      <c r="C25" s="23">
        <v>445069.26723000006</v>
      </c>
      <c r="D25" s="23">
        <v>407938.73073999997</v>
      </c>
      <c r="E25" s="23">
        <v>427512.08747000003</v>
      </c>
      <c r="F25" s="23">
        <v>352681.35777000006</v>
      </c>
      <c r="G25" s="23">
        <v>426935.98931000009</v>
      </c>
      <c r="H25" s="23">
        <v>403699.04085999995</v>
      </c>
      <c r="I25" s="23">
        <v>367060.14042999997</v>
      </c>
      <c r="J25" s="23">
        <v>369460.09510999999</v>
      </c>
      <c r="K25" s="23">
        <v>463696.45745999989</v>
      </c>
      <c r="L25" s="23">
        <v>494877.64147999999</v>
      </c>
      <c r="M25" s="23">
        <v>805904.28184000007</v>
      </c>
      <c r="N25" s="23">
        <v>420794.94959999993</v>
      </c>
      <c r="O25" s="23">
        <v>460176.72369999997</v>
      </c>
      <c r="P25" s="23">
        <v>425026.18030000007</v>
      </c>
      <c r="Q25" s="23">
        <v>452582.66867999989</v>
      </c>
      <c r="R25" s="23">
        <v>368697.68630999996</v>
      </c>
      <c r="S25" s="23">
        <v>486232.66709000006</v>
      </c>
      <c r="T25" s="23">
        <v>435667.16904999991</v>
      </c>
      <c r="U25" s="23">
        <v>397007.14903999993</v>
      </c>
      <c r="V25" s="23">
        <v>386624.80010999995</v>
      </c>
      <c r="W25" s="23">
        <v>409687.47738</v>
      </c>
      <c r="X25" s="23">
        <v>447786.18174000009</v>
      </c>
      <c r="Y25" s="23">
        <v>789130.43163000001</v>
      </c>
      <c r="Z25" s="24">
        <v>388337.59250000003</v>
      </c>
      <c r="AA25" s="24">
        <v>468191.93805</v>
      </c>
      <c r="AB25" s="24">
        <v>461989.31341999996</v>
      </c>
      <c r="AC25" s="24">
        <v>495991.33423999994</v>
      </c>
      <c r="AD25" s="24">
        <v>371523.80509999994</v>
      </c>
      <c r="AE25" s="24">
        <v>416406.64285999996</v>
      </c>
      <c r="AF25" s="24">
        <v>407172.6238</v>
      </c>
      <c r="AG25" s="24">
        <v>368269.85476999992</v>
      </c>
      <c r="AH25" s="8">
        <v>345547.58761000005</v>
      </c>
      <c r="AI25" s="8">
        <v>516683.77352000005</v>
      </c>
      <c r="AJ25" s="8">
        <v>480104.04</v>
      </c>
      <c r="AK25" s="8">
        <v>680584.88181000017</v>
      </c>
      <c r="AL25" s="8">
        <v>385506.79494999995</v>
      </c>
      <c r="AM25" s="8">
        <v>458340.12303000008</v>
      </c>
      <c r="AN25" s="8">
        <v>427090.50953000004</v>
      </c>
      <c r="AO25" s="8">
        <v>428925.86042999994</v>
      </c>
      <c r="AP25" s="8">
        <v>438023.09750999999</v>
      </c>
      <c r="AQ25" s="8">
        <v>529857.89801000012</v>
      </c>
      <c r="AR25" s="8">
        <v>406596.24608000007</v>
      </c>
      <c r="AS25" s="8">
        <v>375457.68241000007</v>
      </c>
      <c r="AT25" s="8">
        <v>396684.58600000007</v>
      </c>
      <c r="AU25" s="8">
        <v>573136.53649999981</v>
      </c>
      <c r="AV25" s="8">
        <v>529635.42767000012</v>
      </c>
      <c r="AW25" s="8">
        <v>795066.07842999999</v>
      </c>
      <c r="AX25" s="8">
        <v>406121.26248999999</v>
      </c>
      <c r="AY25" s="8">
        <v>451625.50091</v>
      </c>
      <c r="AZ25" s="8">
        <v>465017.33398</v>
      </c>
      <c r="BA25" s="8">
        <v>574173.04639000003</v>
      </c>
      <c r="BB25" s="8">
        <v>447843.60551999998</v>
      </c>
      <c r="BC25" s="8">
        <v>565389.58499999996</v>
      </c>
      <c r="BD25" s="8">
        <v>502740.71925000002</v>
      </c>
      <c r="BE25" s="8">
        <v>480961.41625000001</v>
      </c>
      <c r="BF25" s="8">
        <v>480947.05900000001</v>
      </c>
      <c r="BG25" s="8">
        <v>679927.01202999998</v>
      </c>
      <c r="BH25" s="8">
        <v>634015.20392999996</v>
      </c>
      <c r="BI25" s="8">
        <v>937719.79824999906</v>
      </c>
      <c r="BJ25" s="8">
        <v>539243.79799999995</v>
      </c>
      <c r="BK25" s="8">
        <v>563272.48399999994</v>
      </c>
      <c r="BL25" s="8">
        <v>471801.41100000008</v>
      </c>
      <c r="BM25" s="8">
        <v>555123.33100000024</v>
      </c>
      <c r="BN25" s="8">
        <f>'1'!S31-'1'!R31</f>
        <v>484784.35499999998</v>
      </c>
      <c r="BO25" s="8">
        <f>'1'!T31-'1'!S31</f>
        <v>527467.62099999981</v>
      </c>
      <c r="BP25" s="8">
        <f>'1'!U31-'1'!T31</f>
        <v>572226.3731999998</v>
      </c>
      <c r="BQ25" s="8">
        <f>'1'!V31-'1'!U31</f>
        <v>477058.63679999998</v>
      </c>
      <c r="BR25" s="8">
        <f>'1'!W31-'1'!V31</f>
        <v>484407.47400000039</v>
      </c>
      <c r="BS25" s="8">
        <f>'1'!X31-'1'!W31</f>
        <v>681995.50399999972</v>
      </c>
      <c r="BT25" s="8">
        <f>'1'!Y31-'1'!X31</f>
        <v>584778.12899999972</v>
      </c>
      <c r="BU25" s="8">
        <f>'1'!Z31-'1'!Y31</f>
        <v>974003.67700000014</v>
      </c>
      <c r="BV25" s="8">
        <v>564731.73100000003</v>
      </c>
      <c r="BW25" s="8">
        <f>'1'!AC31-'1'!AB31</f>
        <v>564358.72999999986</v>
      </c>
      <c r="BX25" s="8">
        <f>'1'!AD31-'1'!AC31</f>
        <v>528520.58600000013</v>
      </c>
      <c r="BY25" s="8">
        <f>'1'!AE31-'1'!AD31</f>
        <v>713875.03399999975</v>
      </c>
      <c r="BZ25" s="8">
        <f>'1'!AF31-'1'!AE31</f>
        <v>494549.63200000022</v>
      </c>
      <c r="CA25" s="8">
        <f>'1'!AG31-'1'!AF31</f>
        <v>578082.28700000001</v>
      </c>
      <c r="CB25" s="8">
        <f>'1'!AH31-'1'!AG31</f>
        <v>616330.61700000009</v>
      </c>
      <c r="CC25" s="8">
        <f>'1'!AI31-'1'!AH31</f>
        <v>573848.6259999997</v>
      </c>
      <c r="CD25" s="8">
        <f>'1'!AJ31-'1'!AI31</f>
        <v>565735.17300000042</v>
      </c>
      <c r="CE25" s="8">
        <v>755917.60199999996</v>
      </c>
      <c r="CF25" s="8">
        <v>576740.78000000026</v>
      </c>
      <c r="CG25" s="8">
        <v>1134353.7279999992</v>
      </c>
      <c r="CH25" s="8">
        <v>567519.18099999998</v>
      </c>
      <c r="CI25" s="8">
        <v>649337.38900000008</v>
      </c>
      <c r="CJ25" s="8">
        <v>1024865.74</v>
      </c>
      <c r="CK25" s="8">
        <v>890597.12199999997</v>
      </c>
      <c r="CL25" s="8">
        <v>666390.63199999975</v>
      </c>
      <c r="CM25" s="8">
        <v>868998.41800000006</v>
      </c>
      <c r="CN25" s="8">
        <v>698429.77699999977</v>
      </c>
      <c r="CO25" s="8">
        <v>587185.29499999993</v>
      </c>
      <c r="CP25" s="8">
        <v>652999.8200000003</v>
      </c>
      <c r="CQ25" s="8">
        <v>795708.65600000042</v>
      </c>
      <c r="CR25" s="8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</row>
    <row r="26" spans="1:128" s="82" customFormat="1" ht="15" customHeight="1">
      <c r="A26" s="140" t="s">
        <v>150</v>
      </c>
      <c r="B26" s="6">
        <f t="shared" ref="B26:M26" si="42">B27-B28</f>
        <v>28085.940999999992</v>
      </c>
      <c r="C26" s="6">
        <f t="shared" si="42"/>
        <v>-2209.6659999999974</v>
      </c>
      <c r="D26" s="6">
        <f t="shared" si="42"/>
        <v>-2076.3969999999972</v>
      </c>
      <c r="E26" s="6">
        <f t="shared" si="42"/>
        <v>-25772.334000000003</v>
      </c>
      <c r="F26" s="6">
        <f t="shared" si="42"/>
        <v>46831.74199999994</v>
      </c>
      <c r="G26" s="6">
        <f t="shared" si="42"/>
        <v>3166.2689999999711</v>
      </c>
      <c r="H26" s="6">
        <f t="shared" si="42"/>
        <v>29314.533579999959</v>
      </c>
      <c r="I26" s="6">
        <f t="shared" si="42"/>
        <v>18834.974999999977</v>
      </c>
      <c r="J26" s="6">
        <f t="shared" si="42"/>
        <v>-7998.9459900000074</v>
      </c>
      <c r="K26" s="6">
        <f t="shared" si="42"/>
        <v>15404.581549999944</v>
      </c>
      <c r="L26" s="6">
        <f t="shared" si="42"/>
        <v>3880.22199000002</v>
      </c>
      <c r="M26" s="6">
        <f t="shared" si="42"/>
        <v>-7109.0895699999237</v>
      </c>
      <c r="N26" s="6">
        <f t="shared" ref="N26" si="43">N27-N28</f>
        <v>30293.167959999992</v>
      </c>
      <c r="O26" s="6">
        <f t="shared" ref="O26" si="44">O27-O28</f>
        <v>-3741.2102699999814</v>
      </c>
      <c r="P26" s="6">
        <f t="shared" ref="P26" si="45">P27-P28</f>
        <v>-35745.109509999893</v>
      </c>
      <c r="Q26" s="6">
        <f t="shared" ref="Q26" si="46">Q27-Q28</f>
        <v>10894.002750000014</v>
      </c>
      <c r="R26" s="6">
        <f t="shared" ref="R26" si="47">R27-R28</f>
        <v>39042.931069999991</v>
      </c>
      <c r="S26" s="6">
        <f t="shared" ref="S26" si="48">S27-S28</f>
        <v>-19439.325179999956</v>
      </c>
      <c r="T26" s="6">
        <f t="shared" ref="T26:U26" si="49">T27-T28</f>
        <v>33475.480979999935</v>
      </c>
      <c r="U26" s="6">
        <f t="shared" si="49"/>
        <v>26066.225219999964</v>
      </c>
      <c r="V26" s="6">
        <f t="shared" ref="V26:W26" si="50">V27-V28</f>
        <v>-19741.605299999967</v>
      </c>
      <c r="W26" s="6">
        <f t="shared" si="50"/>
        <v>24224.396609999938</v>
      </c>
      <c r="X26" s="6">
        <v>-798.6492900000012</v>
      </c>
      <c r="Y26" s="6">
        <v>6601.6457899999514</v>
      </c>
      <c r="Z26" s="20">
        <f>Z27-Z28</f>
        <v>9605.6477000000014</v>
      </c>
      <c r="AA26" s="20">
        <v>-10143.730570000072</v>
      </c>
      <c r="AB26" s="20">
        <v>-25834.440159999929</v>
      </c>
      <c r="AC26" s="20">
        <v>12010.921940000029</v>
      </c>
      <c r="AD26" s="20">
        <v>-1895.7503999999899</v>
      </c>
      <c r="AE26" s="20">
        <v>4159.7381500000383</v>
      </c>
      <c r="AF26" s="20">
        <v>43378.117399999959</v>
      </c>
      <c r="AG26" s="20">
        <v>-13059.678359999993</v>
      </c>
      <c r="AH26" s="6">
        <v>-5936.8914500000192</v>
      </c>
      <c r="AI26" s="6">
        <v>15398.094009999937</v>
      </c>
      <c r="AJ26" s="6">
        <v>-19339.799779999936</v>
      </c>
      <c r="AK26" s="6">
        <v>39004.743390000076</v>
      </c>
      <c r="AL26" s="6">
        <v>-21799.127470000003</v>
      </c>
      <c r="AM26" s="6">
        <v>-14780.299239999977</v>
      </c>
      <c r="AN26" s="6">
        <v>-17743.228270000003</v>
      </c>
      <c r="AO26" s="6">
        <v>-437.79270999996811</v>
      </c>
      <c r="AP26" s="6">
        <v>30215.499400000001</v>
      </c>
      <c r="AQ26" s="6">
        <v>11815.858690000056</v>
      </c>
      <c r="AR26" s="6">
        <v>52847.975030000016</v>
      </c>
      <c r="AS26" s="6">
        <v>9214.1214800000162</v>
      </c>
      <c r="AT26" s="6">
        <v>14423.426499999976</v>
      </c>
      <c r="AU26" s="6">
        <v>607.68423999996912</v>
      </c>
      <c r="AV26" s="6">
        <v>5406.9049500000119</v>
      </c>
      <c r="AW26" s="6">
        <v>44050.043369999999</v>
      </c>
      <c r="AX26" s="6">
        <v>-15709.89136</v>
      </c>
      <c r="AY26" s="6">
        <v>-3145.7377500000002</v>
      </c>
      <c r="AZ26" s="6">
        <v>-15109.231579999992</v>
      </c>
      <c r="BA26" s="6">
        <v>15870.519899999985</v>
      </c>
      <c r="BB26" s="6">
        <v>34904.9211</v>
      </c>
      <c r="BC26" s="6">
        <v>37864.746000000014</v>
      </c>
      <c r="BD26" s="6">
        <v>42520.225739999994</v>
      </c>
      <c r="BE26" s="6">
        <v>26899.524269999994</v>
      </c>
      <c r="BF26" s="6">
        <v>24726.736799999984</v>
      </c>
      <c r="BG26" s="6">
        <v>13781.348129999998</v>
      </c>
      <c r="BH26" s="6">
        <v>15674.671660000022</v>
      </c>
      <c r="BI26" s="6">
        <v>23953.897089999984</v>
      </c>
      <c r="BJ26" s="6">
        <f>BJ27-BJ28</f>
        <v>30062.850799999986</v>
      </c>
      <c r="BK26" s="6">
        <f>BK27-BK28</f>
        <v>6372.6892000000516</v>
      </c>
      <c r="BL26" s="6">
        <f>BL27-BL28</f>
        <v>12140.425000000076</v>
      </c>
      <c r="BM26" s="6">
        <f>BM27-BM28</f>
        <v>1946.2299999999814</v>
      </c>
      <c r="BN26" s="6">
        <f>'1'!S32-'1'!R32</f>
        <v>48256.782999999821</v>
      </c>
      <c r="BO26" s="6">
        <f>'1'!T32-'1'!S32</f>
        <v>39257.022000000114</v>
      </c>
      <c r="BP26" s="6">
        <f>'1'!U32-'1'!T32</f>
        <v>44379.878000000026</v>
      </c>
      <c r="BQ26" s="6">
        <f>'1'!V32-'1'!U32</f>
        <v>52042.22900000005</v>
      </c>
      <c r="BR26" s="6">
        <f>'1'!W32-'1'!V32</f>
        <v>12935.013999999966</v>
      </c>
      <c r="BS26" s="6">
        <f>'1'!X32-'1'!W32</f>
        <v>13054.496000000043</v>
      </c>
      <c r="BT26" s="6">
        <f>'1'!Y32-'1'!X32</f>
        <v>29199.134999999776</v>
      </c>
      <c r="BU26" s="6">
        <f>'1'!Z32-'1'!Y32</f>
        <v>9903.9290000000037</v>
      </c>
      <c r="BV26" s="6">
        <v>22494.11599999998</v>
      </c>
      <c r="BW26" s="6">
        <f>'1'!AC32-'1'!AB32</f>
        <v>19172.585000000021</v>
      </c>
      <c r="BX26" s="6">
        <f>'1'!AD32-'1'!AC32</f>
        <v>-35370.508000000031</v>
      </c>
      <c r="BY26" s="6">
        <f>'1'!AE32-'1'!AD32</f>
        <v>-17362.307999999961</v>
      </c>
      <c r="BZ26" s="6">
        <f>'1'!AF32-'1'!AE32</f>
        <v>4194.2790000000969</v>
      </c>
      <c r="CA26" s="6">
        <f>'1'!AG32-'1'!AF32</f>
        <v>-37730.164000000106</v>
      </c>
      <c r="CB26" s="6">
        <f>'1'!AH32-'1'!AG32</f>
        <v>44378.43200000003</v>
      </c>
      <c r="CC26" s="6">
        <f>'1'!AI32-'1'!AH32</f>
        <v>28132.233000000007</v>
      </c>
      <c r="CD26" s="6">
        <f>'1'!AJ32-'1'!AI32</f>
        <v>-9630.0789999999106</v>
      </c>
      <c r="CE26" s="6">
        <v>28163.168999999762</v>
      </c>
      <c r="CF26" s="6">
        <v>857.32599999988452</v>
      </c>
      <c r="CG26" s="6">
        <v>67612.172999999952</v>
      </c>
      <c r="CH26" s="6">
        <v>-62808.075000000012</v>
      </c>
      <c r="CI26" s="6">
        <v>-67375.438000000024</v>
      </c>
      <c r="CJ26" s="6">
        <v>-23930.665999999968</v>
      </c>
      <c r="CK26" s="6">
        <v>6610.8779999999097</v>
      </c>
      <c r="CL26" s="6">
        <v>34323.187000000267</v>
      </c>
      <c r="CM26" s="6">
        <v>27288.038999999641</v>
      </c>
      <c r="CN26" s="6">
        <v>61101.998000000138</v>
      </c>
      <c r="CO26" s="6">
        <v>26197.430000000168</v>
      </c>
      <c r="CP26" s="6">
        <v>29202.435000000056</v>
      </c>
      <c r="CQ26" s="6">
        <v>32397.037000000011</v>
      </c>
      <c r="CR26" s="6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</row>
    <row r="27" spans="1:128" s="64" customFormat="1" ht="15" customHeight="1">
      <c r="A27" s="142" t="s">
        <v>134</v>
      </c>
      <c r="B27" s="23">
        <v>167302.60999999999</v>
      </c>
      <c r="C27" s="23">
        <v>174192.72100000002</v>
      </c>
      <c r="D27" s="23">
        <v>172946.09900000002</v>
      </c>
      <c r="E27" s="23">
        <v>191358.82</v>
      </c>
      <c r="F27" s="23">
        <v>181935.68499999997</v>
      </c>
      <c r="G27" s="23">
        <v>179947.74799999999</v>
      </c>
      <c r="H27" s="23">
        <v>206719.70021999997</v>
      </c>
      <c r="I27" s="23">
        <v>188267.91199999995</v>
      </c>
      <c r="J27" s="23">
        <v>175198.91996000003</v>
      </c>
      <c r="K27" s="23">
        <v>194478.29592999999</v>
      </c>
      <c r="L27" s="23">
        <v>178262.19026</v>
      </c>
      <c r="M27" s="23">
        <v>211495.62752000007</v>
      </c>
      <c r="N27" s="23">
        <v>177052.00193</v>
      </c>
      <c r="O27" s="23">
        <v>180354.00823000001</v>
      </c>
      <c r="P27" s="23">
        <v>185691.39772000007</v>
      </c>
      <c r="Q27" s="23">
        <v>197156.44506000003</v>
      </c>
      <c r="R27" s="23">
        <v>184100.73688000001</v>
      </c>
      <c r="S27" s="23">
        <v>183249.31471000004</v>
      </c>
      <c r="T27" s="23">
        <v>215704.57934999996</v>
      </c>
      <c r="U27" s="23">
        <v>194787.66297</v>
      </c>
      <c r="V27" s="23">
        <v>181730.77025999999</v>
      </c>
      <c r="W27" s="23">
        <v>195077.90918999998</v>
      </c>
      <c r="X27" s="23">
        <v>185930.04064999998</v>
      </c>
      <c r="Y27" s="23">
        <v>213406.17585</v>
      </c>
      <c r="Z27" s="24">
        <v>179448.11551999996</v>
      </c>
      <c r="AA27" s="24">
        <v>183325.96662999998</v>
      </c>
      <c r="AB27" s="24">
        <v>184031.77638000002</v>
      </c>
      <c r="AC27" s="24">
        <v>206561.78546000001</v>
      </c>
      <c r="AD27" s="24">
        <v>187478.70384</v>
      </c>
      <c r="AE27" s="24">
        <v>195571.64927000002</v>
      </c>
      <c r="AF27" s="24">
        <v>215650.95424999992</v>
      </c>
      <c r="AG27" s="24">
        <v>195153.98161000002</v>
      </c>
      <c r="AH27" s="8">
        <v>187423.69270999997</v>
      </c>
      <c r="AI27" s="8">
        <v>191589.60444</v>
      </c>
      <c r="AJ27" s="8">
        <v>190326.87980000005</v>
      </c>
      <c r="AK27" s="8">
        <v>221573.25633000006</v>
      </c>
      <c r="AL27" s="8">
        <v>188337.98945000002</v>
      </c>
      <c r="AM27" s="8">
        <v>182372.30180000004</v>
      </c>
      <c r="AN27" s="8">
        <v>185189.21679000001</v>
      </c>
      <c r="AO27" s="8">
        <v>216835.99692999999</v>
      </c>
      <c r="AP27" s="8">
        <v>206071.87583</v>
      </c>
      <c r="AQ27" s="8">
        <v>209366.27141000002</v>
      </c>
      <c r="AR27" s="8">
        <v>230880.91754000002</v>
      </c>
      <c r="AS27" s="8">
        <v>222091.91694999998</v>
      </c>
      <c r="AT27" s="8">
        <v>198976.54431999996</v>
      </c>
      <c r="AU27" s="8">
        <v>218034.55744</v>
      </c>
      <c r="AV27" s="8">
        <v>207748.62768000003</v>
      </c>
      <c r="AW27" s="8">
        <v>238266.67812999999</v>
      </c>
      <c r="AX27" s="8">
        <v>200983.12943999999</v>
      </c>
      <c r="AY27" s="8">
        <v>203762.89705</v>
      </c>
      <c r="AZ27" s="8">
        <v>198319.35608</v>
      </c>
      <c r="BA27" s="8">
        <v>239417.98233999999</v>
      </c>
      <c r="BB27" s="8">
        <v>229158.50018999999</v>
      </c>
      <c r="BC27" s="8">
        <v>235028.402</v>
      </c>
      <c r="BD27" s="8">
        <v>262376.35897</v>
      </c>
      <c r="BE27" s="8">
        <v>237395.66355999999</v>
      </c>
      <c r="BF27" s="8">
        <v>220032.02859999999</v>
      </c>
      <c r="BG27" s="8">
        <v>250836.97177</v>
      </c>
      <c r="BH27" s="8">
        <v>237193.31580000001</v>
      </c>
      <c r="BI27" s="8">
        <v>267819.78019999992</v>
      </c>
      <c r="BJ27" s="8">
        <v>235581.60579999999</v>
      </c>
      <c r="BK27" s="8">
        <v>231251.66420000003</v>
      </c>
      <c r="BL27" s="8">
        <v>225206.85600000006</v>
      </c>
      <c r="BM27" s="8">
        <v>258832.40399999998</v>
      </c>
      <c r="BN27" s="8">
        <f>'1'!S33-'1'!R33</f>
        <v>256203.75799999991</v>
      </c>
      <c r="BO27" s="8">
        <f>'1'!T33-'1'!S33</f>
        <v>247189.71200000006</v>
      </c>
      <c r="BP27" s="8">
        <f>'1'!U33-'1'!T33</f>
        <v>283516.21800000011</v>
      </c>
      <c r="BQ27" s="8">
        <f>'1'!V33-'1'!U33</f>
        <v>259698.41599999997</v>
      </c>
      <c r="BR27" s="8">
        <f>'1'!W33-'1'!V33</f>
        <v>242624.01899999985</v>
      </c>
      <c r="BS27" s="8">
        <f>'1'!X33-'1'!W33</f>
        <v>269550.25100000016</v>
      </c>
      <c r="BT27" s="8">
        <f>'1'!Y33-'1'!X33</f>
        <v>254562.17599999998</v>
      </c>
      <c r="BU27" s="8">
        <f>'1'!Z33-'1'!Y33</f>
        <v>286098.93299999973</v>
      </c>
      <c r="BV27" s="8">
        <v>258275.56099999999</v>
      </c>
      <c r="BW27" s="8">
        <f>'1'!AC33-'1'!AB33</f>
        <v>248374.82199999999</v>
      </c>
      <c r="BX27" s="8">
        <f>'1'!AD33-'1'!AC33</f>
        <v>233055.52400000003</v>
      </c>
      <c r="BY27" s="8">
        <f>'1'!AE33-'1'!AD33</f>
        <v>250544.49699999997</v>
      </c>
      <c r="BZ27" s="8">
        <f>'1'!AF33-'1'!AE33</f>
        <v>221419.72000000009</v>
      </c>
      <c r="CA27" s="8">
        <f>'1'!AG33-'1'!AF33</f>
        <v>230447.87599999993</v>
      </c>
      <c r="CB27" s="8">
        <f>'1'!AH33-'1'!AG33</f>
        <v>276776.06300000008</v>
      </c>
      <c r="CC27" s="8">
        <f>'1'!AI33-'1'!AH33</f>
        <v>260132.28599999985</v>
      </c>
      <c r="CD27" s="8">
        <f>'1'!AJ33-'1'!AI33</f>
        <v>257225.73300000001</v>
      </c>
      <c r="CE27" s="8">
        <v>262818.47399999993</v>
      </c>
      <c r="CF27" s="8">
        <v>258427.69100000011</v>
      </c>
      <c r="CG27" s="8">
        <v>350058.45699999994</v>
      </c>
      <c r="CH27" s="8">
        <v>182213.52799999999</v>
      </c>
      <c r="CI27" s="8">
        <v>196739.364</v>
      </c>
      <c r="CJ27" s="8">
        <v>280261.929</v>
      </c>
      <c r="CK27" s="8">
        <v>272916.72100000002</v>
      </c>
      <c r="CL27" s="8">
        <v>277554.30500000005</v>
      </c>
      <c r="CM27" s="8">
        <v>304993.49899999984</v>
      </c>
      <c r="CN27" s="8">
        <v>302140.07200000016</v>
      </c>
      <c r="CO27" s="8">
        <v>299731.99099999992</v>
      </c>
      <c r="CP27" s="8">
        <v>292093.13200000022</v>
      </c>
      <c r="CQ27" s="8">
        <v>282344.85800000001</v>
      </c>
      <c r="CR27" s="8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</row>
    <row r="28" spans="1:128" s="64" customFormat="1" ht="15" customHeight="1">
      <c r="A28" s="142" t="s">
        <v>140</v>
      </c>
      <c r="B28" s="23">
        <v>139216.66899999999</v>
      </c>
      <c r="C28" s="23">
        <v>176402.38700000002</v>
      </c>
      <c r="D28" s="23">
        <v>175022.49600000001</v>
      </c>
      <c r="E28" s="23">
        <v>217131.15400000001</v>
      </c>
      <c r="F28" s="23">
        <v>135103.94300000003</v>
      </c>
      <c r="G28" s="23">
        <v>176781.47900000002</v>
      </c>
      <c r="H28" s="23">
        <v>177405.16664000001</v>
      </c>
      <c r="I28" s="23">
        <v>169432.93699999998</v>
      </c>
      <c r="J28" s="23">
        <v>183197.86595000004</v>
      </c>
      <c r="K28" s="23">
        <v>179073.71438000005</v>
      </c>
      <c r="L28" s="23">
        <v>174381.96826999998</v>
      </c>
      <c r="M28" s="23">
        <v>218604.71708999999</v>
      </c>
      <c r="N28" s="23">
        <v>146758.83397000001</v>
      </c>
      <c r="O28" s="23">
        <v>184095.21849999999</v>
      </c>
      <c r="P28" s="23">
        <v>221436.50722999996</v>
      </c>
      <c r="Q28" s="23">
        <v>186262.44231000001</v>
      </c>
      <c r="R28" s="23">
        <v>145057.80581000002</v>
      </c>
      <c r="S28" s="23">
        <v>202688.63988999999</v>
      </c>
      <c r="T28" s="23">
        <v>182229.09837000002</v>
      </c>
      <c r="U28" s="23">
        <v>168721.43775000004</v>
      </c>
      <c r="V28" s="23">
        <v>201472.37555999996</v>
      </c>
      <c r="W28" s="23">
        <v>170853.51258000004</v>
      </c>
      <c r="X28" s="23">
        <v>186728.68993999998</v>
      </c>
      <c r="Y28" s="23">
        <v>206804.53006000005</v>
      </c>
      <c r="Z28" s="24">
        <v>169842.46781999996</v>
      </c>
      <c r="AA28" s="24">
        <v>193469.69720000005</v>
      </c>
      <c r="AB28" s="24">
        <v>209866.21653999996</v>
      </c>
      <c r="AC28" s="24">
        <v>194550.86351999998</v>
      </c>
      <c r="AD28" s="24">
        <v>189374.45423999999</v>
      </c>
      <c r="AE28" s="24">
        <v>191411.91111999998</v>
      </c>
      <c r="AF28" s="24">
        <v>172272.83684999996</v>
      </c>
      <c r="AG28" s="24">
        <v>208213.65997000001</v>
      </c>
      <c r="AH28" s="8">
        <v>193360.58416</v>
      </c>
      <c r="AI28" s="8">
        <v>176191.51043000005</v>
      </c>
      <c r="AJ28" s="8">
        <v>209666.67958</v>
      </c>
      <c r="AK28" s="8">
        <v>182568.51293999999</v>
      </c>
      <c r="AL28" s="8">
        <v>210137.11692</v>
      </c>
      <c r="AM28" s="8">
        <v>197152.60104000001</v>
      </c>
      <c r="AN28" s="8">
        <v>202932.44506000003</v>
      </c>
      <c r="AO28" s="8">
        <v>217273.78963999997</v>
      </c>
      <c r="AP28" s="8">
        <v>175856.37643</v>
      </c>
      <c r="AQ28" s="8">
        <v>197550.41271999996</v>
      </c>
      <c r="AR28" s="8">
        <v>178032.94250999999</v>
      </c>
      <c r="AS28" s="8">
        <v>212877.79546999995</v>
      </c>
      <c r="AT28" s="8">
        <v>184553.11781999998</v>
      </c>
      <c r="AU28" s="8">
        <v>217426.87320000003</v>
      </c>
      <c r="AV28" s="8">
        <v>202341.72273000001</v>
      </c>
      <c r="AW28" s="8">
        <v>194216.63475999999</v>
      </c>
      <c r="AX28" s="8">
        <v>216693.0208</v>
      </c>
      <c r="AY28" s="8">
        <v>206908.6348</v>
      </c>
      <c r="AZ28" s="8">
        <v>213428.58765999999</v>
      </c>
      <c r="BA28" s="8">
        <v>223547.46244</v>
      </c>
      <c r="BB28" s="8">
        <v>194253.57909000001</v>
      </c>
      <c r="BC28" s="8">
        <v>197163.65599999999</v>
      </c>
      <c r="BD28" s="8">
        <v>219856.13323000001</v>
      </c>
      <c r="BE28" s="8">
        <v>210496.13928999999</v>
      </c>
      <c r="BF28" s="8">
        <v>195305.29180000001</v>
      </c>
      <c r="BG28" s="8">
        <v>237055.62364000001</v>
      </c>
      <c r="BH28" s="8">
        <v>221518.64413999999</v>
      </c>
      <c r="BI28" s="8">
        <v>243865.88310999982</v>
      </c>
      <c r="BJ28" s="8">
        <v>205518.755</v>
      </c>
      <c r="BK28" s="8">
        <v>224878.97499999998</v>
      </c>
      <c r="BL28" s="8">
        <v>213066.43099999998</v>
      </c>
      <c r="BM28" s="8">
        <v>256886.174</v>
      </c>
      <c r="BN28" s="8">
        <f>'1'!S34-'1'!R34</f>
        <v>207946.97500000009</v>
      </c>
      <c r="BO28" s="8">
        <f>'1'!T34-'1'!S34</f>
        <v>207932.68999999994</v>
      </c>
      <c r="BP28" s="8">
        <f>'1'!U34-'1'!T34</f>
        <v>239136.34000000008</v>
      </c>
      <c r="BQ28" s="8">
        <f>'1'!V34-'1'!U34</f>
        <v>207656.18699999992</v>
      </c>
      <c r="BR28" s="8">
        <f>'1'!W34-'1'!V34</f>
        <v>229689.00499999989</v>
      </c>
      <c r="BS28" s="8">
        <f>'1'!X34-'1'!W34</f>
        <v>256495.75500000012</v>
      </c>
      <c r="BT28" s="8">
        <f>'1'!Y34-'1'!X34</f>
        <v>225363.0410000002</v>
      </c>
      <c r="BU28" s="8">
        <f>'1'!Z34-'1'!Y34</f>
        <v>276195.00399999972</v>
      </c>
      <c r="BV28" s="8">
        <v>235781.44500000001</v>
      </c>
      <c r="BW28" s="8">
        <f>'1'!AC34-'1'!AB34</f>
        <v>229202.23699999996</v>
      </c>
      <c r="BX28" s="8">
        <f>'1'!AD34-'1'!AC34</f>
        <v>268426.03200000006</v>
      </c>
      <c r="BY28" s="8">
        <f>'1'!AE34-'1'!AD34</f>
        <v>267906.80499999993</v>
      </c>
      <c r="BZ28" s="8">
        <f>'1'!AF34-'1'!AE34</f>
        <v>217225.44099999999</v>
      </c>
      <c r="CA28" s="8">
        <f>'1'!AG34-'1'!AF34</f>
        <v>268178.04000000004</v>
      </c>
      <c r="CB28" s="8">
        <f>'1'!AH34-'1'!AG34</f>
        <v>232397.63100000005</v>
      </c>
      <c r="CC28" s="8">
        <f>'1'!AI34-'1'!AH34</f>
        <v>232000.05299999984</v>
      </c>
      <c r="CD28" s="8">
        <f>'1'!AJ34-'1'!AI34</f>
        <v>266855.81199999992</v>
      </c>
      <c r="CE28" s="8">
        <v>234655.30500000017</v>
      </c>
      <c r="CF28" s="8">
        <v>257570.36500000022</v>
      </c>
      <c r="CG28" s="8">
        <v>282446.28399999999</v>
      </c>
      <c r="CH28" s="8">
        <v>245021.603</v>
      </c>
      <c r="CI28" s="8">
        <v>264114.80200000003</v>
      </c>
      <c r="CJ28" s="8">
        <v>304192.59499999997</v>
      </c>
      <c r="CK28" s="8">
        <v>266305.84300000011</v>
      </c>
      <c r="CL28" s="8">
        <v>243231.11799999978</v>
      </c>
      <c r="CM28" s="8">
        <v>277705.4600000002</v>
      </c>
      <c r="CN28" s="8">
        <v>241038.07400000002</v>
      </c>
      <c r="CO28" s="8">
        <v>273534.56099999975</v>
      </c>
      <c r="CP28" s="8">
        <v>262890.69700000016</v>
      </c>
      <c r="CQ28" s="8">
        <v>249947.821</v>
      </c>
      <c r="CR28" s="8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</row>
    <row r="29" spans="1:128" s="82" customFormat="1" ht="15" customHeight="1">
      <c r="A29" s="143" t="s">
        <v>151</v>
      </c>
      <c r="B29" s="25">
        <f t="shared" ref="B29:M29" si="51">B30-B31</f>
        <v>2615.4640000000036</v>
      </c>
      <c r="C29" s="25">
        <f t="shared" si="51"/>
        <v>-216.44500000000335</v>
      </c>
      <c r="D29" s="25">
        <f t="shared" si="51"/>
        <v>2480.4989999999998</v>
      </c>
      <c r="E29" s="25">
        <f t="shared" si="51"/>
        <v>-4513.2439999999988</v>
      </c>
      <c r="F29" s="25">
        <f t="shared" si="51"/>
        <v>-4899.4119999999966</v>
      </c>
      <c r="G29" s="25">
        <f t="shared" si="51"/>
        <v>-4327.0399999999972</v>
      </c>
      <c r="H29" s="25">
        <f t="shared" si="51"/>
        <v>-4736.937000000009</v>
      </c>
      <c r="I29" s="25">
        <f t="shared" si="51"/>
        <v>5643.1419999999962</v>
      </c>
      <c r="J29" s="25">
        <f t="shared" si="51"/>
        <v>34.335000000002765</v>
      </c>
      <c r="K29" s="25">
        <f t="shared" si="51"/>
        <v>-3745.2669999999998</v>
      </c>
      <c r="L29" s="25">
        <f t="shared" si="51"/>
        <v>-2660.5240000000013</v>
      </c>
      <c r="M29" s="25">
        <f t="shared" si="51"/>
        <v>6103.2699999999968</v>
      </c>
      <c r="N29" s="25">
        <f t="shared" ref="N29" si="52">N30-N31</f>
        <v>-1298.3070000000043</v>
      </c>
      <c r="O29" s="25">
        <f t="shared" ref="O29" si="53">O30-O31</f>
        <v>-1783.0820000000022</v>
      </c>
      <c r="P29" s="25">
        <f t="shared" ref="P29" si="54">P30-P31</f>
        <v>-2881.0889999999999</v>
      </c>
      <c r="Q29" s="25">
        <f t="shared" ref="Q29" si="55">Q30-Q31</f>
        <v>-1097.4199999999983</v>
      </c>
      <c r="R29" s="25">
        <f t="shared" ref="R29" si="56">R30-R31</f>
        <v>-4483.3460000000086</v>
      </c>
      <c r="S29" s="25">
        <f t="shared" ref="S29" si="57">S30-S31</f>
        <v>1742.7570000000051</v>
      </c>
      <c r="T29" s="25">
        <f t="shared" ref="T29:U29" si="58">T30-T31</f>
        <v>-2324.6799999999967</v>
      </c>
      <c r="U29" s="25">
        <f t="shared" si="58"/>
        <v>-515.32000000000335</v>
      </c>
      <c r="V29" s="25">
        <f t="shared" ref="V29:W29" si="59">V30-V31</f>
        <v>-1591.6930000000029</v>
      </c>
      <c r="W29" s="25">
        <f t="shared" si="59"/>
        <v>-5620.5409999999974</v>
      </c>
      <c r="X29" s="25">
        <v>-10089.034999999996</v>
      </c>
      <c r="Y29" s="25">
        <v>-21855.248</v>
      </c>
      <c r="Z29" s="20">
        <f>Z30-Z31</f>
        <v>6091.885999999995</v>
      </c>
      <c r="AA29" s="20">
        <v>3975.1039999999957</v>
      </c>
      <c r="AB29" s="20">
        <v>6211.7630000000008</v>
      </c>
      <c r="AC29" s="20">
        <v>16692.025999999998</v>
      </c>
      <c r="AD29" s="20">
        <v>-90.702999999997701</v>
      </c>
      <c r="AE29" s="20">
        <v>-768.03599999999858</v>
      </c>
      <c r="AF29" s="20">
        <v>21.49399999999514</v>
      </c>
      <c r="AG29" s="20">
        <v>7454.7909999999965</v>
      </c>
      <c r="AH29" s="6">
        <v>4624.9699999999975</v>
      </c>
      <c r="AI29" s="6">
        <v>3179.9029999999957</v>
      </c>
      <c r="AJ29" s="6">
        <v>-2106.6170000000034</v>
      </c>
      <c r="AK29" s="6">
        <v>-11591.859</v>
      </c>
      <c r="AL29" s="6">
        <v>4859.8200000000006</v>
      </c>
      <c r="AM29" s="6">
        <v>14099.268000000002</v>
      </c>
      <c r="AN29" s="6">
        <v>3969.0970000000016</v>
      </c>
      <c r="AO29" s="6">
        <v>585.74399999999832</v>
      </c>
      <c r="AP29" s="6">
        <v>-1090.4090000000001</v>
      </c>
      <c r="AQ29" s="6">
        <v>821.62200000000144</v>
      </c>
      <c r="AR29" s="6">
        <v>3028.4219999999991</v>
      </c>
      <c r="AS29" s="6">
        <v>8113.7909999999993</v>
      </c>
      <c r="AT29" s="6">
        <v>-1403.5920000000033</v>
      </c>
      <c r="AU29" s="6">
        <v>4373.6230000000023</v>
      </c>
      <c r="AV29" s="6">
        <v>3053.4790000000103</v>
      </c>
      <c r="AW29" s="6">
        <v>-4753.0690000000031</v>
      </c>
      <c r="AX29" s="6">
        <v>11773.732</v>
      </c>
      <c r="AY29" s="6">
        <v>4293.6050000000032</v>
      </c>
      <c r="AZ29" s="6">
        <v>1319.7489999999998</v>
      </c>
      <c r="BA29" s="6">
        <v>7091.4670000000006</v>
      </c>
      <c r="BB29" s="6">
        <v>-1280.366</v>
      </c>
      <c r="BC29" s="6">
        <v>2773.0160000000033</v>
      </c>
      <c r="BD29" s="6">
        <v>5704.0749999999971</v>
      </c>
      <c r="BE29" s="6">
        <v>11285.913</v>
      </c>
      <c r="BF29" s="6">
        <v>5839.2340000000004</v>
      </c>
      <c r="BG29" s="6">
        <v>1475.3889999999956</v>
      </c>
      <c r="BH29" s="6">
        <v>-623.56500000000233</v>
      </c>
      <c r="BI29" s="6">
        <v>-14448.796999999999</v>
      </c>
      <c r="BJ29" s="6">
        <f>BJ30-BJ31</f>
        <v>20125.769000000004</v>
      </c>
      <c r="BK29" s="6">
        <f>BK30-BK31</f>
        <v>6580.5909999999858</v>
      </c>
      <c r="BL29" s="6">
        <f>BL30-BL31</f>
        <v>-8600.359999999986</v>
      </c>
      <c r="BM29" s="6">
        <f>BM30-BM31</f>
        <v>18976.602999999974</v>
      </c>
      <c r="BN29" s="6">
        <f>'1'!S35-'1'!R35</f>
        <v>-11191.915999999968</v>
      </c>
      <c r="BO29" s="6">
        <f>'1'!T35-'1'!S35</f>
        <v>-11680.687000000005</v>
      </c>
      <c r="BP29" s="6">
        <f>'1'!U35-'1'!T35</f>
        <v>15322.220000000001</v>
      </c>
      <c r="BQ29" s="6">
        <f>'1'!V35-'1'!U35</f>
        <v>7326.5080000000016</v>
      </c>
      <c r="BR29" s="6">
        <f>'1'!W35-'1'!V35</f>
        <v>-3401.7810000000172</v>
      </c>
      <c r="BS29" s="6">
        <f>'1'!X35-'1'!W35</f>
        <v>22038.456000000006</v>
      </c>
      <c r="BT29" s="6">
        <f>'1'!Y35-'1'!X35</f>
        <v>-17422.416999999958</v>
      </c>
      <c r="BU29" s="6">
        <f>'1'!Z35-'1'!Y35</f>
        <v>-20121.888000000035</v>
      </c>
      <c r="BV29" s="6">
        <v>17951.097999999998</v>
      </c>
      <c r="BW29" s="6">
        <f>'1'!AC35-'1'!AB35</f>
        <v>23464.591999999997</v>
      </c>
      <c r="BX29" s="6">
        <f>'1'!AD35-'1'!AC35</f>
        <v>-7867.5589999999938</v>
      </c>
      <c r="BY29" s="6">
        <f>'1'!AE35-'1'!AD35</f>
        <v>22159.492999999988</v>
      </c>
      <c r="BZ29" s="6">
        <f>'1'!AF35-'1'!AE35</f>
        <v>-12745.364999999991</v>
      </c>
      <c r="CA29" s="6">
        <f>'1'!AG35-'1'!AF35</f>
        <v>-11599.027000000002</v>
      </c>
      <c r="CB29" s="6">
        <f>'1'!AH35-'1'!AG35</f>
        <v>6026.1849999999977</v>
      </c>
      <c r="CC29" s="6">
        <f>'1'!AI35-'1'!AH35</f>
        <v>12144.917999999947</v>
      </c>
      <c r="CD29" s="6">
        <f>'1'!AJ35-'1'!AI35</f>
        <v>-1955.6989999999641</v>
      </c>
      <c r="CE29" s="6">
        <v>20264.57500000007</v>
      </c>
      <c r="CF29" s="6">
        <v>-14520.117000000027</v>
      </c>
      <c r="CG29" s="6">
        <v>-25578.629000000015</v>
      </c>
      <c r="CH29" s="6">
        <v>892.31899999999951</v>
      </c>
      <c r="CI29" s="6">
        <v>-18566.485000000004</v>
      </c>
      <c r="CJ29" s="6">
        <v>-22450.453000000001</v>
      </c>
      <c r="CK29" s="6">
        <v>-29224.296999999991</v>
      </c>
      <c r="CL29" s="6">
        <v>-27202.757000000012</v>
      </c>
      <c r="CM29" s="6">
        <v>-32886.600999999981</v>
      </c>
      <c r="CN29" s="6">
        <v>-31444.470000000016</v>
      </c>
      <c r="CO29" s="6">
        <v>-13656.705999999976</v>
      </c>
      <c r="CP29" s="6">
        <v>-18924.277000000031</v>
      </c>
      <c r="CQ29" s="6">
        <v>-28092.558999999979</v>
      </c>
      <c r="CR29" s="6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</row>
    <row r="30" spans="1:128" s="64" customFormat="1" ht="15" customHeight="1">
      <c r="A30" s="142" t="s">
        <v>134</v>
      </c>
      <c r="B30" s="23">
        <v>20689.442000000003</v>
      </c>
      <c r="C30" s="23">
        <v>24305.702000000001</v>
      </c>
      <c r="D30" s="23">
        <v>28887.360000000001</v>
      </c>
      <c r="E30" s="23">
        <v>24867.307000000001</v>
      </c>
      <c r="F30" s="23">
        <v>18642.697</v>
      </c>
      <c r="G30" s="23">
        <v>24303.128000000001</v>
      </c>
      <c r="H30" s="23">
        <v>24990.452999999998</v>
      </c>
      <c r="I30" s="23">
        <v>27110.219999999998</v>
      </c>
      <c r="J30" s="23">
        <v>25196.623000000003</v>
      </c>
      <c r="K30" s="23">
        <v>29536.773000000001</v>
      </c>
      <c r="L30" s="23">
        <v>28793.466</v>
      </c>
      <c r="M30" s="23">
        <v>47601.040999999997</v>
      </c>
      <c r="N30" s="23">
        <v>20672.380999999998</v>
      </c>
      <c r="O30" s="23">
        <v>27290.821</v>
      </c>
      <c r="P30" s="23">
        <v>26862.766</v>
      </c>
      <c r="Q30" s="23">
        <v>26669.876</v>
      </c>
      <c r="R30" s="23">
        <v>26230.224999999995</v>
      </c>
      <c r="S30" s="23">
        <v>38696.420000000006</v>
      </c>
      <c r="T30" s="23">
        <v>29925.621000000003</v>
      </c>
      <c r="U30" s="23">
        <v>26590.499</v>
      </c>
      <c r="V30" s="23">
        <v>28030.401999999998</v>
      </c>
      <c r="W30" s="23">
        <v>24409.802000000003</v>
      </c>
      <c r="X30" s="23">
        <v>30999.077000000005</v>
      </c>
      <c r="Y30" s="23">
        <v>33223.046999999999</v>
      </c>
      <c r="Z30" s="24">
        <v>21470.41</v>
      </c>
      <c r="AA30" s="24">
        <v>26999.328999999998</v>
      </c>
      <c r="AB30" s="24">
        <v>30891.093000000001</v>
      </c>
      <c r="AC30" s="24">
        <v>41317.531000000003</v>
      </c>
      <c r="AD30" s="24">
        <v>23520.394</v>
      </c>
      <c r="AE30" s="24">
        <v>22552.227000000003</v>
      </c>
      <c r="AF30" s="24">
        <v>26835.414999999997</v>
      </c>
      <c r="AG30" s="24">
        <v>25265.607999999997</v>
      </c>
      <c r="AH30" s="8">
        <v>23436.753000000001</v>
      </c>
      <c r="AI30" s="8">
        <v>25200.111000000001</v>
      </c>
      <c r="AJ30" s="8">
        <v>22386.709999999995</v>
      </c>
      <c r="AK30" s="8">
        <v>28836.712</v>
      </c>
      <c r="AL30" s="8">
        <v>18539.543999999998</v>
      </c>
      <c r="AM30" s="8">
        <v>37221.825000000004</v>
      </c>
      <c r="AN30" s="8">
        <v>29404.528999999999</v>
      </c>
      <c r="AO30" s="8">
        <v>28389.563999999998</v>
      </c>
      <c r="AP30" s="8">
        <v>24150.618999999999</v>
      </c>
      <c r="AQ30" s="8">
        <v>28714.750000000004</v>
      </c>
      <c r="AR30" s="8">
        <v>31351.008999999998</v>
      </c>
      <c r="AS30" s="8">
        <v>32672.165999999997</v>
      </c>
      <c r="AT30" s="8">
        <v>25701.482</v>
      </c>
      <c r="AU30" s="8">
        <v>31138.041000000001</v>
      </c>
      <c r="AV30" s="8">
        <v>34305.498000000007</v>
      </c>
      <c r="AW30" s="8">
        <v>44326.743999999999</v>
      </c>
      <c r="AX30" s="8">
        <v>29627.258000000002</v>
      </c>
      <c r="AY30" s="8">
        <v>33699.686000000002</v>
      </c>
      <c r="AZ30" s="8">
        <v>32257.048999999999</v>
      </c>
      <c r="BA30" s="8">
        <v>39474.425999999999</v>
      </c>
      <c r="BB30" s="8">
        <v>31154.901999999998</v>
      </c>
      <c r="BC30" s="8">
        <v>37163.546999999999</v>
      </c>
      <c r="BD30" s="8">
        <v>41088.161999999997</v>
      </c>
      <c r="BE30" s="8">
        <v>40760.375</v>
      </c>
      <c r="BF30" s="8">
        <v>32346.617999999999</v>
      </c>
      <c r="BG30" s="8">
        <v>38456.449999999997</v>
      </c>
      <c r="BH30" s="8">
        <v>33954.385999999999</v>
      </c>
      <c r="BI30" s="8">
        <v>43485.417999999998</v>
      </c>
      <c r="BJ30" s="8">
        <v>41192.368000000002</v>
      </c>
      <c r="BK30" s="8">
        <v>43601.918999999994</v>
      </c>
      <c r="BL30" s="8">
        <v>26873.786999999997</v>
      </c>
      <c r="BM30" s="8">
        <v>59907.505999999994</v>
      </c>
      <c r="BN30" s="8">
        <f>'1'!S36-'1'!R36</f>
        <v>24384.604000000021</v>
      </c>
      <c r="BO30" s="8">
        <f>'1'!T36-'1'!S36</f>
        <v>23305.815999999992</v>
      </c>
      <c r="BP30" s="8">
        <f>'1'!U36-'1'!T36</f>
        <v>60799.130000000005</v>
      </c>
      <c r="BQ30" s="8">
        <f>'1'!V36-'1'!U36</f>
        <v>38011.713999999978</v>
      </c>
      <c r="BR30" s="8">
        <f>'1'!W36-'1'!V36</f>
        <v>31362.515000000014</v>
      </c>
      <c r="BS30" s="8">
        <f>'1'!X36-'1'!W36</f>
        <v>61268.353999999992</v>
      </c>
      <c r="BT30" s="8">
        <f>'1'!Y36-'1'!X36</f>
        <v>20340.502000000037</v>
      </c>
      <c r="BU30" s="8">
        <f>'1'!Z36-'1'!Y36</f>
        <v>35391.761999999988</v>
      </c>
      <c r="BV30" s="8">
        <v>34050.796000000002</v>
      </c>
      <c r="BW30" s="8">
        <f>'1'!AC36-'1'!AB36</f>
        <v>59800.191999999995</v>
      </c>
      <c r="BX30" s="8">
        <f>'1'!AD36-'1'!AC36</f>
        <v>28300.107000000004</v>
      </c>
      <c r="BY30" s="8">
        <f>'1'!AE36-'1'!AD36</f>
        <v>58719.157999999996</v>
      </c>
      <c r="BZ30" s="8">
        <f>'1'!AF36-'1'!AE36</f>
        <v>18764.404999999999</v>
      </c>
      <c r="CA30" s="8">
        <f>'1'!AG36-'1'!AF36</f>
        <v>25221.342000000004</v>
      </c>
      <c r="CB30" s="8">
        <f>'1'!AH36-'1'!AG36</f>
        <v>52992.869000000006</v>
      </c>
      <c r="CC30" s="8">
        <f>'1'!AI36-'1'!AH36</f>
        <v>42692.937999999966</v>
      </c>
      <c r="CD30" s="8">
        <f>'1'!AJ36-'1'!AI36</f>
        <v>33420.378000000026</v>
      </c>
      <c r="CE30" s="8">
        <v>62085.052000000025</v>
      </c>
      <c r="CF30" s="8">
        <v>22483.245999999985</v>
      </c>
      <c r="CG30" s="8">
        <v>36698.375</v>
      </c>
      <c r="CH30" s="8">
        <v>18732.02</v>
      </c>
      <c r="CI30" s="8">
        <v>14172.221999999998</v>
      </c>
      <c r="CJ30" s="8">
        <v>14547.822</v>
      </c>
      <c r="CK30" s="8">
        <v>11328.226000000002</v>
      </c>
      <c r="CL30" s="8">
        <v>11153.560999999994</v>
      </c>
      <c r="CM30" s="8">
        <v>7633.8840000000055</v>
      </c>
      <c r="CN30" s="8">
        <v>13644.756999999998</v>
      </c>
      <c r="CO30" s="8">
        <v>23794.108000000007</v>
      </c>
      <c r="CP30" s="8">
        <v>15002.154999999999</v>
      </c>
      <c r="CQ30" s="8">
        <v>12746.377999999997</v>
      </c>
      <c r="CR30" s="8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</row>
    <row r="31" spans="1:128" s="64" customFormat="1" ht="15" customHeight="1">
      <c r="A31" s="142" t="s">
        <v>140</v>
      </c>
      <c r="B31" s="23">
        <v>18073.977999999999</v>
      </c>
      <c r="C31" s="23">
        <v>24522.147000000004</v>
      </c>
      <c r="D31" s="23">
        <v>26406.861000000001</v>
      </c>
      <c r="E31" s="23">
        <v>29380.550999999999</v>
      </c>
      <c r="F31" s="23">
        <v>23542.108999999997</v>
      </c>
      <c r="G31" s="23">
        <v>28630.167999999998</v>
      </c>
      <c r="H31" s="23">
        <v>29727.390000000007</v>
      </c>
      <c r="I31" s="23">
        <v>21467.078000000001</v>
      </c>
      <c r="J31" s="23">
        <v>25162.288</v>
      </c>
      <c r="K31" s="23">
        <v>33282.04</v>
      </c>
      <c r="L31" s="23">
        <v>31453.99</v>
      </c>
      <c r="M31" s="23">
        <v>41497.771000000001</v>
      </c>
      <c r="N31" s="23">
        <v>21970.688000000002</v>
      </c>
      <c r="O31" s="23">
        <v>29073.903000000002</v>
      </c>
      <c r="P31" s="23">
        <v>29743.855</v>
      </c>
      <c r="Q31" s="23">
        <v>27767.295999999998</v>
      </c>
      <c r="R31" s="23">
        <v>30713.571000000004</v>
      </c>
      <c r="S31" s="23">
        <v>36953.663</v>
      </c>
      <c r="T31" s="23">
        <v>32250.300999999999</v>
      </c>
      <c r="U31" s="23">
        <v>27105.819000000003</v>
      </c>
      <c r="V31" s="23">
        <v>29622.095000000001</v>
      </c>
      <c r="W31" s="23">
        <v>30030.343000000001</v>
      </c>
      <c r="X31" s="23">
        <v>41088.112000000001</v>
      </c>
      <c r="Y31" s="23">
        <v>55078.294999999998</v>
      </c>
      <c r="Z31" s="24">
        <v>15378.524000000005</v>
      </c>
      <c r="AA31" s="24">
        <v>23024.225000000002</v>
      </c>
      <c r="AB31" s="24">
        <v>24679.33</v>
      </c>
      <c r="AC31" s="24">
        <v>24625.505000000005</v>
      </c>
      <c r="AD31" s="24">
        <v>23611.096999999998</v>
      </c>
      <c r="AE31" s="24">
        <v>23320.262999999999</v>
      </c>
      <c r="AF31" s="24">
        <v>26813.921000000002</v>
      </c>
      <c r="AG31" s="24">
        <v>17810.816999999999</v>
      </c>
      <c r="AH31" s="8">
        <v>18811.783000000003</v>
      </c>
      <c r="AI31" s="8">
        <v>22020.208000000002</v>
      </c>
      <c r="AJ31" s="8">
        <v>24493.327000000001</v>
      </c>
      <c r="AK31" s="8">
        <v>40428.570999999996</v>
      </c>
      <c r="AL31" s="8">
        <v>13679.723999999998</v>
      </c>
      <c r="AM31" s="8">
        <v>23122.557000000001</v>
      </c>
      <c r="AN31" s="8">
        <v>25435.431999999997</v>
      </c>
      <c r="AO31" s="8">
        <v>27803.820000000003</v>
      </c>
      <c r="AP31" s="8">
        <v>25241.027999999998</v>
      </c>
      <c r="AQ31" s="8">
        <v>27893.128000000001</v>
      </c>
      <c r="AR31" s="8">
        <v>28322.587</v>
      </c>
      <c r="AS31" s="8">
        <v>24558.374999999996</v>
      </c>
      <c r="AT31" s="8">
        <v>27105.074000000001</v>
      </c>
      <c r="AU31" s="8">
        <v>26764.417999999998</v>
      </c>
      <c r="AV31" s="8">
        <v>31252.018999999997</v>
      </c>
      <c r="AW31" s="8">
        <v>49079.813000000002</v>
      </c>
      <c r="AX31" s="8">
        <v>17853.526000000002</v>
      </c>
      <c r="AY31" s="8">
        <v>29406.080999999998</v>
      </c>
      <c r="AZ31" s="8">
        <v>30937.3</v>
      </c>
      <c r="BA31" s="8">
        <v>32382.958999999999</v>
      </c>
      <c r="BB31" s="8">
        <v>32435.268</v>
      </c>
      <c r="BC31" s="8">
        <v>34394.434000000001</v>
      </c>
      <c r="BD31" s="8">
        <v>35384.087</v>
      </c>
      <c r="BE31" s="8">
        <v>29474.462</v>
      </c>
      <c r="BF31" s="8">
        <v>26507.383999999998</v>
      </c>
      <c r="BG31" s="8">
        <v>36981.061000000002</v>
      </c>
      <c r="BH31" s="8">
        <v>34577.951000000001</v>
      </c>
      <c r="BI31" s="8">
        <v>57934.214999999997</v>
      </c>
      <c r="BJ31" s="8">
        <v>21066.598999999998</v>
      </c>
      <c r="BK31" s="8">
        <v>37021.328000000009</v>
      </c>
      <c r="BL31" s="8">
        <v>35474.146999999983</v>
      </c>
      <c r="BM31" s="8">
        <v>40930.90300000002</v>
      </c>
      <c r="BN31" s="8">
        <f>'1'!S37-'1'!R37</f>
        <v>35576.51999999999</v>
      </c>
      <c r="BO31" s="8">
        <f>'1'!T37-'1'!S37</f>
        <v>34986.502999999997</v>
      </c>
      <c r="BP31" s="8">
        <f>'1'!U37-'1'!T37</f>
        <v>45476.91</v>
      </c>
      <c r="BQ31" s="8">
        <f>'1'!V37-'1'!U37</f>
        <v>30685.205999999976</v>
      </c>
      <c r="BR31" s="8">
        <f>'1'!W37-'1'!V37</f>
        <v>34764.296000000031</v>
      </c>
      <c r="BS31" s="8">
        <f>'1'!X37-'1'!W37</f>
        <v>39229.897999999986</v>
      </c>
      <c r="BT31" s="8">
        <f>'1'!Y37-'1'!X37</f>
        <v>37762.918999999994</v>
      </c>
      <c r="BU31" s="8">
        <f>'1'!Z37-'1'!Y37</f>
        <v>55513.650000000023</v>
      </c>
      <c r="BV31" s="8">
        <v>26569.93</v>
      </c>
      <c r="BW31" s="8">
        <f>'1'!AC37-'1'!AB37</f>
        <v>36335.599999999999</v>
      </c>
      <c r="BX31" s="8">
        <f>'1'!AD37-'1'!AC37</f>
        <v>36167.665999999997</v>
      </c>
      <c r="BY31" s="8">
        <f>'1'!AE37-'1'!AD37</f>
        <v>36559.665000000008</v>
      </c>
      <c r="BZ31" s="8">
        <f>'1'!AF37-'1'!AE37</f>
        <v>31509.76999999999</v>
      </c>
      <c r="CA31" s="8">
        <f>'1'!AG37-'1'!AF37</f>
        <v>36820.369000000006</v>
      </c>
      <c r="CB31" s="8">
        <f>'1'!AH37-'1'!AG37</f>
        <v>46966.684000000008</v>
      </c>
      <c r="CC31" s="8">
        <f>'1'!AI37-'1'!AH37</f>
        <v>30548.020000000019</v>
      </c>
      <c r="CD31" s="8">
        <f>'1'!AJ37-'1'!AI37</f>
        <v>35376.07699999999</v>
      </c>
      <c r="CE31" s="8">
        <v>41820.476999999955</v>
      </c>
      <c r="CF31" s="8">
        <v>37003.363000000012</v>
      </c>
      <c r="CG31" s="8">
        <v>62277.004000000015</v>
      </c>
      <c r="CH31" s="8">
        <v>17839.701000000001</v>
      </c>
      <c r="CI31" s="8">
        <v>32738.707000000002</v>
      </c>
      <c r="CJ31" s="8">
        <v>36998.275000000001</v>
      </c>
      <c r="CK31" s="8">
        <v>40552.523000000001</v>
      </c>
      <c r="CL31" s="8">
        <v>38356.317999999999</v>
      </c>
      <c r="CM31" s="8">
        <v>40520.484999999986</v>
      </c>
      <c r="CN31" s="8">
        <v>45089.227000000014</v>
      </c>
      <c r="CO31" s="8">
        <v>37450.813999999984</v>
      </c>
      <c r="CP31" s="8">
        <v>33926.43200000003</v>
      </c>
      <c r="CQ31" s="8">
        <v>40838.936999999976</v>
      </c>
      <c r="CR31" s="8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</row>
    <row r="32" spans="1:128" s="82" customFormat="1" ht="15" customHeight="1">
      <c r="A32" s="140" t="s">
        <v>152</v>
      </c>
      <c r="B32" s="25">
        <f t="shared" ref="B32:M32" si="60">B33-B34</f>
        <v>27277.012999999977</v>
      </c>
      <c r="C32" s="25">
        <f t="shared" si="60"/>
        <v>14294.19299999997</v>
      </c>
      <c r="D32" s="25">
        <f t="shared" si="60"/>
        <v>36653.995999999985</v>
      </c>
      <c r="E32" s="25">
        <f t="shared" si="60"/>
        <v>-6041.8149999999732</v>
      </c>
      <c r="F32" s="25">
        <f t="shared" si="60"/>
        <v>4263.8099999999686</v>
      </c>
      <c r="G32" s="25">
        <f t="shared" si="60"/>
        <v>-20179.253000000026</v>
      </c>
      <c r="H32" s="25">
        <f t="shared" si="60"/>
        <v>-27187.801000000007</v>
      </c>
      <c r="I32" s="25">
        <f t="shared" si="60"/>
        <v>-2074.2349999999569</v>
      </c>
      <c r="J32" s="25">
        <f t="shared" si="60"/>
        <v>-11294.960999999981</v>
      </c>
      <c r="K32" s="25">
        <f t="shared" si="60"/>
        <v>-11093.287999999971</v>
      </c>
      <c r="L32" s="25">
        <f t="shared" si="60"/>
        <v>-14811.905999999988</v>
      </c>
      <c r="M32" s="25">
        <f t="shared" si="60"/>
        <v>-75763.269999999931</v>
      </c>
      <c r="N32" s="25">
        <f t="shared" ref="N32" si="61">N33-N34</f>
        <v>18632.714000000007</v>
      </c>
      <c r="O32" s="25">
        <f t="shared" ref="O32" si="62">O33-O34</f>
        <v>17616.937000000034</v>
      </c>
      <c r="P32" s="25">
        <f t="shared" ref="P32" si="63">P33-P34</f>
        <v>29332.084999999992</v>
      </c>
      <c r="Q32" s="25">
        <f t="shared" ref="Q32" si="64">Q33-Q34</f>
        <v>-6964.6560000000172</v>
      </c>
      <c r="R32" s="25">
        <f t="shared" ref="R32" si="65">R33-R34</f>
        <v>15270.517999999953</v>
      </c>
      <c r="S32" s="25">
        <f t="shared" ref="S32" si="66">S33-S34</f>
        <v>-18409.463000000018</v>
      </c>
      <c r="T32" s="25">
        <f t="shared" ref="T32:U32" si="67">T33-T34</f>
        <v>-22974.180000000022</v>
      </c>
      <c r="U32" s="25">
        <f t="shared" si="67"/>
        <v>4525.0070000000123</v>
      </c>
      <c r="V32" s="25">
        <f t="shared" ref="V32:W32" si="68">V33-V34</f>
        <v>-1528.0619999999763</v>
      </c>
      <c r="W32" s="25">
        <f t="shared" si="68"/>
        <v>-13629.56600000005</v>
      </c>
      <c r="X32" s="25">
        <v>7424.1380000000063</v>
      </c>
      <c r="Y32" s="25">
        <v>-54465.611999999994</v>
      </c>
      <c r="Z32" s="20">
        <f>Z33-Z34</f>
        <v>44814.034999999974</v>
      </c>
      <c r="AA32" s="20">
        <v>21757.243999999948</v>
      </c>
      <c r="AB32" s="20">
        <v>44133.998999999989</v>
      </c>
      <c r="AC32" s="20">
        <v>14877.443999999989</v>
      </c>
      <c r="AD32" s="20">
        <v>11381.281000000017</v>
      </c>
      <c r="AE32" s="20">
        <v>-9200.9770000000226</v>
      </c>
      <c r="AF32" s="20">
        <v>-19194.545000000013</v>
      </c>
      <c r="AG32" s="20">
        <v>15651.279999999986</v>
      </c>
      <c r="AH32" s="6">
        <v>-17429.843000000004</v>
      </c>
      <c r="AI32" s="6">
        <v>-960.53399999996714</v>
      </c>
      <c r="AJ32" s="6">
        <v>15209.472000000005</v>
      </c>
      <c r="AK32" s="6">
        <v>-64164.730000000018</v>
      </c>
      <c r="AL32" s="6">
        <v>41562.529999999984</v>
      </c>
      <c r="AM32" s="6">
        <v>11904.800000000023</v>
      </c>
      <c r="AN32" s="6">
        <v>41644.222000000016</v>
      </c>
      <c r="AO32" s="6">
        <v>7940.9849999999551</v>
      </c>
      <c r="AP32" s="6">
        <v>17744.987999999899</v>
      </c>
      <c r="AQ32" s="6">
        <v>-19909.877999999993</v>
      </c>
      <c r="AR32" s="6">
        <v>-7004.8849999999447</v>
      </c>
      <c r="AS32" s="6">
        <v>3024.6589999999856</v>
      </c>
      <c r="AT32" s="6">
        <v>-22244.189000000006</v>
      </c>
      <c r="AU32" s="6">
        <v>10130.84900000004</v>
      </c>
      <c r="AV32" s="6">
        <v>-14539.663000000048</v>
      </c>
      <c r="AW32" s="6">
        <v>-84614.801000000007</v>
      </c>
      <c r="AX32" s="6">
        <v>48227.762999999999</v>
      </c>
      <c r="AY32" s="6">
        <v>20062.61500000002</v>
      </c>
      <c r="AZ32" s="6">
        <v>6161.5179999999818</v>
      </c>
      <c r="BA32" s="6">
        <v>5398.9769999999844</v>
      </c>
      <c r="BB32" s="6">
        <v>3290.998</v>
      </c>
      <c r="BC32" s="6">
        <v>-25365.821999999986</v>
      </c>
      <c r="BD32" s="6">
        <v>-14510.247999999992</v>
      </c>
      <c r="BE32" s="6">
        <v>-3746.3960000000079</v>
      </c>
      <c r="BF32" s="6">
        <v>-20211.465000000026</v>
      </c>
      <c r="BG32" s="6">
        <v>-7020.448000000004</v>
      </c>
      <c r="BH32" s="6">
        <v>-27248.889999999985</v>
      </c>
      <c r="BI32" s="6">
        <v>-135585.38299999997</v>
      </c>
      <c r="BJ32" s="6">
        <f>BJ33-BJ34</f>
        <v>69899.918000000005</v>
      </c>
      <c r="BK32" s="6">
        <f>BK33-BK34</f>
        <v>49749.515000000014</v>
      </c>
      <c r="BL32" s="6">
        <f>BL33-BL34</f>
        <v>22502.150000000081</v>
      </c>
      <c r="BM32" s="6">
        <f>BM33-BM34</f>
        <v>66.196999999927357</v>
      </c>
      <c r="BN32" s="6">
        <f>'1'!S38-'1'!R38</f>
        <v>1895.3390000000363</v>
      </c>
      <c r="BO32" s="6">
        <f>'1'!T38-'1'!S38</f>
        <v>-27941.119000000064</v>
      </c>
      <c r="BP32" s="6">
        <f>'1'!U38-'1'!T38</f>
        <v>-20095.435999999987</v>
      </c>
      <c r="BQ32" s="6">
        <f>'1'!V38-'1'!U38</f>
        <v>3008.5080000001471</v>
      </c>
      <c r="BR32" s="6">
        <f>'1'!W38-'1'!V38</f>
        <v>14466.92799999984</v>
      </c>
      <c r="BS32" s="6">
        <f>'1'!X38-'1'!W38</f>
        <v>-6100.4390000002459</v>
      </c>
      <c r="BT32" s="6">
        <f>'1'!Y38-'1'!X38</f>
        <v>11851.236000000034</v>
      </c>
      <c r="BU32" s="6">
        <f>'1'!Z38-'1'!Y38</f>
        <v>-69132.155999999959</v>
      </c>
      <c r="BV32" s="6">
        <v>108823.12500000003</v>
      </c>
      <c r="BW32" s="6">
        <f>'1'!AC38-'1'!AB38</f>
        <v>43336.073999999993</v>
      </c>
      <c r="BX32" s="6">
        <f>'1'!AD38-'1'!AC38</f>
        <v>-8510.1990000000224</v>
      </c>
      <c r="BY32" s="6">
        <f>'1'!AE38-'1'!AD38</f>
        <v>-18528</v>
      </c>
      <c r="BZ32" s="6">
        <f>'1'!AF38-'1'!AE38</f>
        <v>267.18999999994412</v>
      </c>
      <c r="CA32" s="6">
        <f>'1'!AG38-'1'!AF38</f>
        <v>-24020.189999999944</v>
      </c>
      <c r="CB32" s="6">
        <f>'1'!AH38-'1'!AG38</f>
        <v>-6388.533000000054</v>
      </c>
      <c r="CC32" s="6">
        <f>'1'!AI38-'1'!AH38</f>
        <v>14711.699000000022</v>
      </c>
      <c r="CD32" s="6">
        <f>'1'!AJ38-'1'!AI38</f>
        <v>1399.6599999999162</v>
      </c>
      <c r="CE32" s="6">
        <v>-22549.865999999922</v>
      </c>
      <c r="CF32" s="6">
        <v>-9553.5189999998547</v>
      </c>
      <c r="CG32" s="6">
        <v>-118383.81199999992</v>
      </c>
      <c r="CH32" s="6">
        <v>51841.777000000002</v>
      </c>
      <c r="CI32" s="6">
        <v>55170.116999999969</v>
      </c>
      <c r="CJ32" s="6">
        <v>29854.420999999973</v>
      </c>
      <c r="CK32" s="6">
        <v>-65110.730999999912</v>
      </c>
      <c r="CL32" s="6">
        <v>25695.561999999918</v>
      </c>
      <c r="CM32" s="6">
        <v>-53546.318999999901</v>
      </c>
      <c r="CN32" s="6">
        <v>-14251.375000000233</v>
      </c>
      <c r="CO32" s="6">
        <v>3925.5480000001844</v>
      </c>
      <c r="CP32" s="6">
        <v>-12077.429000000004</v>
      </c>
      <c r="CQ32" s="6">
        <v>47662.11400000006</v>
      </c>
      <c r="CR32" s="6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</row>
    <row r="33" spans="1:128" s="64" customFormat="1" ht="15" customHeight="1">
      <c r="A33" s="142" t="s">
        <v>134</v>
      </c>
      <c r="B33" s="98">
        <v>149200.84099999999</v>
      </c>
      <c r="C33" s="98">
        <v>172324.78</v>
      </c>
      <c r="D33" s="98">
        <v>192868.62499999997</v>
      </c>
      <c r="E33" s="98">
        <v>174407.364</v>
      </c>
      <c r="F33" s="98">
        <v>175776.74099999998</v>
      </c>
      <c r="G33" s="98">
        <v>201754.64599999998</v>
      </c>
      <c r="H33" s="98">
        <v>164187.01200000002</v>
      </c>
      <c r="I33" s="98">
        <v>153881.87000000002</v>
      </c>
      <c r="J33" s="98">
        <v>157591.64400000003</v>
      </c>
      <c r="K33" s="98">
        <v>186031.46500000003</v>
      </c>
      <c r="L33" s="98">
        <v>180997.61899999998</v>
      </c>
      <c r="M33" s="98">
        <v>200739.48400000003</v>
      </c>
      <c r="N33" s="98">
        <v>153440.666</v>
      </c>
      <c r="O33" s="98">
        <v>180875.74000000002</v>
      </c>
      <c r="P33" s="98">
        <v>199126.446</v>
      </c>
      <c r="Q33" s="98">
        <v>173442.99099999998</v>
      </c>
      <c r="R33" s="98">
        <v>193301.73399999997</v>
      </c>
      <c r="S33" s="98">
        <v>209292.26499999998</v>
      </c>
      <c r="T33" s="98">
        <v>164193.21099999998</v>
      </c>
      <c r="U33" s="98">
        <v>156041.61199999999</v>
      </c>
      <c r="V33" s="98">
        <v>156305.033</v>
      </c>
      <c r="W33" s="98">
        <v>162257.25799999997</v>
      </c>
      <c r="X33" s="98">
        <v>186924.337</v>
      </c>
      <c r="Y33" s="98">
        <v>200152.74599999998</v>
      </c>
      <c r="Z33" s="99">
        <v>164221.02199999997</v>
      </c>
      <c r="AA33" s="99">
        <v>182660.74299999996</v>
      </c>
      <c r="AB33" s="99">
        <v>207609.04799999998</v>
      </c>
      <c r="AC33" s="99">
        <v>182165.77399999998</v>
      </c>
      <c r="AD33" s="99">
        <v>184233.10700000002</v>
      </c>
      <c r="AE33" s="99">
        <v>210951.79699999999</v>
      </c>
      <c r="AF33" s="99">
        <v>161436.67299999998</v>
      </c>
      <c r="AG33" s="99">
        <v>162100.21299999996</v>
      </c>
      <c r="AH33" s="80">
        <v>142583.75599999999</v>
      </c>
      <c r="AI33" s="80">
        <v>196110.97</v>
      </c>
      <c r="AJ33" s="80">
        <v>205423.255</v>
      </c>
      <c r="AK33" s="80">
        <v>205475.14199999999</v>
      </c>
      <c r="AL33" s="80">
        <v>174144.81</v>
      </c>
      <c r="AM33" s="80">
        <v>192705.03599999999</v>
      </c>
      <c r="AN33" s="80">
        <v>221401.34300000002</v>
      </c>
      <c r="AO33" s="80">
        <v>193931.19699999999</v>
      </c>
      <c r="AP33" s="80">
        <v>218368.14600000001</v>
      </c>
      <c r="AQ33" s="80">
        <v>243515.54600000003</v>
      </c>
      <c r="AR33" s="80">
        <v>184735.88700000005</v>
      </c>
      <c r="AS33" s="80">
        <v>185859.28599999999</v>
      </c>
      <c r="AT33" s="80">
        <v>169054.01199999999</v>
      </c>
      <c r="AU33" s="80">
        <v>225715.15700000004</v>
      </c>
      <c r="AV33" s="80">
        <v>220848.81599999996</v>
      </c>
      <c r="AW33" s="80">
        <v>232362.83900000001</v>
      </c>
      <c r="AX33" s="80">
        <v>198459.84899999999</v>
      </c>
      <c r="AY33" s="80">
        <v>212947.74100000001</v>
      </c>
      <c r="AZ33" s="80">
        <v>207729.851</v>
      </c>
      <c r="BA33" s="80">
        <v>202865.886</v>
      </c>
      <c r="BB33" s="80">
        <v>216539.37299999999</v>
      </c>
      <c r="BC33" s="80">
        <v>258099.049</v>
      </c>
      <c r="BD33" s="80">
        <v>218509.122</v>
      </c>
      <c r="BE33" s="80">
        <v>206410.981</v>
      </c>
      <c r="BF33" s="80">
        <v>192102.37899999999</v>
      </c>
      <c r="BG33" s="80">
        <v>241227.99299999999</v>
      </c>
      <c r="BH33" s="80">
        <v>241587.677</v>
      </c>
      <c r="BI33" s="80">
        <v>249623.74299999978</v>
      </c>
      <c r="BJ33" s="80">
        <v>234552.318</v>
      </c>
      <c r="BK33" s="80">
        <v>246822.41400000002</v>
      </c>
      <c r="BL33" s="80">
        <v>238170.31800000006</v>
      </c>
      <c r="BM33" s="80">
        <v>215841.71899999992</v>
      </c>
      <c r="BN33" s="8">
        <f>'1'!S39-'1'!R39</f>
        <v>248360.5610000001</v>
      </c>
      <c r="BO33" s="8">
        <f>'1'!T39-'1'!S39</f>
        <v>268532.66999999993</v>
      </c>
      <c r="BP33" s="8">
        <f>'1'!U39-'1'!T39</f>
        <v>227382.63299999991</v>
      </c>
      <c r="BQ33" s="8">
        <f>'1'!V39-'1'!U39</f>
        <v>217917.80200000014</v>
      </c>
      <c r="BR33" s="8">
        <f>'1'!W39-'1'!V39</f>
        <v>236011.56499999994</v>
      </c>
      <c r="BS33" s="8">
        <f>'1'!X39-'1'!W39</f>
        <v>247128.2209999999</v>
      </c>
      <c r="BT33" s="8">
        <f>'1'!Y39-'1'!X39</f>
        <v>255089.77600000007</v>
      </c>
      <c r="BU33" s="8">
        <f>'1'!Z39-'1'!Y39</f>
        <v>285439.27799999993</v>
      </c>
      <c r="BV33" s="8">
        <v>290064.14500000002</v>
      </c>
      <c r="BW33" s="8">
        <f>'1'!AC39-'1'!AB39</f>
        <v>251741.549</v>
      </c>
      <c r="BX33" s="8">
        <f>'1'!AD39-'1'!AC39</f>
        <v>214628.30599999998</v>
      </c>
      <c r="BY33" s="8">
        <f>'1'!AE39-'1'!AD39</f>
        <v>205049</v>
      </c>
      <c r="BZ33" s="8">
        <f>'1'!AF39-'1'!AE39</f>
        <v>203771.41999999993</v>
      </c>
      <c r="CA33" s="8">
        <f>'1'!AG39-'1'!AF39</f>
        <v>247277.58000000007</v>
      </c>
      <c r="CB33" s="8">
        <f>'1'!AH39-'1'!AG39</f>
        <v>228229.35400000005</v>
      </c>
      <c r="CC33" s="8">
        <f>'1'!AI39-'1'!AH39</f>
        <v>215329.06400000001</v>
      </c>
      <c r="CD33" s="8">
        <f>'1'!AJ39-'1'!AI39</f>
        <v>222973.77199999988</v>
      </c>
      <c r="CE33" s="8">
        <v>232443.75499999989</v>
      </c>
      <c r="CF33" s="8">
        <v>247188.40700000012</v>
      </c>
      <c r="CG33" s="8">
        <v>259624.1660000002</v>
      </c>
      <c r="CH33" s="8">
        <v>204517.329</v>
      </c>
      <c r="CI33" s="8">
        <v>269110.56499999994</v>
      </c>
      <c r="CJ33" s="8">
        <v>255479.29700000002</v>
      </c>
      <c r="CK33" s="8">
        <v>166036.19400000002</v>
      </c>
      <c r="CL33" s="8">
        <v>253889.01</v>
      </c>
      <c r="CM33" s="8">
        <v>283015.61700000009</v>
      </c>
      <c r="CN33" s="8">
        <v>209024.04999999981</v>
      </c>
      <c r="CO33" s="8">
        <v>201829.93800000008</v>
      </c>
      <c r="CP33" s="8">
        <v>209634.73300000001</v>
      </c>
      <c r="CQ33" s="8">
        <v>299380.78500000015</v>
      </c>
      <c r="CR33" s="8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</row>
    <row r="34" spans="1:128" s="64" customFormat="1" ht="15" customHeight="1">
      <c r="A34" s="142" t="s">
        <v>140</v>
      </c>
      <c r="B34" s="98">
        <v>121923.82800000001</v>
      </c>
      <c r="C34" s="98">
        <v>158030.58700000003</v>
      </c>
      <c r="D34" s="98">
        <v>156214.62899999999</v>
      </c>
      <c r="E34" s="98">
        <v>180449.17899999997</v>
      </c>
      <c r="F34" s="98">
        <v>171512.93100000001</v>
      </c>
      <c r="G34" s="98">
        <v>221933.899</v>
      </c>
      <c r="H34" s="98">
        <v>191374.81300000002</v>
      </c>
      <c r="I34" s="98">
        <v>155956.10499999998</v>
      </c>
      <c r="J34" s="98">
        <v>168886.60500000001</v>
      </c>
      <c r="K34" s="98">
        <v>197124.753</v>
      </c>
      <c r="L34" s="98">
        <v>195809.52499999997</v>
      </c>
      <c r="M34" s="98">
        <v>276502.75399999996</v>
      </c>
      <c r="N34" s="98">
        <v>134807.95199999999</v>
      </c>
      <c r="O34" s="98">
        <v>163258.80299999999</v>
      </c>
      <c r="P34" s="98">
        <v>169794.361</v>
      </c>
      <c r="Q34" s="98">
        <v>180407.647</v>
      </c>
      <c r="R34" s="98">
        <v>178031.21600000001</v>
      </c>
      <c r="S34" s="98">
        <v>227701.728</v>
      </c>
      <c r="T34" s="98">
        <v>187167.391</v>
      </c>
      <c r="U34" s="98">
        <v>151516.60499999998</v>
      </c>
      <c r="V34" s="98">
        <v>157833.09499999997</v>
      </c>
      <c r="W34" s="98">
        <v>175886.82400000002</v>
      </c>
      <c r="X34" s="98">
        <v>179500.19899999999</v>
      </c>
      <c r="Y34" s="98">
        <v>254618.35799999998</v>
      </c>
      <c r="Z34" s="99">
        <v>119406.98699999999</v>
      </c>
      <c r="AA34" s="99">
        <v>160903.49900000001</v>
      </c>
      <c r="AB34" s="99">
        <v>163475.04899999997</v>
      </c>
      <c r="AC34" s="99">
        <v>167288.32999999999</v>
      </c>
      <c r="AD34" s="99">
        <v>172851.826</v>
      </c>
      <c r="AE34" s="99">
        <v>220152.77400000003</v>
      </c>
      <c r="AF34" s="99">
        <v>180631.21799999999</v>
      </c>
      <c r="AG34" s="99">
        <v>146448.93299999999</v>
      </c>
      <c r="AH34" s="80">
        <v>160013.59899999999</v>
      </c>
      <c r="AI34" s="80">
        <v>197071.50399999999</v>
      </c>
      <c r="AJ34" s="80">
        <v>190213.783</v>
      </c>
      <c r="AK34" s="80">
        <v>269639.87200000003</v>
      </c>
      <c r="AL34" s="80">
        <v>132582.28000000003</v>
      </c>
      <c r="AM34" s="80">
        <v>180800.23599999998</v>
      </c>
      <c r="AN34" s="80">
        <v>179757.12100000001</v>
      </c>
      <c r="AO34" s="80">
        <v>185990.21200000003</v>
      </c>
      <c r="AP34" s="80">
        <v>200623.158</v>
      </c>
      <c r="AQ34" s="80">
        <v>263425.424</v>
      </c>
      <c r="AR34" s="80">
        <v>191740.772</v>
      </c>
      <c r="AS34" s="80">
        <v>182834.62700000001</v>
      </c>
      <c r="AT34" s="80">
        <v>191298.201</v>
      </c>
      <c r="AU34" s="80">
        <v>215584.30799999999</v>
      </c>
      <c r="AV34" s="80">
        <v>235388.47900000002</v>
      </c>
      <c r="AW34" s="80">
        <v>316977.64</v>
      </c>
      <c r="AX34" s="80">
        <v>150232.08600000001</v>
      </c>
      <c r="AY34" s="80">
        <v>192885.12599999999</v>
      </c>
      <c r="AZ34" s="80">
        <v>201568.33300000001</v>
      </c>
      <c r="BA34" s="80">
        <v>197466.90900000001</v>
      </c>
      <c r="BB34" s="80">
        <v>213248.375</v>
      </c>
      <c r="BC34" s="80">
        <v>283464.87099999998</v>
      </c>
      <c r="BD34" s="80">
        <v>233019.37</v>
      </c>
      <c r="BE34" s="80">
        <v>210157.37700000001</v>
      </c>
      <c r="BF34" s="80">
        <v>212313.84400000001</v>
      </c>
      <c r="BG34" s="80">
        <v>248248.44099999999</v>
      </c>
      <c r="BH34" s="80">
        <v>268836.56699999998</v>
      </c>
      <c r="BI34" s="80">
        <v>385209.12600000016</v>
      </c>
      <c r="BJ34" s="80">
        <v>164652.4</v>
      </c>
      <c r="BK34" s="80">
        <v>197072.899</v>
      </c>
      <c r="BL34" s="80">
        <v>215668.16799999998</v>
      </c>
      <c r="BM34" s="80">
        <v>215775.522</v>
      </c>
      <c r="BN34" s="8">
        <f>'1'!S40-'1'!R40</f>
        <v>246465.22200000007</v>
      </c>
      <c r="BO34" s="8">
        <f>'1'!T40-'1'!S40</f>
        <v>296473.78899999999</v>
      </c>
      <c r="BP34" s="8">
        <f>'1'!U40-'1'!T40</f>
        <v>247478.0689999999</v>
      </c>
      <c r="BQ34" s="8">
        <f>'1'!V40-'1'!U40</f>
        <v>214909.29399999999</v>
      </c>
      <c r="BR34" s="8">
        <f>'1'!W40-'1'!V40</f>
        <v>221544.6370000001</v>
      </c>
      <c r="BS34" s="8">
        <f>'1'!X40-'1'!W40</f>
        <v>253228.66000000015</v>
      </c>
      <c r="BT34" s="8">
        <f>'1'!Y40-'1'!X40</f>
        <v>243238.54000000004</v>
      </c>
      <c r="BU34" s="8">
        <f>'1'!Z40-'1'!Y40</f>
        <v>354571.43399999989</v>
      </c>
      <c r="BV34" s="8">
        <v>181241.02</v>
      </c>
      <c r="BW34" s="8">
        <f>'1'!AC40-'1'!AB40</f>
        <v>208405.47500000001</v>
      </c>
      <c r="BX34" s="8">
        <f>'1'!AD40-'1'!AC40</f>
        <v>223138.505</v>
      </c>
      <c r="BY34" s="8">
        <f>'1'!AE40-'1'!AD40</f>
        <v>223577</v>
      </c>
      <c r="BZ34" s="8">
        <f>'1'!AF40-'1'!AE40</f>
        <v>203504.22999999998</v>
      </c>
      <c r="CA34" s="8">
        <f>'1'!AG40-'1'!AF40</f>
        <v>271297.77</v>
      </c>
      <c r="CB34" s="8">
        <f>'1'!AH40-'1'!AG40</f>
        <v>234617.8870000001</v>
      </c>
      <c r="CC34" s="8">
        <f>'1'!AI40-'1'!AH40</f>
        <v>200617.36499999999</v>
      </c>
      <c r="CD34" s="8">
        <f>'1'!AJ40-'1'!AI40</f>
        <v>221574.11199999996</v>
      </c>
      <c r="CE34" s="8">
        <v>254993.62099999981</v>
      </c>
      <c r="CF34" s="8">
        <v>256741.92599999998</v>
      </c>
      <c r="CG34" s="8">
        <v>378007.97800000012</v>
      </c>
      <c r="CH34" s="8">
        <v>152675.552</v>
      </c>
      <c r="CI34" s="8">
        <v>213940.448</v>
      </c>
      <c r="CJ34" s="8">
        <v>225624.87600000005</v>
      </c>
      <c r="CK34" s="8">
        <v>231146.92499999993</v>
      </c>
      <c r="CL34" s="8">
        <v>228193.44800000009</v>
      </c>
      <c r="CM34" s="8">
        <v>336561.93599999999</v>
      </c>
      <c r="CN34" s="8">
        <v>223275.42500000005</v>
      </c>
      <c r="CO34" s="8">
        <v>197904.3899999999</v>
      </c>
      <c r="CP34" s="8">
        <v>221712.16200000001</v>
      </c>
      <c r="CQ34" s="8">
        <v>251718.67100000009</v>
      </c>
      <c r="CR34" s="8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</row>
    <row r="35" spans="1:128" ht="15" customHeight="1">
      <c r="A35" s="100" t="s">
        <v>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64"/>
      <c r="P35" s="64"/>
      <c r="Q35" s="63"/>
      <c r="R35" s="63"/>
      <c r="S35" s="63"/>
      <c r="T35" s="63"/>
      <c r="U35" s="63"/>
      <c r="V35" s="63"/>
      <c r="W35" s="63"/>
      <c r="X35" s="63"/>
      <c r="Y35" s="63"/>
      <c r="Z35" s="52"/>
      <c r="AA35" s="52"/>
      <c r="AB35" s="52"/>
      <c r="AC35" s="52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</row>
  </sheetData>
  <hyperlinks>
    <hyperlink ref="A35" r:id="rId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680"/>
  <sheetViews>
    <sheetView topLeftCell="A19" zoomScale="85" zoomScaleNormal="85" workbookViewId="0">
      <selection activeCell="F13" sqref="F13"/>
    </sheetView>
  </sheetViews>
  <sheetFormatPr defaultColWidth="20.42578125" defaultRowHeight="12.75" zeroHeight="1"/>
  <cols>
    <col min="1" max="1" width="7.7109375" style="39" customWidth="1"/>
    <col min="2" max="2" width="14.7109375" style="39" customWidth="1"/>
    <col min="3" max="10" width="14.7109375" style="27" customWidth="1"/>
    <col min="11" max="11" width="20.85546875" style="43" customWidth="1"/>
    <col min="12" max="17" width="20.42578125" style="118" customWidth="1"/>
    <col min="18" max="19" width="19.42578125" style="118" customWidth="1"/>
    <col min="20" max="20" width="13.42578125" style="118" customWidth="1"/>
    <col min="21" max="39" width="20.42578125" style="118"/>
    <col min="40" max="16384" width="20.42578125" style="27"/>
  </cols>
  <sheetData>
    <row r="1" spans="1:12" ht="15" customHeight="1">
      <c r="A1" s="153" t="s">
        <v>112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2" ht="15" customHeight="1">
      <c r="A2" s="128" t="s">
        <v>93</v>
      </c>
      <c r="B2" s="134"/>
      <c r="C2" s="135" t="s">
        <v>113</v>
      </c>
      <c r="D2" s="132"/>
      <c r="E2" s="131"/>
      <c r="F2" s="135" t="s">
        <v>114</v>
      </c>
      <c r="G2" s="132"/>
      <c r="H2" s="131"/>
      <c r="I2" s="135" t="s">
        <v>115</v>
      </c>
      <c r="J2" s="132"/>
    </row>
    <row r="3" spans="1:12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69" t="s">
        <v>86</v>
      </c>
      <c r="I3" s="69" t="s">
        <v>87</v>
      </c>
      <c r="J3" s="69" t="s">
        <v>88</v>
      </c>
    </row>
    <row r="4" spans="1:12">
      <c r="A4" s="32"/>
      <c r="B4" s="31" t="s">
        <v>77</v>
      </c>
      <c r="C4" s="31" t="s">
        <v>65</v>
      </c>
      <c r="D4" s="31" t="s">
        <v>20</v>
      </c>
      <c r="E4" s="31" t="s">
        <v>77</v>
      </c>
      <c r="F4" s="31" t="s">
        <v>65</v>
      </c>
      <c r="G4" s="31" t="s">
        <v>20</v>
      </c>
      <c r="H4" s="31" t="s">
        <v>77</v>
      </c>
      <c r="I4" s="31" t="s">
        <v>65</v>
      </c>
      <c r="J4" s="31" t="s">
        <v>20</v>
      </c>
    </row>
    <row r="5" spans="1:12">
      <c r="A5" s="34"/>
      <c r="B5" s="128">
        <v>2019</v>
      </c>
      <c r="C5" s="128">
        <v>2020</v>
      </c>
      <c r="D5" s="128">
        <v>2021</v>
      </c>
      <c r="E5" s="128">
        <v>2019</v>
      </c>
      <c r="F5" s="128">
        <v>2020</v>
      </c>
      <c r="G5" s="128">
        <v>2021</v>
      </c>
      <c r="H5" s="128">
        <v>2019</v>
      </c>
      <c r="I5" s="128">
        <v>2020</v>
      </c>
      <c r="J5" s="128">
        <v>2021</v>
      </c>
    </row>
    <row r="6" spans="1:12">
      <c r="A6" s="36" t="s">
        <v>158</v>
      </c>
      <c r="B6" s="65">
        <f ca="1">IF(INDIRECT(ADDRESS(ROW('3'!BU$6),COLUMN('3'!BU$6)+ROW(A1)-12,1,1,"3"))="","",INDIRECT(ADDRESS(ROW('3'!BU$6),COLUMN('3'!BU$6)+ROW(A1)-12,1,1,"3")))</f>
        <v>975697.728</v>
      </c>
      <c r="C6" s="65">
        <f ca="1">IF(INDIRECT(ADDRESS(ROW('3'!BU$6),COLUMN('3'!BU$6)+ROW(A1),1,1,"3"))="","",INDIRECT(ADDRESS(ROW('3'!BU$6),COLUMN('3'!BU$6)+ROW(A1),1,1,"3")))</f>
        <v>990255.96600000001</v>
      </c>
      <c r="D6" s="65">
        <f ca="1">IF(INDIRECT(ADDRESS(ROW('3'!BU$6),COLUMN('3'!BU$6)+ROW(A1)+12,1,1,"3"))="","",INDIRECT(ADDRESS(ROW('3'!BU$6),COLUMN('3'!BU$6)+ROW(A1)+12,1,1,"3")))</f>
        <v>1025729.2190000002</v>
      </c>
      <c r="E6" s="65">
        <f ca="1">IF(INDIRECT(ADDRESS(ROW('3'!BU$12),COLUMN('3'!BU$12)+ROW(A1)-12,1,1,"3"))="","",INDIRECT(ADDRESS(ROW('3'!BU$12),COLUMN('3'!BU$12)+ROW(A1)-12,1,1,"3")))</f>
        <v>802049.35100000002</v>
      </c>
      <c r="F6" s="65">
        <f ca="1">IF(INDIRECT(ADDRESS(ROW('3'!BU$12),COLUMN('3'!BU$12)+ROW(A1),1,1,"3"))="","",INDIRECT(ADDRESS(ROW('3'!BU$12),COLUMN('3'!BU$12)+ROW(A1),1,1,"3")))</f>
        <v>878360.09499999997</v>
      </c>
      <c r="G6" s="65">
        <f ca="1">IF(INDIRECT(ADDRESS(ROW('3'!BU$12),COLUMN('3'!BU$12)+ROW(A1)+12,1,1,"3"))="","",INDIRECT(ADDRESS(ROW('3'!BU$12),COLUMN('3'!BU$12)+ROW(A1)+12,1,1,"3")))</f>
        <v>855571.82099999988</v>
      </c>
      <c r="H6" s="65">
        <f ca="1">IFERROR(B6-E6,"")</f>
        <v>173648.37699999998</v>
      </c>
      <c r="I6" s="65">
        <f ca="1">IFERROR(C6-F6,"")</f>
        <v>111895.87100000004</v>
      </c>
      <c r="J6" s="65">
        <f ca="1">IFERROR(D6-G6,"")</f>
        <v>170157.39800000028</v>
      </c>
      <c r="L6" s="119"/>
    </row>
    <row r="7" spans="1:12">
      <c r="A7" s="36" t="s">
        <v>159</v>
      </c>
      <c r="B7" s="65">
        <f ca="1">IF(INDIRECT(ADDRESS(ROW('3'!BU$6),COLUMN('3'!BU$6)+ROW(A2)-12,1,1,"3"))="","",INDIRECT(ADDRESS(ROW('3'!BU$6),COLUMN('3'!BU$6)+ROW(A2)-12,1,1,"3")))</f>
        <v>1006430.34</v>
      </c>
      <c r="C7" s="65">
        <f ca="1">IF(INDIRECT(ADDRESS(ROW('3'!BU$6),COLUMN('3'!BU$6)+ROW(A2),1,1,"3"))="","",INDIRECT(ADDRESS(ROW('3'!BU$6),COLUMN('3'!BU$6)+ROW(A2),1,1,"3")))</f>
        <v>1003986.803</v>
      </c>
      <c r="D7" s="65">
        <f ca="1">IF(INDIRECT(ADDRESS(ROW('3'!BU$6),COLUMN('3'!BU$6)+ROW(A2)+12,1,1,"3"))="","",INDIRECT(ADDRESS(ROW('3'!BU$6),COLUMN('3'!BU$6)+ROW(A2)+12,1,1,"3")))</f>
        <v>1050032.9479999999</v>
      </c>
      <c r="E7" s="65">
        <f ca="1">IF(INDIRECT(ADDRESS(ROW('3'!BU$12),COLUMN('3'!BU$12)+ROW(A2)-12,1,1,"3"))="","",INDIRECT(ADDRESS(ROW('3'!BU$12),COLUMN('3'!BU$12)+ROW(A2)-12,1,1,"3")))</f>
        <v>897615.19700000016</v>
      </c>
      <c r="F7" s="65">
        <f ca="1">IF(INDIRECT(ADDRESS(ROW('3'!BU$12),COLUMN('3'!BU$12)+ROW(A2),1,1,"3"))="","",INDIRECT(ADDRESS(ROW('3'!BU$12),COLUMN('3'!BU$12)+ROW(A2),1,1,"3")))</f>
        <v>900276.14000000013</v>
      </c>
      <c r="G7" s="65">
        <f ca="1">IF(INDIRECT(ADDRESS(ROW('3'!BU$12),COLUMN('3'!BU$12)+ROW(A2)+12,1,1,"3"))="","",INDIRECT(ADDRESS(ROW('3'!BU$12),COLUMN('3'!BU$12)+ROW(A2)+12,1,1,"3")))</f>
        <v>1120070.8500000001</v>
      </c>
      <c r="H7" s="65">
        <f t="shared" ref="H7:H17" ca="1" si="0">IFERROR(B7-E7,"")</f>
        <v>108815.14299999981</v>
      </c>
      <c r="I7" s="65">
        <f t="shared" ref="I7:I17" ca="1" si="1">IFERROR(C7-F7,"")</f>
        <v>103710.66299999983</v>
      </c>
      <c r="J7" s="65">
        <f t="shared" ref="J7:J17" ca="1" si="2">IFERROR(D7-G7,"")</f>
        <v>-70037.902000000235</v>
      </c>
      <c r="L7" s="119"/>
    </row>
    <row r="8" spans="1:12">
      <c r="A8" s="130" t="s">
        <v>160</v>
      </c>
      <c r="B8" s="65">
        <f ca="1">IF(INDIRECT(ADDRESS(ROW('3'!BU$6),COLUMN('3'!BU$6)+ROW(A3)-12,1,1,"3"))="","",INDIRECT(ADDRESS(ROW('3'!BU$6),COLUMN('3'!BU$6)+ROW(A3)-12,1,1,"3")))</f>
        <v>735133.08499999996</v>
      </c>
      <c r="C8" s="65">
        <f ca="1">IF(INDIRECT(ADDRESS(ROW('3'!BU$6),COLUMN('3'!BU$6)+ROW(A3),1,1,"3"))="","",INDIRECT(ADDRESS(ROW('3'!BU$6),COLUMN('3'!BU$6)+ROW(A3),1,1,"3")))</f>
        <v>790973.85899999994</v>
      </c>
      <c r="D8" s="65">
        <f ca="1">IF(INDIRECT(ADDRESS(ROW('3'!BU$6),COLUMN('3'!BU$6)+ROW(A3)+12,1,1,"3"))="","",INDIRECT(ADDRESS(ROW('3'!BU$6),COLUMN('3'!BU$6)+ROW(A3)+12,1,1,"3")))</f>
        <v>729450.3539999997</v>
      </c>
      <c r="E8" s="65">
        <f ca="1">IF(INDIRECT(ADDRESS(ROW('3'!BU$12),COLUMN('3'!BU$12)+ROW(A3)-12,1,1,"3"))="","",INDIRECT(ADDRESS(ROW('3'!BU$12),COLUMN('3'!BU$12)+ROW(A3)-12,1,1,"3")))</f>
        <v>816941.69700000004</v>
      </c>
      <c r="F8" s="65">
        <f ca="1">IF(INDIRECT(ADDRESS(ROW('3'!BU$12),COLUMN('3'!BU$12)+ROW(A3),1,1,"3"))="","",INDIRECT(ADDRESS(ROW('3'!BU$12),COLUMN('3'!BU$12)+ROW(A3),1,1,"3")))</f>
        <v>935266.91500000027</v>
      </c>
      <c r="G8" s="65">
        <f ca="1">IF(INDIRECT(ADDRESS(ROW('3'!BU$12),COLUMN('3'!BU$12)+ROW(A3)+12,1,1,"3"))="","",INDIRECT(ADDRESS(ROW('3'!BU$12),COLUMN('3'!BU$12)+ROW(A3)+12,1,1,"3")))</f>
        <v>1355758.12</v>
      </c>
      <c r="H8" s="65">
        <f t="shared" ca="1" si="0"/>
        <v>-81808.612000000081</v>
      </c>
      <c r="I8" s="65">
        <f t="shared" ca="1" si="1"/>
        <v>-144293.05600000033</v>
      </c>
      <c r="J8" s="65">
        <f t="shared" ca="1" si="2"/>
        <v>-626307.76600000041</v>
      </c>
      <c r="L8" s="119"/>
    </row>
    <row r="9" spans="1:12">
      <c r="A9" s="130" t="s">
        <v>161</v>
      </c>
      <c r="B9" s="65">
        <f ca="1">IF(INDIRECT(ADDRESS(ROW('3'!BU$6),COLUMN('3'!BU$6)+ROW(A4)-12,1,1,"3"))="","",INDIRECT(ADDRESS(ROW('3'!BU$6),COLUMN('3'!BU$6)+ROW(A4)-12,1,1,"3")))</f>
        <v>1000972.7179999999</v>
      </c>
      <c r="C9" s="65">
        <f ca="1">IF(INDIRECT(ADDRESS(ROW('3'!BU$6),COLUMN('3'!BU$6)+ROW(A4),1,1,"3"))="","",INDIRECT(ADDRESS(ROW('3'!BU$6),COLUMN('3'!BU$6)+ROW(A4),1,1,"3")))</f>
        <v>1008343.1729999997</v>
      </c>
      <c r="D9" s="65">
        <f ca="1">IF(INDIRECT(ADDRESS(ROW('3'!BU$6),COLUMN('3'!BU$6)+ROW(A4)+12,1,1,"3"))="","",INDIRECT(ADDRESS(ROW('3'!BU$6),COLUMN('3'!BU$6)+ROW(A4)+12,1,1,"3")))</f>
        <v>1125852.8420000002</v>
      </c>
      <c r="E9" s="65">
        <f ca="1">IF(INDIRECT(ADDRESS(ROW('3'!BU$12),COLUMN('3'!BU$12)+ROW(A4)-12,1,1,"3"))="","",INDIRECT(ADDRESS(ROW('3'!BU$12),COLUMN('3'!BU$12)+ROW(A4)-12,1,1,"3")))</f>
        <v>928600.15899999999</v>
      </c>
      <c r="F9" s="65">
        <f ca="1">IF(INDIRECT(ADDRESS(ROW('3'!BU$12),COLUMN('3'!BU$12)+ROW(A4),1,1,"3"))="","",INDIRECT(ADDRESS(ROW('3'!BU$12),COLUMN('3'!BU$12)+ROW(A4),1,1,"3")))</f>
        <v>1090965.9259999995</v>
      </c>
      <c r="G9" s="65">
        <f ca="1">IF(INDIRECT(ADDRESS(ROW('3'!BU$12),COLUMN('3'!BU$12)+ROW(A4)+12,1,1,"3"))="","",INDIRECT(ADDRESS(ROW('3'!BU$12),COLUMN('3'!BU$12)+ROW(A4)+12,1,1,"3")))</f>
        <v>1273663.1469999999</v>
      </c>
      <c r="H9" s="65">
        <f t="shared" ca="1" si="0"/>
        <v>72372.558999999892</v>
      </c>
      <c r="I9" s="65">
        <f t="shared" ca="1" si="1"/>
        <v>-82622.752999999793</v>
      </c>
      <c r="J9" s="65">
        <f t="shared" ca="1" si="2"/>
        <v>-147810.3049999997</v>
      </c>
      <c r="L9" s="119"/>
    </row>
    <row r="10" spans="1:12">
      <c r="A10" s="130" t="s">
        <v>162</v>
      </c>
      <c r="B10" s="65">
        <f ca="1">IF(INDIRECT(ADDRESS(ROW('3'!BU$6),COLUMN('3'!BU$6)+ROW(A5)-12,1,1,"3"))="","",INDIRECT(ADDRESS(ROW('3'!BU$6),COLUMN('3'!BU$6)+ROW(A5)-12,1,1,"3")))</f>
        <v>1108859.1290000002</v>
      </c>
      <c r="C10" s="65">
        <f ca="1">IF(INDIRECT(ADDRESS(ROW('3'!BU$6),COLUMN('3'!BU$6)+ROW(A5),1,1,"3"))="","",INDIRECT(ADDRESS(ROW('3'!BU$6),COLUMN('3'!BU$6)+ROW(A5),1,1,"3")))</f>
        <v>915661.34800000046</v>
      </c>
      <c r="D10" s="65">
        <f ca="1">IF(INDIRECT(ADDRESS(ROW('3'!BU$6),COLUMN('3'!BU$6)+ROW(A5)+12,1,1,"3"))="","",INDIRECT(ADDRESS(ROW('3'!BU$6),COLUMN('3'!BU$6)+ROW(A5)+12,1,1,"3")))</f>
        <v>1104155.3219999997</v>
      </c>
      <c r="E10" s="65">
        <f ca="1">IF(INDIRECT(ADDRESS(ROW('3'!BU$12),COLUMN('3'!BU$12)+ROW(A5)-12,1,1,"3"))="","",INDIRECT(ADDRESS(ROW('3'!BU$12),COLUMN('3'!BU$12)+ROW(A5)-12,1,1,"3")))</f>
        <v>867472.72900000075</v>
      </c>
      <c r="F10" s="65">
        <f ca="1">IF(INDIRECT(ADDRESS(ROW('3'!BU$12),COLUMN('3'!BU$12)+ROW(A5),1,1,"3"))="","",INDIRECT(ADDRESS(ROW('3'!BU$12),COLUMN('3'!BU$12)+ROW(A5),1,1,"3")))</f>
        <v>845625.07200000016</v>
      </c>
      <c r="G10" s="65">
        <f ca="1">IF(INDIRECT(ADDRESS(ROW('3'!BU$12),COLUMN('3'!BU$12)+ROW(A5)+12,1,1,"3"))="","",INDIRECT(ADDRESS(ROW('3'!BU$12),COLUMN('3'!BU$12)+ROW(A5)+12,1,1,"3")))</f>
        <v>1060453.2860000003</v>
      </c>
      <c r="H10" s="65">
        <f t="shared" ca="1" si="0"/>
        <v>241386.39999999944</v>
      </c>
      <c r="I10" s="65">
        <f t="shared" ca="1" si="1"/>
        <v>70036.276000000304</v>
      </c>
      <c r="J10" s="65">
        <f t="shared" ca="1" si="2"/>
        <v>43702.035999999382</v>
      </c>
      <c r="L10" s="119"/>
    </row>
    <row r="11" spans="1:12">
      <c r="A11" s="130" t="s">
        <v>163</v>
      </c>
      <c r="B11" s="65">
        <f ca="1">IF(INDIRECT(ADDRESS(ROW('3'!BU$6),COLUMN('3'!BU$6)+ROW(A6)-12,1,1,"3"))="","",INDIRECT(ADDRESS(ROW('3'!BU$6),COLUMN('3'!BU$6)+ROW(A6)-12,1,1,"3")))</f>
        <v>1079866</v>
      </c>
      <c r="C11" s="65">
        <f ca="1">IF(INDIRECT(ADDRESS(ROW('3'!BU$6),COLUMN('3'!BU$6)+ROW(A6),1,1,"3"))="","",INDIRECT(ADDRESS(ROW('3'!BU$6),COLUMN('3'!BU$6)+ROW(A6),1,1,"3")))</f>
        <v>817524.85099999967</v>
      </c>
      <c r="D11" s="65">
        <f ca="1">IF(INDIRECT(ADDRESS(ROW('3'!BU$6),COLUMN('3'!BU$6)+ROW(A6)+12,1,1,"3"))="","",INDIRECT(ADDRESS(ROW('3'!BU$6),COLUMN('3'!BU$6)+ROW(A6)+12,1,1,"3")))</f>
        <v>976600.62799999991</v>
      </c>
      <c r="E11" s="65">
        <f ca="1">IF(INDIRECT(ADDRESS(ROW('3'!BU$12),COLUMN('3'!BU$12)+ROW(A6)-12,1,1,"3"))="","",INDIRECT(ADDRESS(ROW('3'!BU$12),COLUMN('3'!BU$12)+ROW(A6)-12,1,1,"3")))</f>
        <v>915068.86699999962</v>
      </c>
      <c r="F11" s="65">
        <f ca="1">IF(INDIRECT(ADDRESS(ROW('3'!BU$12),COLUMN('3'!BU$12)+ROW(A6),1,1,"3"))="","",INDIRECT(ADDRESS(ROW('3'!BU$12),COLUMN('3'!BU$12)+ROW(A6),1,1,"3")))</f>
        <v>1007637.852</v>
      </c>
      <c r="G11" s="65">
        <f ca="1">IF(INDIRECT(ADDRESS(ROW('3'!BU$12),COLUMN('3'!BU$12)+ROW(A6)+12,1,1,"3"))="","",INDIRECT(ADDRESS(ROW('3'!BU$12),COLUMN('3'!BU$12)+ROW(A6)+12,1,1,"3")))</f>
        <v>1299852.0649999995</v>
      </c>
      <c r="H11" s="65">
        <f t="shared" ca="1" si="0"/>
        <v>164797.13300000038</v>
      </c>
      <c r="I11" s="65">
        <f t="shared" ca="1" si="1"/>
        <v>-190113.00100000028</v>
      </c>
      <c r="J11" s="65">
        <f t="shared" ca="1" si="2"/>
        <v>-323251.43699999957</v>
      </c>
      <c r="L11" s="119"/>
    </row>
    <row r="12" spans="1:12">
      <c r="A12" s="130" t="s">
        <v>164</v>
      </c>
      <c r="B12" s="65">
        <f ca="1">IF(INDIRECT(ADDRESS(ROW('3'!BU$6),COLUMN('3'!BU$6)+ROW(A7)-12,1,1,"3"))="","",INDIRECT(ADDRESS(ROW('3'!BU$6),COLUMN('3'!BU$6)+ROW(A7)-12,1,1,"3")))</f>
        <v>890279.0060000004</v>
      </c>
      <c r="C12" s="65">
        <f ca="1">IF(INDIRECT(ADDRESS(ROW('3'!BU$6),COLUMN('3'!BU$6)+ROW(A7),1,1,"3"))="","",INDIRECT(ADDRESS(ROW('3'!BU$6),COLUMN('3'!BU$6)+ROW(A7),1,1,"3")))</f>
        <v>1137278.0649999999</v>
      </c>
      <c r="D12" s="65">
        <f ca="1">IF(INDIRECT(ADDRESS(ROW('3'!BU$6),COLUMN('3'!BU$6)+ROW(A7)+12,1,1,"3"))="","",INDIRECT(ADDRESS(ROW('3'!BU$6),COLUMN('3'!BU$6)+ROW(A7)+12,1,1,"3")))</f>
        <v>1162632.0019999999</v>
      </c>
      <c r="E12" s="65">
        <f ca="1">IF(INDIRECT(ADDRESS(ROW('3'!BU$12),COLUMN('3'!BU$12)+ROW(A7)-12,1,1,"3"))="","",INDIRECT(ADDRESS(ROW('3'!BU$12),COLUMN('3'!BU$12)+ROW(A7)-12,1,1,"3")))</f>
        <v>972332.68099999987</v>
      </c>
      <c r="F12" s="65">
        <f ca="1">IF(INDIRECT(ADDRESS(ROW('3'!BU$12),COLUMN('3'!BU$12)+ROW(A7),1,1,"3"))="","",INDIRECT(ADDRESS(ROW('3'!BU$12),COLUMN('3'!BU$12)+ROW(A7),1,1,"3")))</f>
        <v>999723.10000000056</v>
      </c>
      <c r="G12" s="65">
        <f ca="1">IF(INDIRECT(ADDRESS(ROW('3'!BU$12),COLUMN('3'!BU$12)+ROW(A7)+12,1,1,"3"))="","",INDIRECT(ADDRESS(ROW('3'!BU$12),COLUMN('3'!BU$12)+ROW(A7)+12,1,1,"3")))</f>
        <v>1081981.2960000001</v>
      </c>
      <c r="H12" s="65">
        <f t="shared" ca="1" si="0"/>
        <v>-82053.674999999464</v>
      </c>
      <c r="I12" s="65">
        <f t="shared" ca="1" si="1"/>
        <v>137554.96499999939</v>
      </c>
      <c r="J12" s="65">
        <f t="shared" ca="1" si="2"/>
        <v>80650.705999999773</v>
      </c>
      <c r="L12" s="119"/>
    </row>
    <row r="13" spans="1:12">
      <c r="A13" s="130" t="s">
        <v>165</v>
      </c>
      <c r="B13" s="65">
        <f ca="1">IF(INDIRECT(ADDRESS(ROW('3'!BU$6),COLUMN('3'!BU$6)+ROW(A8)-12,1,1,"3"))="","",INDIRECT(ADDRESS(ROW('3'!BU$6),COLUMN('3'!BU$6)+ROW(A8)-12,1,1,"3")))</f>
        <v>854624.61299999966</v>
      </c>
      <c r="C13" s="65">
        <f ca="1">IF(INDIRECT(ADDRESS(ROW('3'!BU$6),COLUMN('3'!BU$6)+ROW(A8),1,1,"3"))="","",INDIRECT(ADDRESS(ROW('3'!BU$6),COLUMN('3'!BU$6)+ROW(A8),1,1,"3")))</f>
        <v>905597.44700000004</v>
      </c>
      <c r="D13" s="65">
        <f ca="1">IF(INDIRECT(ADDRESS(ROW('3'!BU$6),COLUMN('3'!BU$6)+ROW(A8)+12,1,1,"3"))="","",INDIRECT(ADDRESS(ROW('3'!BU$6),COLUMN('3'!BU$6)+ROW(A8)+12,1,1,"3")))</f>
        <v>1025720.0220000003</v>
      </c>
      <c r="E13" s="65">
        <f ca="1">IF(INDIRECT(ADDRESS(ROW('3'!BU$12),COLUMN('3'!BU$12)+ROW(A8)-12,1,1,"3"))="","",INDIRECT(ADDRESS(ROW('3'!BU$12),COLUMN('3'!BU$12)+ROW(A8)-12,1,1,"3")))</f>
        <v>854934.40299999993</v>
      </c>
      <c r="F13" s="65">
        <f ca="1">IF(INDIRECT(ADDRESS(ROW('3'!BU$12),COLUMN('3'!BU$12)+ROW(A8),1,1,"3"))="","",INDIRECT(ADDRESS(ROW('3'!BU$12),COLUMN('3'!BU$12)+ROW(A8),1,1,"3")))</f>
        <v>951921.2209999999</v>
      </c>
      <c r="G13" s="65">
        <f ca="1">IF(INDIRECT(ADDRESS(ROW('3'!BU$12),COLUMN('3'!BU$12)+ROW(A8)+12,1,1,"3"))="","",INDIRECT(ADDRESS(ROW('3'!BU$12),COLUMN('3'!BU$12)+ROW(A8)+12,1,1,"3")))</f>
        <v>1017502.0930000013</v>
      </c>
      <c r="H13" s="65">
        <f t="shared" ca="1" si="0"/>
        <v>-309.79000000027008</v>
      </c>
      <c r="I13" s="65">
        <f t="shared" ca="1" si="1"/>
        <v>-46323.773999999859</v>
      </c>
      <c r="J13" s="65">
        <f t="shared" ca="1" si="2"/>
        <v>8217.9289999990724</v>
      </c>
      <c r="L13" s="119"/>
    </row>
    <row r="14" spans="1:12">
      <c r="A14" s="130" t="s">
        <v>166</v>
      </c>
      <c r="B14" s="65">
        <f ca="1">IF(INDIRECT(ADDRESS(ROW('3'!BU$6),COLUMN('3'!BU$6)+ROW(A9)-12,1,1,"3"))="","",INDIRECT(ADDRESS(ROW('3'!BU$6),COLUMN('3'!BU$6)+ROW(A9)-12,1,1,"3")))</f>
        <v>789328.57299999986</v>
      </c>
      <c r="C14" s="65">
        <f ca="1">IF(INDIRECT(ADDRESS(ROW('3'!BU$6),COLUMN('3'!BU$6)+ROW(A9),1,1,"3"))="","",INDIRECT(ADDRESS(ROW('3'!BU$6),COLUMN('3'!BU$6)+ROW(A9),1,1,"3")))</f>
        <v>848822.40500000014</v>
      </c>
      <c r="D14" s="65">
        <f ca="1">IF(INDIRECT(ADDRESS(ROW('3'!BU$6),COLUMN('3'!BU$6)+ROW(A9)+12,1,1,"3"))="","",INDIRECT(ADDRESS(ROW('3'!BU$6),COLUMN('3'!BU$6)+ROW(A9)+12,1,1,"3")))</f>
        <v>1184851.081</v>
      </c>
      <c r="E14" s="65">
        <f ca="1">IF(INDIRECT(ADDRESS(ROW('3'!BU$12),COLUMN('3'!BU$12)+ROW(A9)-12,1,1,"3"))="","",INDIRECT(ADDRESS(ROW('3'!BU$12),COLUMN('3'!BU$12)+ROW(A9)-12,1,1,"3")))</f>
        <v>864576.59400000051</v>
      </c>
      <c r="F14" s="65">
        <f ca="1">IF(INDIRECT(ADDRESS(ROW('3'!BU$12),COLUMN('3'!BU$12)+ROW(A9),1,1,"3"))="","",INDIRECT(ADDRESS(ROW('3'!BU$12),COLUMN('3'!BU$12)+ROW(A9),1,1,"3")))</f>
        <v>978775.8200000003</v>
      </c>
      <c r="G14" s="65">
        <f ca="1">IF(INDIRECT(ADDRESS(ROW('3'!BU$12),COLUMN('3'!BU$12)+ROW(A9)+12,1,1,"3"))="","",INDIRECT(ADDRESS(ROW('3'!BU$12),COLUMN('3'!BU$12)+ROW(A9)+12,1,1,"3")))</f>
        <v>1064391.0189999994</v>
      </c>
      <c r="H14" s="65">
        <f t="shared" ca="1" si="0"/>
        <v>-75248.021000000648</v>
      </c>
      <c r="I14" s="65">
        <f t="shared" ca="1" si="1"/>
        <v>-129953.41500000015</v>
      </c>
      <c r="J14" s="65">
        <f t="shared" ca="1" si="2"/>
        <v>120460.06200000062</v>
      </c>
      <c r="L14" s="119"/>
    </row>
    <row r="15" spans="1:12">
      <c r="A15" s="130" t="s">
        <v>167</v>
      </c>
      <c r="B15" s="65">
        <f ca="1">IF(INDIRECT(ADDRESS(ROW('3'!BU$6),COLUMN('3'!BU$6)+ROW(A10)-12,1,1,"3"))="","",INDIRECT(ADDRESS(ROW('3'!BU$6),COLUMN('3'!BU$6)+ROW(A10)-12,1,1,"3")))</f>
        <v>1001284.2609999998</v>
      </c>
      <c r="C15" s="65">
        <f ca="1">IF(INDIRECT(ADDRESS(ROW('3'!BU$6),COLUMN('3'!BU$6)+ROW(A10),1,1,"3"))="","",INDIRECT(ADDRESS(ROW('3'!BU$6),COLUMN('3'!BU$6)+ROW(A10),1,1,"3")))</f>
        <v>906227.44399999967</v>
      </c>
      <c r="D15" s="65">
        <f ca="1">IF(INDIRECT(ADDRESS(ROW('3'!BU$6),COLUMN('3'!BU$6)+ROW(A10)+12,1,1,"3"))="","",INDIRECT(ADDRESS(ROW('3'!BU$6),COLUMN('3'!BU$6)+ROW(A10)+12,1,1,"3")))</f>
        <v>993429.18299999961</v>
      </c>
      <c r="E15" s="65">
        <f ca="1">IF(INDIRECT(ADDRESS(ROW('3'!BU$12),COLUMN('3'!BU$12)+ROW(A10)-12,1,1,"3"))="","",INDIRECT(ADDRESS(ROW('3'!BU$12),COLUMN('3'!BU$12)+ROW(A10)-12,1,1,"3")))</f>
        <v>1078898.5389999999</v>
      </c>
      <c r="F15" s="65">
        <f ca="1">IF(INDIRECT(ADDRESS(ROW('3'!BU$12),COLUMN('3'!BU$12)+ROW(A10),1,1,"3"))="","",INDIRECT(ADDRESS(ROW('3'!BU$12),COLUMN('3'!BU$12)+ROW(A10),1,1,"3")))</f>
        <v>1146014.8969999999</v>
      </c>
      <c r="G15" s="65">
        <f ca="1">IF(INDIRECT(ADDRESS(ROW('3'!BU$12),COLUMN('3'!BU$12)+ROW(A10)+12,1,1,"3"))="","",INDIRECT(ADDRESS(ROW('3'!BU$12),COLUMN('3'!BU$12)+ROW(A10)+12,1,1,"3")))</f>
        <v>1173896.6260000002</v>
      </c>
      <c r="H15" s="65">
        <f t="shared" ca="1" si="0"/>
        <v>-77614.278000000049</v>
      </c>
      <c r="I15" s="65">
        <f t="shared" ca="1" si="1"/>
        <v>-239787.45300000021</v>
      </c>
      <c r="J15" s="65">
        <f t="shared" ca="1" si="2"/>
        <v>-180467.44300000055</v>
      </c>
      <c r="L15" s="119"/>
    </row>
    <row r="16" spans="1:12">
      <c r="A16" s="130" t="s">
        <v>168</v>
      </c>
      <c r="B16" s="65">
        <f ca="1">IF(INDIRECT(ADDRESS(ROW('3'!BU$6),COLUMN('3'!BU$6)+ROW(A11)-12,1,1,"3"))="","",INDIRECT(ADDRESS(ROW('3'!BU$6),COLUMN('3'!BU$6)+ROW(A11)-12,1,1,"3")))</f>
        <v>855826.99700000044</v>
      </c>
      <c r="C16" s="65">
        <f ca="1">IF(INDIRECT(ADDRESS(ROW('3'!BU$6),COLUMN('3'!BU$6)+ROW(A11),1,1,"3"))="","",INDIRECT(ADDRESS(ROW('3'!BU$6),COLUMN('3'!BU$6)+ROW(A11),1,1,"3")))</f>
        <v>896995.39900000021</v>
      </c>
      <c r="D16" s="65" t="str">
        <f ca="1">IF(INDIRECT(ADDRESS(ROW('3'!BU$6),COLUMN('3'!BU$6)+ROW(A11)+12,1,1,"3"))="","",INDIRECT(ADDRESS(ROW('3'!BU$6),COLUMN('3'!BU$6)+ROW(A11)+12,1,1,"3")))</f>
        <v/>
      </c>
      <c r="E16" s="65">
        <f ca="1">IF(INDIRECT(ADDRESS(ROW('3'!BU$12),COLUMN('3'!BU$12)+ROW(A11)-12,1,1,"3"))="","",INDIRECT(ADDRESS(ROW('3'!BU$12),COLUMN('3'!BU$12)+ROW(A11)-12,1,1,"3")))</f>
        <v>994988.20500000194</v>
      </c>
      <c r="F16" s="65">
        <f ca="1">IF(INDIRECT(ADDRESS(ROW('3'!BU$12),COLUMN('3'!BU$12)+ROW(A11),1,1,"3"))="","",INDIRECT(ADDRESS(ROW('3'!BU$12),COLUMN('3'!BU$12)+ROW(A11),1,1,"3")))</f>
        <v>1028398.8399999999</v>
      </c>
      <c r="G16" s="65" t="str">
        <f ca="1">IF(INDIRECT(ADDRESS(ROW('3'!BU$12),COLUMN('3'!BU$12)+ROW(A11)+12,1,1,"3"))="","",INDIRECT(ADDRESS(ROW('3'!BU$12),COLUMN('3'!BU$12)+ROW(A11)+12,1,1,"3")))</f>
        <v/>
      </c>
      <c r="H16" s="65">
        <f t="shared" ca="1" si="0"/>
        <v>-139161.2080000015</v>
      </c>
      <c r="I16" s="65">
        <f t="shared" ca="1" si="1"/>
        <v>-131403.44099999964</v>
      </c>
      <c r="J16" s="65" t="str">
        <f t="shared" ca="1" si="2"/>
        <v/>
      </c>
      <c r="L16" s="119"/>
    </row>
    <row r="17" spans="1:12">
      <c r="A17" s="130" t="s">
        <v>169</v>
      </c>
      <c r="B17" s="65">
        <f ca="1">IF(INDIRECT(ADDRESS(ROW('3'!BU$6),COLUMN('3'!BU$6)+ROW(A12)-12,1,1,"3"))="","",INDIRECT(ADDRESS(ROW('3'!BU$6),COLUMN('3'!BU$6)+ROW(A12)-12,1,1,"3")))</f>
        <v>1116052.8970000001</v>
      </c>
      <c r="C17" s="65">
        <f ca="1">IF(INDIRECT(ADDRESS(ROW('3'!BU$6),COLUMN('3'!BU$6)+ROW(A12),1,1,"3"))="","",INDIRECT(ADDRESS(ROW('3'!BU$6),COLUMN('3'!BU$6)+ROW(A12),1,1,"3")))</f>
        <v>1098839.1779999989</v>
      </c>
      <c r="D17" s="65" t="str">
        <f ca="1">IF(INDIRECT(ADDRESS(ROW('3'!BU$6),COLUMN('3'!BU$6)+ROW(A12)+12,1,1,"3"))="","",INDIRECT(ADDRESS(ROW('3'!BU$6),COLUMN('3'!BU$6)+ROW(A12)+12,1,1,"3")))</f>
        <v/>
      </c>
      <c r="E17" s="65">
        <f ca="1">IF(INDIRECT(ADDRESS(ROW('3'!BU$12),COLUMN('3'!BU$12)+ROW(A12)-12,1,1,"3"))="","",INDIRECT(ADDRESS(ROW('3'!BU$12),COLUMN('3'!BU$12)+ROW(A12)-12,1,1,"3")))</f>
        <v>1538492.901999997</v>
      </c>
      <c r="F17" s="65">
        <f ca="1">IF(INDIRECT(ADDRESS(ROW('3'!BU$12),COLUMN('3'!BU$12)+ROW(A12),1,1,"3"))="","",INDIRECT(ADDRESS(ROW('3'!BU$12),COLUMN('3'!BU$12)+ROW(A12),1,1,"3")))</f>
        <v>1706433.8949999977</v>
      </c>
      <c r="G17" s="65" t="str">
        <f ca="1">IF(INDIRECT(ADDRESS(ROW('3'!BU$12),COLUMN('3'!BU$12)+ROW(A12)+12,1,1,"3"))="","",INDIRECT(ADDRESS(ROW('3'!BU$12),COLUMN('3'!BU$12)+ROW(A12)+12,1,1,"3")))</f>
        <v/>
      </c>
      <c r="H17" s="65">
        <f t="shared" ca="1" si="0"/>
        <v>-422440.00499999686</v>
      </c>
      <c r="I17" s="65">
        <f t="shared" ca="1" si="1"/>
        <v>-607594.71699999878</v>
      </c>
      <c r="J17" s="65" t="str">
        <f t="shared" ca="1" si="2"/>
        <v/>
      </c>
      <c r="L17" s="119"/>
    </row>
    <row r="18" spans="1:12">
      <c r="A18" s="67" t="s">
        <v>116</v>
      </c>
      <c r="B18" s="65">
        <f ca="1">SUM(B6:B17)</f>
        <v>11414355.346999999</v>
      </c>
      <c r="C18" s="65">
        <f t="shared" ref="C18:J18" ca="1" si="3">SUM(C6:C17)</f>
        <v>11320505.937999999</v>
      </c>
      <c r="D18" s="65">
        <f t="shared" ca="1" si="3"/>
        <v>10378453.601</v>
      </c>
      <c r="E18" s="65">
        <f t="shared" ca="1" si="3"/>
        <v>11531971.323999999</v>
      </c>
      <c r="F18" s="65">
        <f t="shared" ca="1" si="3"/>
        <v>12469399.772999998</v>
      </c>
      <c r="G18" s="65">
        <f t="shared" ca="1" si="3"/>
        <v>11303140.323000001</v>
      </c>
      <c r="H18" s="65">
        <f t="shared" ca="1" si="3"/>
        <v>-117615.97699999937</v>
      </c>
      <c r="I18" s="65">
        <f t="shared" ca="1" si="3"/>
        <v>-1148893.8349999995</v>
      </c>
      <c r="J18" s="65">
        <f t="shared" ca="1" si="3"/>
        <v>-924686.72200000135</v>
      </c>
    </row>
    <row r="19" spans="1:12">
      <c r="A19" s="46"/>
      <c r="B19" s="46"/>
      <c r="C19" s="43"/>
      <c r="D19" s="43"/>
      <c r="E19" s="43"/>
      <c r="F19" s="43"/>
      <c r="G19" s="43"/>
      <c r="H19" s="43"/>
      <c r="I19" s="43"/>
      <c r="J19" s="43"/>
    </row>
    <row r="20" spans="1:12">
      <c r="A20" s="46"/>
      <c r="B20" s="46"/>
      <c r="C20" s="43"/>
      <c r="D20" s="43"/>
      <c r="E20" s="43"/>
      <c r="F20" s="43"/>
      <c r="G20" s="43"/>
      <c r="H20" s="43"/>
      <c r="I20" s="43"/>
      <c r="J20" s="43"/>
    </row>
    <row r="21" spans="1:12">
      <c r="A21" s="46"/>
      <c r="B21" s="46"/>
      <c r="C21" s="43"/>
      <c r="D21" s="43"/>
      <c r="E21" s="43"/>
      <c r="F21" s="43"/>
      <c r="G21" s="43"/>
      <c r="H21" s="43"/>
      <c r="I21" s="43"/>
      <c r="J21" s="43"/>
    </row>
    <row r="22" spans="1:12">
      <c r="A22" s="46"/>
      <c r="B22" s="46"/>
      <c r="C22" s="43"/>
      <c r="D22" s="43"/>
      <c r="E22" s="43"/>
      <c r="F22" s="43"/>
      <c r="G22" s="43"/>
      <c r="H22" s="43"/>
      <c r="I22" s="43"/>
      <c r="J22" s="43"/>
    </row>
    <row r="23" spans="1:12">
      <c r="A23" s="46"/>
      <c r="B23" s="46"/>
      <c r="C23" s="43"/>
      <c r="D23" s="43"/>
      <c r="E23" s="43"/>
      <c r="F23" s="43"/>
      <c r="G23" s="43"/>
      <c r="H23" s="43"/>
      <c r="I23" s="43"/>
      <c r="J23" s="43"/>
    </row>
    <row r="24" spans="1:12">
      <c r="A24" s="46"/>
      <c r="B24" s="46"/>
      <c r="C24" s="43"/>
      <c r="D24" s="43"/>
      <c r="E24" s="43"/>
      <c r="F24" s="43"/>
      <c r="G24" s="43"/>
      <c r="H24" s="43"/>
      <c r="I24" s="43"/>
      <c r="J24" s="43"/>
    </row>
    <row r="25" spans="1:12">
      <c r="A25" s="46"/>
      <c r="B25" s="46"/>
      <c r="C25" s="43"/>
      <c r="D25" s="43"/>
      <c r="E25" s="43"/>
      <c r="F25" s="43"/>
      <c r="G25" s="43"/>
      <c r="H25" s="43"/>
      <c r="I25" s="43"/>
      <c r="J25" s="43"/>
    </row>
    <row r="26" spans="1:12">
      <c r="A26" s="46"/>
      <c r="B26" s="46"/>
      <c r="C26" s="43"/>
      <c r="D26" s="43"/>
      <c r="E26" s="43"/>
      <c r="F26" s="43"/>
      <c r="G26" s="43"/>
      <c r="H26" s="43"/>
      <c r="I26" s="43"/>
      <c r="J26" s="43"/>
    </row>
    <row r="27" spans="1:12">
      <c r="A27" s="46"/>
      <c r="B27" s="46"/>
      <c r="C27" s="43"/>
      <c r="D27" s="43"/>
      <c r="E27" s="43"/>
      <c r="F27" s="43"/>
      <c r="G27" s="43"/>
      <c r="H27" s="43"/>
      <c r="I27" s="43"/>
      <c r="J27" s="43"/>
    </row>
    <row r="28" spans="1:12">
      <c r="A28" s="46"/>
      <c r="B28" s="46"/>
      <c r="C28" s="43"/>
      <c r="D28" s="43"/>
      <c r="E28" s="43"/>
      <c r="F28" s="43"/>
      <c r="G28" s="43"/>
      <c r="H28" s="43"/>
      <c r="I28" s="43"/>
      <c r="J28" s="43"/>
    </row>
    <row r="29" spans="1:12">
      <c r="A29" s="46"/>
      <c r="B29" s="46"/>
      <c r="C29" s="43"/>
      <c r="D29" s="43"/>
      <c r="E29" s="43"/>
      <c r="F29" s="43"/>
      <c r="G29" s="43"/>
      <c r="H29" s="43"/>
      <c r="I29" s="43"/>
      <c r="J29" s="43"/>
    </row>
    <row r="30" spans="1:12">
      <c r="A30" s="46"/>
      <c r="B30" s="46"/>
      <c r="C30" s="43"/>
      <c r="D30" s="43"/>
      <c r="E30" s="43"/>
      <c r="F30" s="43"/>
      <c r="G30" s="43"/>
      <c r="H30" s="43"/>
      <c r="I30" s="43"/>
      <c r="J30" s="43"/>
    </row>
    <row r="31" spans="1:12">
      <c r="A31" s="46"/>
      <c r="B31" s="46"/>
      <c r="C31" s="43"/>
      <c r="D31" s="43"/>
      <c r="E31" s="43"/>
      <c r="F31" s="43"/>
      <c r="G31" s="43"/>
      <c r="H31" s="43"/>
      <c r="I31" s="43"/>
      <c r="J31" s="43"/>
    </row>
    <row r="32" spans="1:12">
      <c r="A32" s="46"/>
      <c r="B32" s="46"/>
      <c r="C32" s="43"/>
      <c r="D32" s="43"/>
      <c r="E32" s="43"/>
      <c r="F32" s="43"/>
      <c r="G32" s="43"/>
      <c r="H32" s="43"/>
      <c r="I32" s="43"/>
      <c r="J32" s="43"/>
    </row>
    <row r="33" spans="1:10">
      <c r="A33" s="46"/>
      <c r="B33" s="46"/>
      <c r="C33" s="43"/>
      <c r="D33" s="43"/>
      <c r="E33" s="43"/>
      <c r="F33" s="43"/>
      <c r="G33" s="43"/>
      <c r="H33" s="43"/>
      <c r="I33" s="43"/>
      <c r="J33" s="43"/>
    </row>
    <row r="34" spans="1:10">
      <c r="A34" s="46"/>
      <c r="B34" s="46"/>
      <c r="C34" s="43"/>
      <c r="D34" s="43"/>
      <c r="E34" s="43"/>
      <c r="F34" s="43"/>
      <c r="G34" s="43"/>
      <c r="H34" s="43"/>
      <c r="I34" s="43"/>
      <c r="J34" s="43"/>
    </row>
    <row r="35" spans="1:10">
      <c r="A35" s="46"/>
      <c r="B35" s="46"/>
      <c r="C35" s="43"/>
      <c r="D35" s="43"/>
      <c r="E35" s="43"/>
      <c r="F35" s="43"/>
      <c r="G35" s="43"/>
      <c r="H35" s="43"/>
      <c r="I35" s="43"/>
      <c r="J35" s="43"/>
    </row>
    <row r="36" spans="1:10">
      <c r="A36" s="46"/>
      <c r="B36" s="46"/>
      <c r="C36" s="43"/>
      <c r="D36" s="43"/>
      <c r="E36" s="43"/>
      <c r="F36" s="43"/>
      <c r="G36" s="43"/>
      <c r="H36" s="43"/>
      <c r="I36" s="43"/>
      <c r="J36" s="43"/>
    </row>
    <row r="37" spans="1:10">
      <c r="A37" s="46"/>
      <c r="B37" s="46"/>
      <c r="C37" s="43"/>
      <c r="D37" s="43"/>
      <c r="E37" s="43"/>
      <c r="F37" s="43"/>
      <c r="G37" s="43"/>
      <c r="H37" s="43"/>
      <c r="I37" s="43"/>
      <c r="J37" s="43"/>
    </row>
    <row r="38" spans="1:10">
      <c r="A38" s="46"/>
      <c r="B38" s="46"/>
      <c r="C38" s="43"/>
      <c r="D38" s="43"/>
      <c r="E38" s="43"/>
      <c r="F38" s="43"/>
      <c r="G38" s="43"/>
      <c r="H38" s="43"/>
      <c r="I38" s="43"/>
      <c r="J38" s="43"/>
    </row>
    <row r="39" spans="1:10">
      <c r="A39" s="46"/>
      <c r="B39" s="46"/>
      <c r="C39" s="43"/>
      <c r="D39" s="43"/>
      <c r="E39" s="43"/>
      <c r="F39" s="43"/>
      <c r="G39" s="43"/>
      <c r="H39" s="43"/>
      <c r="I39" s="43"/>
      <c r="J39" s="43"/>
    </row>
    <row r="40" spans="1:10">
      <c r="A40" s="46"/>
      <c r="B40" s="46"/>
      <c r="C40" s="43"/>
      <c r="D40" s="43"/>
      <c r="E40" s="43"/>
      <c r="F40" s="43"/>
      <c r="G40" s="43"/>
      <c r="H40" s="43"/>
      <c r="I40" s="43"/>
      <c r="J40" s="43"/>
    </row>
    <row r="41" spans="1:10">
      <c r="A41" s="46"/>
      <c r="B41" s="46"/>
      <c r="C41" s="43"/>
      <c r="D41" s="43"/>
      <c r="E41" s="43"/>
      <c r="F41" s="43"/>
      <c r="G41" s="43"/>
      <c r="H41" s="43"/>
      <c r="I41" s="43"/>
      <c r="J41" s="43"/>
    </row>
    <row r="42" spans="1:10">
      <c r="A42" s="46"/>
      <c r="B42" s="46"/>
      <c r="C42" s="43"/>
      <c r="D42" s="43"/>
      <c r="E42" s="43"/>
      <c r="F42" s="43"/>
      <c r="G42" s="43"/>
      <c r="H42" s="43"/>
      <c r="I42" s="43"/>
      <c r="J42" s="43"/>
    </row>
    <row r="43" spans="1:10">
      <c r="A43" s="46"/>
      <c r="B43" s="46"/>
      <c r="C43" s="43"/>
      <c r="D43" s="43"/>
      <c r="E43" s="43"/>
      <c r="F43" s="43"/>
      <c r="G43" s="43"/>
      <c r="H43" s="43"/>
      <c r="I43" s="43"/>
      <c r="J43" s="43"/>
    </row>
    <row r="44" spans="1:10">
      <c r="A44" s="46"/>
      <c r="B44" s="46"/>
      <c r="C44" s="43"/>
      <c r="D44" s="43"/>
      <c r="E44" s="43"/>
      <c r="F44" s="43"/>
      <c r="G44" s="43"/>
      <c r="H44" s="43"/>
      <c r="I44" s="43"/>
      <c r="J44" s="43"/>
    </row>
    <row r="45" spans="1:10">
      <c r="A45" s="46"/>
      <c r="B45" s="46"/>
      <c r="C45" s="43"/>
      <c r="D45" s="43"/>
      <c r="E45" s="43"/>
      <c r="F45" s="43"/>
      <c r="G45" s="43"/>
      <c r="H45" s="43"/>
      <c r="I45" s="43"/>
      <c r="J45" s="43"/>
    </row>
    <row r="46" spans="1:10">
      <c r="A46" s="46"/>
      <c r="B46" s="46"/>
      <c r="C46" s="43"/>
      <c r="D46" s="43"/>
      <c r="E46" s="43"/>
      <c r="F46" s="43"/>
      <c r="G46" s="43"/>
      <c r="H46" s="43"/>
      <c r="I46" s="43"/>
      <c r="J46" s="43"/>
    </row>
    <row r="47" spans="1:10">
      <c r="A47" s="46"/>
      <c r="B47" s="46"/>
      <c r="C47" s="43"/>
      <c r="D47" s="43"/>
      <c r="E47" s="43"/>
      <c r="F47" s="43"/>
      <c r="G47" s="43"/>
      <c r="H47" s="43"/>
      <c r="I47" s="43"/>
      <c r="J47" s="43"/>
    </row>
    <row r="48" spans="1:10">
      <c r="A48" s="46"/>
      <c r="B48" s="46"/>
      <c r="C48" s="43"/>
      <c r="D48" s="43"/>
      <c r="E48" s="43"/>
      <c r="F48" s="43"/>
      <c r="G48" s="43"/>
      <c r="H48" s="43"/>
      <c r="I48" s="43"/>
      <c r="J48" s="43"/>
    </row>
    <row r="49" spans="1:10">
      <c r="A49" s="46"/>
      <c r="B49" s="46"/>
      <c r="C49" s="43"/>
      <c r="D49" s="43"/>
      <c r="E49" s="43"/>
      <c r="F49" s="43"/>
      <c r="G49" s="43"/>
      <c r="H49" s="43"/>
      <c r="I49" s="43"/>
      <c r="J49" s="43"/>
    </row>
    <row r="50" spans="1:10">
      <c r="A50" s="46"/>
      <c r="B50" s="46"/>
      <c r="C50" s="43"/>
      <c r="D50" s="43"/>
      <c r="E50" s="43"/>
      <c r="F50" s="43"/>
      <c r="G50" s="43"/>
      <c r="H50" s="43"/>
      <c r="I50" s="43"/>
      <c r="J50" s="43"/>
    </row>
    <row r="51" spans="1:10">
      <c r="A51" s="46"/>
      <c r="B51" s="46"/>
      <c r="C51" s="43"/>
      <c r="D51" s="43"/>
      <c r="E51" s="43"/>
      <c r="F51" s="43"/>
      <c r="G51" s="43"/>
      <c r="H51" s="43"/>
      <c r="I51" s="43"/>
      <c r="J51" s="43"/>
    </row>
    <row r="52" spans="1:10">
      <c r="A52" s="46"/>
      <c r="B52" s="46"/>
      <c r="C52" s="43"/>
      <c r="D52" s="43"/>
      <c r="E52" s="43"/>
      <c r="F52" s="43"/>
      <c r="G52" s="43"/>
      <c r="H52" s="43"/>
      <c r="I52" s="43"/>
      <c r="J52" s="43"/>
    </row>
    <row r="53" spans="1:10">
      <c r="A53" s="46"/>
      <c r="B53" s="46"/>
      <c r="C53" s="43"/>
      <c r="D53" s="43"/>
      <c r="E53" s="43"/>
      <c r="F53" s="43"/>
      <c r="G53" s="43"/>
      <c r="H53" s="43"/>
      <c r="I53" s="43"/>
      <c r="J53" s="43"/>
    </row>
    <row r="54" spans="1:10">
      <c r="A54" s="46"/>
      <c r="B54" s="46"/>
      <c r="C54" s="43"/>
      <c r="D54" s="43"/>
      <c r="E54" s="43"/>
      <c r="F54" s="43"/>
      <c r="G54" s="43"/>
      <c r="H54" s="43"/>
      <c r="I54" s="43"/>
      <c r="J54" s="43"/>
    </row>
    <row r="55" spans="1:10">
      <c r="A55" s="46"/>
      <c r="B55" s="46"/>
      <c r="C55" s="43"/>
      <c r="D55" s="43"/>
      <c r="E55" s="43"/>
      <c r="F55" s="43"/>
      <c r="G55" s="43"/>
      <c r="H55" s="43"/>
      <c r="I55" s="43"/>
      <c r="J55" s="43"/>
    </row>
    <row r="56" spans="1:10">
      <c r="A56" s="46"/>
      <c r="B56" s="46"/>
      <c r="C56" s="43"/>
      <c r="D56" s="43"/>
      <c r="E56" s="43"/>
      <c r="F56" s="43"/>
      <c r="G56" s="43"/>
      <c r="H56" s="43"/>
      <c r="I56" s="43"/>
      <c r="J56" s="43"/>
    </row>
    <row r="57" spans="1:10">
      <c r="A57" s="46"/>
      <c r="B57" s="46"/>
      <c r="C57" s="43"/>
      <c r="D57" s="43"/>
      <c r="E57" s="43"/>
      <c r="F57" s="43"/>
      <c r="G57" s="43"/>
      <c r="H57" s="43"/>
      <c r="I57" s="43"/>
      <c r="J57" s="43"/>
    </row>
    <row r="58" spans="1:10">
      <c r="A58" s="46"/>
      <c r="B58" s="46"/>
      <c r="C58" s="43"/>
      <c r="D58" s="43"/>
      <c r="E58" s="43"/>
      <c r="F58" s="43"/>
      <c r="G58" s="43"/>
      <c r="H58" s="43"/>
      <c r="I58" s="43"/>
      <c r="J58" s="43"/>
    </row>
    <row r="59" spans="1:10">
      <c r="A59" s="46"/>
      <c r="B59" s="46"/>
      <c r="C59" s="43"/>
      <c r="D59" s="43"/>
      <c r="E59" s="43"/>
      <c r="F59" s="43"/>
      <c r="G59" s="43"/>
      <c r="H59" s="43"/>
      <c r="I59" s="43"/>
      <c r="J59" s="43"/>
    </row>
    <row r="60" spans="1:10">
      <c r="A60" s="46"/>
      <c r="B60" s="46"/>
      <c r="C60" s="43"/>
      <c r="D60" s="43"/>
      <c r="E60" s="43"/>
      <c r="F60" s="43"/>
      <c r="G60" s="43"/>
      <c r="H60" s="43"/>
      <c r="I60" s="43"/>
      <c r="J60" s="43"/>
    </row>
    <row r="61" spans="1:10">
      <c r="A61" s="46"/>
      <c r="B61" s="46"/>
      <c r="C61" s="43"/>
      <c r="D61" s="43"/>
      <c r="E61" s="43"/>
      <c r="F61" s="43"/>
      <c r="G61" s="43"/>
      <c r="H61" s="43"/>
      <c r="I61" s="43"/>
      <c r="J61" s="43"/>
    </row>
    <row r="62" spans="1:10">
      <c r="A62" s="46"/>
      <c r="B62" s="46"/>
      <c r="C62" s="43"/>
      <c r="D62" s="43"/>
      <c r="E62" s="43"/>
      <c r="F62" s="43"/>
      <c r="G62" s="43"/>
      <c r="H62" s="43"/>
      <c r="I62" s="43"/>
      <c r="J62" s="43"/>
    </row>
    <row r="63" spans="1:10">
      <c r="A63" s="46"/>
      <c r="B63" s="46"/>
      <c r="C63" s="43"/>
      <c r="D63" s="43"/>
      <c r="E63" s="43"/>
      <c r="F63" s="43"/>
      <c r="G63" s="43"/>
      <c r="H63" s="43"/>
      <c r="I63" s="43"/>
      <c r="J63" s="43"/>
    </row>
    <row r="64" spans="1:10">
      <c r="A64" s="46"/>
      <c r="B64" s="46"/>
      <c r="C64" s="43"/>
      <c r="D64" s="43"/>
      <c r="E64" s="43"/>
      <c r="F64" s="43"/>
      <c r="G64" s="43"/>
      <c r="H64" s="43"/>
      <c r="I64" s="43"/>
      <c r="J64" s="43"/>
    </row>
    <row r="65" spans="1:39">
      <c r="A65" s="46"/>
      <c r="B65" s="46"/>
      <c r="C65" s="43"/>
      <c r="D65" s="43"/>
      <c r="E65" s="43"/>
      <c r="F65" s="43"/>
      <c r="G65" s="43"/>
      <c r="H65" s="43"/>
      <c r="I65" s="43"/>
      <c r="J65" s="43"/>
    </row>
    <row r="66" spans="1:39">
      <c r="A66" s="46"/>
      <c r="B66" s="46"/>
      <c r="C66" s="43"/>
      <c r="D66" s="43"/>
      <c r="E66" s="43"/>
      <c r="F66" s="43"/>
      <c r="G66" s="43"/>
      <c r="H66" s="43"/>
      <c r="I66" s="43"/>
      <c r="J66" s="43"/>
    </row>
    <row r="67" spans="1:39">
      <c r="A67" s="46"/>
      <c r="B67" s="46"/>
      <c r="C67" s="43"/>
      <c r="D67" s="43"/>
      <c r="E67" s="43"/>
      <c r="F67" s="43"/>
      <c r="G67" s="43"/>
      <c r="H67" s="43"/>
      <c r="I67" s="43"/>
      <c r="J67" s="43"/>
    </row>
    <row r="68" spans="1:39">
      <c r="A68" s="46"/>
      <c r="B68" s="46"/>
      <c r="C68" s="43"/>
      <c r="D68" s="43"/>
      <c r="E68" s="43"/>
      <c r="F68" s="43"/>
      <c r="G68" s="43"/>
      <c r="H68" s="43"/>
      <c r="I68" s="43"/>
      <c r="J68" s="43"/>
    </row>
    <row r="69" spans="1:39">
      <c r="A69" s="46"/>
      <c r="B69" s="46"/>
      <c r="C69" s="43"/>
      <c r="D69" s="43"/>
      <c r="E69" s="43"/>
      <c r="F69" s="43"/>
      <c r="G69" s="43"/>
      <c r="H69" s="43"/>
      <c r="I69" s="43"/>
      <c r="J69" s="43"/>
    </row>
    <row r="70" spans="1:39">
      <c r="A70" s="46"/>
      <c r="B70" s="46"/>
      <c r="C70" s="43"/>
      <c r="D70" s="43"/>
      <c r="E70" s="43"/>
      <c r="F70" s="43"/>
      <c r="G70" s="43"/>
      <c r="H70" s="43"/>
      <c r="I70" s="43"/>
      <c r="J70" s="43"/>
    </row>
    <row r="71" spans="1:39">
      <c r="A71" s="46"/>
      <c r="B71" s="46"/>
      <c r="C71" s="43"/>
      <c r="D71" s="43"/>
      <c r="E71" s="43"/>
      <c r="F71" s="43"/>
      <c r="G71" s="43"/>
      <c r="H71" s="43"/>
      <c r="I71" s="43"/>
      <c r="J71" s="43"/>
    </row>
    <row r="72" spans="1:39">
      <c r="A72" s="46"/>
      <c r="B72" s="46"/>
      <c r="C72" s="43"/>
      <c r="D72" s="43"/>
      <c r="E72" s="43"/>
      <c r="F72" s="43"/>
      <c r="G72" s="43"/>
      <c r="H72" s="43"/>
      <c r="I72" s="43"/>
      <c r="J72" s="43"/>
    </row>
    <row r="73" spans="1:39">
      <c r="A73" s="46"/>
      <c r="B73" s="46"/>
      <c r="C73" s="43"/>
      <c r="D73" s="43"/>
      <c r="E73" s="43"/>
      <c r="F73" s="43"/>
      <c r="G73" s="43"/>
      <c r="H73" s="43"/>
      <c r="I73" s="43"/>
      <c r="J73" s="43"/>
    </row>
    <row r="74" spans="1:39" ht="15" customHeight="1">
      <c r="A74" s="153" t="s">
        <v>112</v>
      </c>
      <c r="B74" s="154"/>
      <c r="C74" s="154"/>
      <c r="D74" s="154"/>
      <c r="E74" s="154"/>
      <c r="F74" s="154"/>
      <c r="G74" s="154"/>
      <c r="H74" s="154"/>
      <c r="I74" s="154"/>
      <c r="J74" s="155"/>
    </row>
    <row r="75" spans="1:39" ht="15" customHeight="1">
      <c r="A75" s="128" t="s">
        <v>93</v>
      </c>
      <c r="B75" s="156" t="s">
        <v>117</v>
      </c>
      <c r="C75" s="158"/>
      <c r="D75" s="157"/>
      <c r="E75" s="156" t="s">
        <v>118</v>
      </c>
      <c r="F75" s="158"/>
      <c r="G75" s="157"/>
      <c r="H75" s="156" t="s">
        <v>119</v>
      </c>
      <c r="I75" s="158"/>
      <c r="J75" s="157"/>
    </row>
    <row r="76" spans="1:39">
      <c r="A76" s="30">
        <v>1</v>
      </c>
      <c r="B76" s="31">
        <v>2</v>
      </c>
      <c r="C76" s="31">
        <v>3</v>
      </c>
      <c r="D76" s="31">
        <v>4</v>
      </c>
      <c r="E76" s="31">
        <v>5</v>
      </c>
      <c r="F76" s="31">
        <v>6</v>
      </c>
      <c r="G76" s="31">
        <v>7</v>
      </c>
      <c r="H76" s="69" t="s">
        <v>86</v>
      </c>
      <c r="I76" s="69" t="s">
        <v>87</v>
      </c>
      <c r="J76" s="69" t="s">
        <v>88</v>
      </c>
    </row>
    <row r="77" spans="1:39">
      <c r="A77" s="32"/>
      <c r="B77" s="31" t="s">
        <v>77</v>
      </c>
      <c r="C77" s="31" t="s">
        <v>65</v>
      </c>
      <c r="D77" s="31" t="s">
        <v>20</v>
      </c>
      <c r="E77" s="31" t="s">
        <v>77</v>
      </c>
      <c r="F77" s="31" t="s">
        <v>65</v>
      </c>
      <c r="G77" s="31" t="s">
        <v>20</v>
      </c>
      <c r="H77" s="31" t="s">
        <v>77</v>
      </c>
      <c r="I77" s="31" t="s">
        <v>65</v>
      </c>
      <c r="J77" s="31" t="s">
        <v>20</v>
      </c>
      <c r="AJ77" s="27"/>
      <c r="AK77" s="27"/>
      <c r="AL77" s="27"/>
      <c r="AM77" s="27"/>
    </row>
    <row r="78" spans="1:39">
      <c r="A78" s="34"/>
      <c r="B78" s="128">
        <v>2019</v>
      </c>
      <c r="C78" s="128">
        <v>2020</v>
      </c>
      <c r="D78" s="128">
        <v>2021</v>
      </c>
      <c r="E78" s="128">
        <v>2019</v>
      </c>
      <c r="F78" s="128">
        <v>2020</v>
      </c>
      <c r="G78" s="128">
        <v>2021</v>
      </c>
      <c r="H78" s="128">
        <v>2019</v>
      </c>
      <c r="I78" s="128">
        <v>2020</v>
      </c>
      <c r="J78" s="128">
        <v>2021</v>
      </c>
      <c r="M78" s="118" t="s">
        <v>174</v>
      </c>
      <c r="N78" s="118" t="str">
        <f t="shared" ref="N78:R79" si="4">C664</f>
        <v>2019 actual</v>
      </c>
      <c r="O78" s="118" t="str">
        <f t="shared" si="4"/>
        <v>2020 plan</v>
      </c>
      <c r="P78" s="118" t="str">
        <f t="shared" si="4"/>
        <v>2020 actual</v>
      </c>
      <c r="Q78" s="118" t="str">
        <f t="shared" si="4"/>
        <v>2021 plan</v>
      </c>
      <c r="R78" s="118" t="str">
        <f t="shared" si="4"/>
        <v>2021 forecast</v>
      </c>
      <c r="AJ78" s="27"/>
      <c r="AK78" s="27"/>
      <c r="AL78" s="27"/>
      <c r="AM78" s="27"/>
    </row>
    <row r="79" spans="1:39">
      <c r="A79" s="36" t="str">
        <f>A6</f>
        <v>Jan</v>
      </c>
      <c r="B79" s="37">
        <f ca="1">IFERROR(B6/N79*100,"")</f>
        <v>3.2028604627275885</v>
      </c>
      <c r="C79" s="37">
        <f ca="1">IFERROR(C6/P79*100,"")</f>
        <v>3.3757954284045231</v>
      </c>
      <c r="D79" s="37">
        <f ca="1">IFERROR(D6/R79*100,"")</f>
        <v>3.3249341558183128</v>
      </c>
      <c r="E79" s="37">
        <f ca="1">IFERROR(E6/N79*100,"")</f>
        <v>2.6328360533747421</v>
      </c>
      <c r="F79" s="37">
        <f ca="1">IFERROR(F6/P79*100,"")</f>
        <v>2.9943409532500231</v>
      </c>
      <c r="G79" s="37">
        <f ca="1">IFERROR(G6/R79*100,"")</f>
        <v>2.7733634937024942</v>
      </c>
      <c r="H79" s="37">
        <f ca="1">IFERROR(H6/N79*100,"")</f>
        <v>0.57002440935284704</v>
      </c>
      <c r="I79" s="37">
        <f ca="1">IFERROR(I6/P79*100,"")</f>
        <v>0.38145447515450004</v>
      </c>
      <c r="J79" s="81">
        <f ca="1">IFERROR(J6/R79*100,"")</f>
        <v>0.55157066211581862</v>
      </c>
      <c r="M79" s="118" t="s">
        <v>97</v>
      </c>
      <c r="N79" s="118">
        <f t="shared" si="4"/>
        <v>30463323</v>
      </c>
      <c r="O79" s="118">
        <f t="shared" si="4"/>
        <v>33154437.050125901</v>
      </c>
      <c r="P79" s="118">
        <f t="shared" si="4"/>
        <v>29334004</v>
      </c>
      <c r="Q79" s="118">
        <f t="shared" si="4"/>
        <v>30849609.975135099</v>
      </c>
      <c r="R79" s="118">
        <f t="shared" si="4"/>
        <v>30849609.975135099</v>
      </c>
      <c r="AJ79" s="27"/>
      <c r="AK79" s="27"/>
      <c r="AL79" s="27"/>
      <c r="AM79" s="27"/>
    </row>
    <row r="80" spans="1:39">
      <c r="A80" s="130" t="str">
        <f t="shared" ref="A80:A90" si="5">A7</f>
        <v>Feb</v>
      </c>
      <c r="B80" s="37">
        <f t="shared" ref="B80:B90" ca="1" si="6">IFERROR(B7/N80*100,"")</f>
        <v>3.30374444048668</v>
      </c>
      <c r="C80" s="37">
        <f t="shared" ref="C80:C90" ca="1" si="7">IFERROR(C7/P80*100,"")</f>
        <v>3.422604029780592</v>
      </c>
      <c r="D80" s="37">
        <f t="shared" ref="D80:D90" ca="1" si="8">IFERROR(D7/R80*100,"")</f>
        <v>3.4037154727282788</v>
      </c>
      <c r="E80" s="37">
        <f t="shared" ref="E80:E90" ca="1" si="9">IFERROR(E7/N80*100,"")</f>
        <v>2.9465439374424127</v>
      </c>
      <c r="F80" s="37">
        <f t="shared" ref="F80:F90" ca="1" si="10">IFERROR(F7/P80*100,"")</f>
        <v>3.0690530348328862</v>
      </c>
      <c r="G80" s="37">
        <f t="shared" ref="G80:G90" ca="1" si="11">IFERROR(G7/R80*100,"")</f>
        <v>3.6307455779920117</v>
      </c>
      <c r="H80" s="37">
        <f t="shared" ref="H80:H90" ca="1" si="12">IFERROR(H7/N80*100,"")</f>
        <v>0.3572005030442667</v>
      </c>
      <c r="I80" s="37">
        <f t="shared" ref="I80:I90" ca="1" si="13">IFERROR(I7/P80*100,"")</f>
        <v>0.35355099494770581</v>
      </c>
      <c r="J80" s="81">
        <f t="shared" ref="J80:J90" ca="1" si="14">IFERROR(J7/R80*100,"")</f>
        <v>-0.22703010526373282</v>
      </c>
      <c r="M80" s="118" t="s">
        <v>98</v>
      </c>
      <c r="N80" s="118">
        <f t="shared" ref="N80:R80" si="15">C666</f>
        <v>30463323</v>
      </c>
      <c r="O80" s="118">
        <f t="shared" si="15"/>
        <v>33154437.050125901</v>
      </c>
      <c r="P80" s="118">
        <f t="shared" si="15"/>
        <v>29334004</v>
      </c>
      <c r="Q80" s="118">
        <f t="shared" si="15"/>
        <v>30849609.975135099</v>
      </c>
      <c r="R80" s="118">
        <f t="shared" si="15"/>
        <v>30849609.975135099</v>
      </c>
      <c r="AJ80" s="27"/>
      <c r="AK80" s="27"/>
      <c r="AL80" s="27"/>
      <c r="AM80" s="27"/>
    </row>
    <row r="81" spans="1:39">
      <c r="A81" s="130" t="str">
        <f t="shared" si="5"/>
        <v>Mar</v>
      </c>
      <c r="B81" s="37">
        <f t="shared" ca="1" si="6"/>
        <v>2.4131743112857382</v>
      </c>
      <c r="C81" s="37">
        <f t="shared" ca="1" si="7"/>
        <v>2.6964401416185799</v>
      </c>
      <c r="D81" s="37">
        <f t="shared" ca="1" si="8"/>
        <v>2.3815755576756872</v>
      </c>
      <c r="E81" s="37">
        <f t="shared" ca="1" si="9"/>
        <v>2.681722204107543</v>
      </c>
      <c r="F81" s="37">
        <f t="shared" ca="1" si="10"/>
        <v>3.1883370405213016</v>
      </c>
      <c r="G81" s="37">
        <f t="shared" ca="1" si="11"/>
        <v>4.426401855872351</v>
      </c>
      <c r="H81" s="37">
        <f t="shared" ca="1" si="12"/>
        <v>-0.26854789282180441</v>
      </c>
      <c r="I81" s="37">
        <f t="shared" ca="1" si="13"/>
        <v>-0.4918968989027217</v>
      </c>
      <c r="J81" s="81">
        <f t="shared" ca="1" si="14"/>
        <v>-2.044826298196663</v>
      </c>
      <c r="M81" s="118" t="s">
        <v>99</v>
      </c>
      <c r="N81" s="118">
        <f t="shared" ref="N81:R81" si="16">C667</f>
        <v>30463323</v>
      </c>
      <c r="O81" s="118">
        <f t="shared" si="16"/>
        <v>33154437.050125901</v>
      </c>
      <c r="P81" s="118">
        <f t="shared" si="16"/>
        <v>29334004</v>
      </c>
      <c r="Q81" s="118">
        <f t="shared" si="16"/>
        <v>30628898.237094399</v>
      </c>
      <c r="R81" s="118">
        <f t="shared" si="16"/>
        <v>30628898.237094399</v>
      </c>
      <c r="AJ81" s="27"/>
      <c r="AK81" s="27"/>
      <c r="AL81" s="27"/>
      <c r="AM81" s="27"/>
    </row>
    <row r="82" spans="1:39">
      <c r="A82" s="130" t="str">
        <f t="shared" si="5"/>
        <v>Apr</v>
      </c>
      <c r="B82" s="37">
        <f t="shared" ca="1" si="6"/>
        <v>3.2858290541711419</v>
      </c>
      <c r="C82" s="37">
        <f t="shared" ca="1" si="7"/>
        <v>3.4374549515981512</v>
      </c>
      <c r="D82" s="37">
        <f t="shared" ca="1" si="8"/>
        <v>3.6757862894215676</v>
      </c>
      <c r="E82" s="37">
        <f t="shared" ca="1" si="9"/>
        <v>3.0482562883898123</v>
      </c>
      <c r="F82" s="37">
        <f t="shared" ca="1" si="10"/>
        <v>3.7191169879161388</v>
      </c>
      <c r="G82" s="37">
        <f t="shared" ca="1" si="11"/>
        <v>4.1583707554242917</v>
      </c>
      <c r="H82" s="37">
        <f t="shared" ca="1" si="12"/>
        <v>0.23757276578132955</v>
      </c>
      <c r="I82" s="37">
        <f t="shared" ca="1" si="13"/>
        <v>-0.28166203631798714</v>
      </c>
      <c r="J82" s="81">
        <f t="shared" ca="1" si="14"/>
        <v>-0.48258446600272387</v>
      </c>
      <c r="M82" s="118" t="s">
        <v>25</v>
      </c>
      <c r="N82" s="118">
        <f t="shared" ref="N82:R82" si="17">C668</f>
        <v>30463323</v>
      </c>
      <c r="O82" s="118">
        <f t="shared" si="17"/>
        <v>33154437.050125901</v>
      </c>
      <c r="P82" s="118">
        <f t="shared" si="17"/>
        <v>29334004</v>
      </c>
      <c r="Q82" s="118">
        <f t="shared" si="17"/>
        <v>30628898.237094399</v>
      </c>
      <c r="R82" s="118">
        <f t="shared" si="17"/>
        <v>30628898.237094399</v>
      </c>
      <c r="AJ82" s="27"/>
      <c r="AK82" s="27"/>
      <c r="AL82" s="27"/>
      <c r="AM82" s="27"/>
    </row>
    <row r="83" spans="1:39">
      <c r="A83" s="130" t="str">
        <f t="shared" si="5"/>
        <v>May</v>
      </c>
      <c r="B83" s="37">
        <f t="shared" ca="1" si="6"/>
        <v>3.6399808681410106</v>
      </c>
      <c r="C83" s="37">
        <f t="shared" ca="1" si="7"/>
        <v>3.1215014083996189</v>
      </c>
      <c r="D83" s="37">
        <f t="shared" ca="1" si="8"/>
        <v>3.604946261706425</v>
      </c>
      <c r="E83" s="37">
        <f t="shared" ca="1" si="9"/>
        <v>2.847597187608196</v>
      </c>
      <c r="F83" s="37">
        <f t="shared" ca="1" si="10"/>
        <v>2.8827468353791734</v>
      </c>
      <c r="G83" s="37">
        <f t="shared" ca="1" si="11"/>
        <v>3.4622638979409786</v>
      </c>
      <c r="H83" s="37">
        <f t="shared" ca="1" si="12"/>
        <v>0.7923836805328146</v>
      </c>
      <c r="I83" s="37">
        <f t="shared" ca="1" si="13"/>
        <v>0.23875457302044517</v>
      </c>
      <c r="J83" s="81">
        <f t="shared" ca="1" si="14"/>
        <v>0.14268236376544624</v>
      </c>
      <c r="M83" s="118" t="s">
        <v>100</v>
      </c>
      <c r="N83" s="118">
        <f t="shared" ref="N83:R83" si="18">C669</f>
        <v>30463323</v>
      </c>
      <c r="O83" s="118">
        <f t="shared" si="18"/>
        <v>33154437.050125901</v>
      </c>
      <c r="P83" s="118">
        <f t="shared" si="18"/>
        <v>29334004</v>
      </c>
      <c r="Q83" s="118">
        <f t="shared" si="18"/>
        <v>30628898.237094399</v>
      </c>
      <c r="R83" s="118">
        <f t="shared" si="18"/>
        <v>30628898.237094399</v>
      </c>
      <c r="AJ83" s="27"/>
      <c r="AK83" s="27"/>
      <c r="AL83" s="27"/>
      <c r="AM83" s="27"/>
    </row>
    <row r="84" spans="1:39">
      <c r="A84" s="130" t="str">
        <f t="shared" si="5"/>
        <v>Jun</v>
      </c>
      <c r="B84" s="37">
        <f t="shared" ca="1" si="6"/>
        <v>3.5448069798557436</v>
      </c>
      <c r="C84" s="37">
        <f t="shared" ca="1" si="7"/>
        <v>2.786952817624214</v>
      </c>
      <c r="D84" s="37">
        <f t="shared" ca="1" si="8"/>
        <v>3.1137605202138432</v>
      </c>
      <c r="E84" s="37">
        <f t="shared" ca="1" si="9"/>
        <v>3.0038379824814241</v>
      </c>
      <c r="F84" s="37">
        <f t="shared" ca="1" si="10"/>
        <v>3.4350505031634957</v>
      </c>
      <c r="G84" s="37">
        <f t="shared" ca="1" si="11"/>
        <v>4.1444045048427283</v>
      </c>
      <c r="H84" s="37">
        <f t="shared" ca="1" si="12"/>
        <v>0.54096899737431925</v>
      </c>
      <c r="I84" s="37">
        <f t="shared" ca="1" si="13"/>
        <v>-0.6480976855392816</v>
      </c>
      <c r="J84" s="81">
        <f t="shared" ca="1" si="14"/>
        <v>-1.0306439846288846</v>
      </c>
      <c r="M84" s="118" t="s">
        <v>101</v>
      </c>
      <c r="N84" s="118">
        <f t="shared" ref="N84:R84" si="19">C670</f>
        <v>30463323</v>
      </c>
      <c r="O84" s="118">
        <f t="shared" si="19"/>
        <v>33154437.050125901</v>
      </c>
      <c r="P84" s="118">
        <f t="shared" si="19"/>
        <v>29334004</v>
      </c>
      <c r="Q84" s="118">
        <f t="shared" si="19"/>
        <v>30628898.237094399</v>
      </c>
      <c r="R84" s="118">
        <f t="shared" si="19"/>
        <v>31364025</v>
      </c>
      <c r="AJ84" s="27"/>
      <c r="AK84" s="27"/>
      <c r="AL84" s="27"/>
      <c r="AM84" s="27"/>
    </row>
    <row r="85" spans="1:39">
      <c r="A85" s="130" t="str">
        <f t="shared" si="5"/>
        <v>Jul</v>
      </c>
      <c r="B85" s="37">
        <f t="shared" ca="1" si="6"/>
        <v>2.9224618929458233</v>
      </c>
      <c r="C85" s="37">
        <f t="shared" ca="1" si="7"/>
        <v>3.8769956702808113</v>
      </c>
      <c r="D85" s="37">
        <f t="shared" ca="1" si="8"/>
        <v>3.7068966817874935</v>
      </c>
      <c r="E85" s="37">
        <f t="shared" ca="1" si="9"/>
        <v>3.1918142383875843</v>
      </c>
      <c r="F85" s="37">
        <f t="shared" ca="1" si="10"/>
        <v>3.4080690109676146</v>
      </c>
      <c r="G85" s="37">
        <f t="shared" ca="1" si="11"/>
        <v>3.4497526895862376</v>
      </c>
      <c r="H85" s="37">
        <f t="shared" ca="1" si="12"/>
        <v>-0.26935234544176112</v>
      </c>
      <c r="I85" s="37">
        <f t="shared" ca="1" si="13"/>
        <v>0.46892665931319638</v>
      </c>
      <c r="J85" s="81">
        <f t="shared" ca="1" si="14"/>
        <v>0.25714399220125533</v>
      </c>
      <c r="M85" s="118" t="s">
        <v>102</v>
      </c>
      <c r="N85" s="118">
        <f t="shared" ref="N85:R85" si="20">C671</f>
        <v>30463323</v>
      </c>
      <c r="O85" s="118">
        <f t="shared" si="20"/>
        <v>33154437.050125901</v>
      </c>
      <c r="P85" s="118">
        <f t="shared" si="20"/>
        <v>29334004</v>
      </c>
      <c r="Q85" s="118">
        <f t="shared" si="20"/>
        <v>30628898.237094399</v>
      </c>
      <c r="R85" s="118">
        <f t="shared" si="20"/>
        <v>31364025</v>
      </c>
      <c r="AJ85" s="27"/>
      <c r="AK85" s="27"/>
      <c r="AL85" s="27"/>
      <c r="AM85" s="27"/>
    </row>
    <row r="86" spans="1:39">
      <c r="A86" s="130" t="str">
        <f t="shared" si="5"/>
        <v>Aug</v>
      </c>
      <c r="B86" s="37">
        <f t="shared" ca="1" si="6"/>
        <v>2.8054214998147105</v>
      </c>
      <c r="C86" s="37">
        <f t="shared" ca="1" si="7"/>
        <v>3.0871934393954539</v>
      </c>
      <c r="D86" s="37">
        <f t="shared" ca="1" si="8"/>
        <v>3.2703711401836992</v>
      </c>
      <c r="E86" s="37">
        <f t="shared" ca="1" si="9"/>
        <v>2.8064384276134287</v>
      </c>
      <c r="F86" s="37">
        <f t="shared" ca="1" si="10"/>
        <v>3.2451117856259919</v>
      </c>
      <c r="G86" s="37">
        <f t="shared" ca="1" si="11"/>
        <v>3.2441693723940133</v>
      </c>
      <c r="H86" s="37">
        <f t="shared" ca="1" si="12"/>
        <v>-1.0169277987180521E-3</v>
      </c>
      <c r="I86" s="37">
        <f t="shared" ca="1" si="13"/>
        <v>-0.15791834623053799</v>
      </c>
      <c r="J86" s="81">
        <f t="shared" ca="1" si="14"/>
        <v>2.6201767789686026E-2</v>
      </c>
      <c r="M86" s="118" t="s">
        <v>28</v>
      </c>
      <c r="N86" s="118">
        <f t="shared" ref="N86:R86" si="21">C672</f>
        <v>30463323</v>
      </c>
      <c r="O86" s="118">
        <f t="shared" si="21"/>
        <v>33154437.050125901</v>
      </c>
      <c r="P86" s="118">
        <f t="shared" si="21"/>
        <v>29334004</v>
      </c>
      <c r="Q86" s="118">
        <f t="shared" si="21"/>
        <v>30628898.237094399</v>
      </c>
      <c r="R86" s="118">
        <f t="shared" si="21"/>
        <v>31364025</v>
      </c>
      <c r="AJ86" s="27"/>
      <c r="AK86" s="27"/>
      <c r="AL86" s="27"/>
      <c r="AM86" s="27"/>
    </row>
    <row r="87" spans="1:39">
      <c r="A87" s="130" t="str">
        <f t="shared" si="5"/>
        <v>Sep</v>
      </c>
      <c r="B87" s="37">
        <f t="shared" ca="1" si="6"/>
        <v>2.5910783698810529</v>
      </c>
      <c r="C87" s="37">
        <f t="shared" ca="1" si="7"/>
        <v>2.8936465850348974</v>
      </c>
      <c r="D87" s="37">
        <f t="shared" ca="1" si="8"/>
        <v>3.7777392442455966</v>
      </c>
      <c r="E87" s="37">
        <f t="shared" ca="1" si="9"/>
        <v>2.8380902306685338</v>
      </c>
      <c r="F87" s="37">
        <f t="shared" ca="1" si="10"/>
        <v>3.3366594618313963</v>
      </c>
      <c r="G87" s="37">
        <f t="shared" ca="1" si="11"/>
        <v>3.3936684433837794</v>
      </c>
      <c r="H87" s="37">
        <f t="shared" ca="1" si="12"/>
        <v>-0.24701186078748089</v>
      </c>
      <c r="I87" s="37">
        <f t="shared" ca="1" si="13"/>
        <v>-0.4430128767964992</v>
      </c>
      <c r="J87" s="81">
        <f t="shared" ca="1" si="14"/>
        <v>0.38407080086181739</v>
      </c>
      <c r="M87" s="118" t="s">
        <v>103</v>
      </c>
      <c r="N87" s="118">
        <f t="shared" ref="N87:R87" si="22">C673</f>
        <v>30463323</v>
      </c>
      <c r="O87" s="118">
        <f t="shared" si="22"/>
        <v>33154437.050125901</v>
      </c>
      <c r="P87" s="118">
        <f t="shared" si="22"/>
        <v>29334004</v>
      </c>
      <c r="Q87" s="118">
        <f t="shared" si="22"/>
        <v>30628898.237094399</v>
      </c>
      <c r="R87" s="118">
        <f t="shared" si="22"/>
        <v>31364025</v>
      </c>
      <c r="AJ87" s="27"/>
      <c r="AK87" s="27"/>
      <c r="AL87" s="27"/>
      <c r="AM87" s="27"/>
    </row>
    <row r="88" spans="1:39">
      <c r="A88" s="130" t="str">
        <f t="shared" si="5"/>
        <v>Oct</v>
      </c>
      <c r="B88" s="37">
        <f t="shared" ca="1" si="6"/>
        <v>3.286851736430723</v>
      </c>
      <c r="C88" s="37">
        <f t="shared" ca="1" si="7"/>
        <v>3.0893411073374084</v>
      </c>
      <c r="D88" s="37">
        <f t="shared" ca="1" si="8"/>
        <v>3.1674161176698448</v>
      </c>
      <c r="E88" s="37">
        <f t="shared" ca="1" si="9"/>
        <v>3.5416311575726644</v>
      </c>
      <c r="F88" s="37">
        <f t="shared" ca="1" si="10"/>
        <v>3.9067796438563245</v>
      </c>
      <c r="G88" s="37">
        <f t="shared" ca="1" si="11"/>
        <v>3.7428124292083051</v>
      </c>
      <c r="H88" s="37">
        <f t="shared" ca="1" si="12"/>
        <v>-0.25477942114194185</v>
      </c>
      <c r="I88" s="37">
        <f t="shared" ca="1" si="13"/>
        <v>-0.81743853651891574</v>
      </c>
      <c r="J88" s="81">
        <f t="shared" ca="1" si="14"/>
        <v>-0.57539631153846016</v>
      </c>
      <c r="M88" s="118" t="s">
        <v>104</v>
      </c>
      <c r="N88" s="118">
        <f t="shared" ref="N88:R88" si="23">C674</f>
        <v>30463323</v>
      </c>
      <c r="O88" s="118">
        <f t="shared" si="23"/>
        <v>33154437.050125901</v>
      </c>
      <c r="P88" s="118">
        <f t="shared" si="23"/>
        <v>29334004</v>
      </c>
      <c r="Q88" s="118">
        <f t="shared" si="23"/>
        <v>30628898.237094399</v>
      </c>
      <c r="R88" s="118">
        <f t="shared" si="23"/>
        <v>31364025</v>
      </c>
      <c r="AJ88" s="27"/>
      <c r="AK88" s="27"/>
      <c r="AL88" s="27"/>
      <c r="AM88" s="27"/>
    </row>
    <row r="89" spans="1:39">
      <c r="A89" s="130" t="str">
        <f t="shared" si="5"/>
        <v>Nov</v>
      </c>
      <c r="B89" s="37">
        <f t="shared" ca="1" si="6"/>
        <v>2.8093684887889623</v>
      </c>
      <c r="C89" s="37">
        <f t="shared" ca="1" si="7"/>
        <v>3.0578689462236395</v>
      </c>
      <c r="D89" s="37" t="str">
        <f t="shared" ca="1" si="8"/>
        <v/>
      </c>
      <c r="E89" s="37">
        <f t="shared" ca="1" si="9"/>
        <v>3.2661840765040702</v>
      </c>
      <c r="F89" s="37">
        <f t="shared" ca="1" si="10"/>
        <v>3.5058249804561279</v>
      </c>
      <c r="G89" s="37" t="str">
        <f t="shared" ca="1" si="11"/>
        <v/>
      </c>
      <c r="H89" s="37">
        <f t="shared" ca="1" si="12"/>
        <v>-0.45681558771510739</v>
      </c>
      <c r="I89" s="37">
        <f t="shared" ca="1" si="13"/>
        <v>-0.44795603423248886</v>
      </c>
      <c r="J89" s="81" t="str">
        <f t="shared" ca="1" si="14"/>
        <v/>
      </c>
      <c r="M89" s="118" t="s">
        <v>31</v>
      </c>
      <c r="N89" s="118">
        <f t="shared" ref="N89:R89" si="24">C675</f>
        <v>30463323</v>
      </c>
      <c r="O89" s="118">
        <f t="shared" si="24"/>
        <v>33154437.050125901</v>
      </c>
      <c r="P89" s="118">
        <f t="shared" si="24"/>
        <v>29334004</v>
      </c>
      <c r="Q89" s="118">
        <f t="shared" si="24"/>
        <v>30628898.237094399</v>
      </c>
      <c r="R89" s="118">
        <f t="shared" si="24"/>
        <v>31364025</v>
      </c>
      <c r="AJ89" s="27"/>
      <c r="AK89" s="27"/>
      <c r="AL89" s="27"/>
      <c r="AM89" s="27"/>
    </row>
    <row r="90" spans="1:39">
      <c r="A90" s="130" t="str">
        <f t="shared" si="5"/>
        <v>Dec</v>
      </c>
      <c r="B90" s="37">
        <f t="shared" ca="1" si="6"/>
        <v>3.6635953897741236</v>
      </c>
      <c r="C90" s="37">
        <f t="shared" ca="1" si="7"/>
        <v>3.7459570060739029</v>
      </c>
      <c r="D90" s="37" t="str">
        <f t="shared" ca="1" si="8"/>
        <v/>
      </c>
      <c r="E90" s="37">
        <f t="shared" ca="1" si="9"/>
        <v>5.0503121474961779</v>
      </c>
      <c r="F90" s="37">
        <f t="shared" ca="1" si="10"/>
        <v>5.8172552747998454</v>
      </c>
      <c r="G90" s="37" t="str">
        <f t="shared" ca="1" si="11"/>
        <v/>
      </c>
      <c r="H90" s="37">
        <f t="shared" ca="1" si="12"/>
        <v>-1.3867167577220543</v>
      </c>
      <c r="I90" s="37">
        <f t="shared" ca="1" si="13"/>
        <v>-2.0712982687259429</v>
      </c>
      <c r="J90" s="81" t="str">
        <f t="shared" ca="1" si="14"/>
        <v/>
      </c>
      <c r="M90" s="118" t="s">
        <v>32</v>
      </c>
      <c r="N90" s="118">
        <f t="shared" ref="N90:R90" si="25">C676</f>
        <v>30463323</v>
      </c>
      <c r="O90" s="118">
        <f t="shared" si="25"/>
        <v>33154437.050125901</v>
      </c>
      <c r="P90" s="118">
        <f t="shared" si="25"/>
        <v>29334004</v>
      </c>
      <c r="Q90" s="118">
        <f t="shared" si="25"/>
        <v>30628898.237094399</v>
      </c>
      <c r="R90" s="118">
        <f t="shared" si="25"/>
        <v>31364025</v>
      </c>
      <c r="AJ90" s="27"/>
      <c r="AK90" s="27"/>
      <c r="AL90" s="27"/>
      <c r="AM90" s="27"/>
    </row>
    <row r="91" spans="1:39">
      <c r="A91" s="67" t="s">
        <v>116</v>
      </c>
      <c r="B91" s="37">
        <f ca="1">SUM(B79:B90)</f>
        <v>37.469173494303298</v>
      </c>
      <c r="C91" s="37">
        <f t="shared" ref="C91:F91" ca="1" si="26">SUM(C79:C90)</f>
        <v>38.591751531771791</v>
      </c>
      <c r="D91" s="37">
        <f t="shared" ca="1" si="26"/>
        <v>33.42714144145075</v>
      </c>
      <c r="E91" s="37">
        <f t="shared" ca="1" si="26"/>
        <v>37.85526393164659</v>
      </c>
      <c r="F91" s="37">
        <f t="shared" ca="1" si="26"/>
        <v>42.508345512600314</v>
      </c>
      <c r="G91" s="37">
        <f ca="1">SUM(G79:G90)</f>
        <v>36.425953020347194</v>
      </c>
      <c r="H91" s="37" t="s">
        <v>74</v>
      </c>
      <c r="I91" s="37" t="s">
        <v>74</v>
      </c>
      <c r="J91" s="37" t="s">
        <v>74</v>
      </c>
      <c r="AJ91" s="27"/>
      <c r="AK91" s="27"/>
      <c r="AL91" s="27"/>
      <c r="AM91" s="27"/>
    </row>
    <row r="92" spans="1:39">
      <c r="A92" s="46"/>
      <c r="B92" s="46"/>
      <c r="C92" s="43"/>
      <c r="D92" s="43"/>
      <c r="E92" s="43"/>
      <c r="F92" s="43"/>
      <c r="G92" s="43"/>
      <c r="H92" s="43"/>
      <c r="I92" s="43"/>
      <c r="J92" s="43"/>
      <c r="AJ92" s="27"/>
      <c r="AK92" s="27"/>
      <c r="AL92" s="27"/>
      <c r="AM92" s="27"/>
    </row>
    <row r="93" spans="1:39">
      <c r="A93" s="46"/>
      <c r="B93" s="46"/>
      <c r="C93" s="43"/>
      <c r="D93" s="43"/>
      <c r="E93" s="43"/>
      <c r="F93" s="43"/>
      <c r="G93" s="43"/>
      <c r="H93" s="43"/>
      <c r="I93" s="43"/>
      <c r="J93" s="43"/>
      <c r="AJ93" s="27"/>
      <c r="AK93" s="27"/>
      <c r="AL93" s="27"/>
      <c r="AM93" s="27"/>
    </row>
    <row r="94" spans="1:39">
      <c r="A94" s="46"/>
      <c r="B94" s="46"/>
      <c r="C94" s="43"/>
      <c r="D94" s="43"/>
      <c r="E94" s="43"/>
      <c r="F94" s="43"/>
      <c r="G94" s="43"/>
      <c r="H94" s="43"/>
      <c r="I94" s="43"/>
      <c r="J94" s="43"/>
    </row>
    <row r="95" spans="1:39">
      <c r="A95" s="46"/>
      <c r="B95" s="46"/>
      <c r="C95" s="43"/>
      <c r="D95" s="43"/>
      <c r="E95" s="43"/>
      <c r="F95" s="43"/>
      <c r="G95" s="43"/>
      <c r="H95" s="43"/>
      <c r="I95" s="43"/>
      <c r="J95" s="43"/>
    </row>
    <row r="96" spans="1:39">
      <c r="A96" s="46"/>
      <c r="B96" s="46"/>
      <c r="C96" s="43"/>
      <c r="D96" s="43"/>
      <c r="E96" s="43"/>
      <c r="F96" s="43"/>
      <c r="G96" s="43"/>
      <c r="H96" s="43"/>
      <c r="I96" s="43"/>
      <c r="J96" s="43"/>
    </row>
    <row r="97" spans="1:10">
      <c r="A97" s="46"/>
      <c r="B97" s="46"/>
      <c r="C97" s="43"/>
      <c r="D97" s="43"/>
      <c r="E97" s="43"/>
      <c r="F97" s="43"/>
      <c r="G97" s="43"/>
      <c r="H97" s="43"/>
      <c r="I97" s="43"/>
      <c r="J97" s="43"/>
    </row>
    <row r="98" spans="1:10">
      <c r="A98" s="46"/>
      <c r="B98" s="46"/>
      <c r="C98" s="43"/>
      <c r="D98" s="43"/>
      <c r="E98" s="43"/>
      <c r="F98" s="43"/>
      <c r="G98" s="43"/>
      <c r="H98" s="43"/>
      <c r="I98" s="43"/>
      <c r="J98" s="43"/>
    </row>
    <row r="99" spans="1:10">
      <c r="A99" s="46"/>
      <c r="B99" s="46"/>
      <c r="C99" s="43"/>
      <c r="D99" s="43"/>
      <c r="E99" s="43"/>
      <c r="F99" s="43"/>
      <c r="G99" s="43"/>
      <c r="H99" s="43"/>
      <c r="I99" s="43"/>
      <c r="J99" s="43"/>
    </row>
    <row r="100" spans="1:10">
      <c r="A100" s="46"/>
      <c r="B100" s="46"/>
      <c r="C100" s="43"/>
      <c r="D100" s="43"/>
      <c r="E100" s="43"/>
      <c r="F100" s="43"/>
      <c r="G100" s="43"/>
      <c r="H100" s="43"/>
      <c r="I100" s="43"/>
      <c r="J100" s="43"/>
    </row>
    <row r="101" spans="1:10">
      <c r="A101" s="46"/>
      <c r="B101" s="46"/>
      <c r="C101" s="43"/>
      <c r="D101" s="43"/>
      <c r="E101" s="43"/>
      <c r="F101" s="43"/>
      <c r="G101" s="43"/>
      <c r="H101" s="43"/>
      <c r="I101" s="43"/>
      <c r="J101" s="43"/>
    </row>
    <row r="102" spans="1:10">
      <c r="A102" s="46"/>
      <c r="B102" s="46"/>
      <c r="C102" s="43"/>
      <c r="D102" s="43"/>
      <c r="E102" s="43"/>
      <c r="F102" s="43"/>
      <c r="G102" s="43"/>
      <c r="H102" s="43"/>
      <c r="I102" s="43"/>
      <c r="J102" s="43"/>
    </row>
    <row r="103" spans="1:10">
      <c r="A103" s="46"/>
      <c r="B103" s="46"/>
      <c r="C103" s="43"/>
      <c r="D103" s="43"/>
      <c r="E103" s="43"/>
      <c r="F103" s="43"/>
      <c r="G103" s="43"/>
      <c r="H103" s="43"/>
      <c r="I103" s="43"/>
      <c r="J103" s="43"/>
    </row>
    <row r="104" spans="1:10">
      <c r="A104" s="46"/>
      <c r="B104" s="46"/>
      <c r="C104" s="43"/>
      <c r="D104" s="43"/>
      <c r="E104" s="43"/>
      <c r="F104" s="43"/>
      <c r="G104" s="43"/>
      <c r="H104" s="43"/>
      <c r="I104" s="43"/>
      <c r="J104" s="43"/>
    </row>
    <row r="105" spans="1:10">
      <c r="A105" s="46"/>
      <c r="B105" s="46"/>
      <c r="C105" s="43"/>
      <c r="D105" s="43"/>
      <c r="E105" s="43"/>
      <c r="F105" s="43"/>
      <c r="G105" s="43"/>
      <c r="H105" s="43"/>
      <c r="I105" s="43"/>
      <c r="J105" s="43"/>
    </row>
    <row r="106" spans="1:10">
      <c r="A106" s="46"/>
      <c r="B106" s="46"/>
      <c r="C106" s="43"/>
      <c r="D106" s="43"/>
      <c r="E106" s="43"/>
      <c r="F106" s="43"/>
      <c r="G106" s="43"/>
      <c r="H106" s="43"/>
      <c r="I106" s="43"/>
      <c r="J106" s="43"/>
    </row>
    <row r="107" spans="1:10">
      <c r="A107" s="46"/>
      <c r="B107" s="46"/>
      <c r="C107" s="43"/>
      <c r="D107" s="43"/>
      <c r="E107" s="43"/>
      <c r="F107" s="43"/>
      <c r="G107" s="43"/>
      <c r="H107" s="43"/>
      <c r="I107" s="43"/>
      <c r="J107" s="43"/>
    </row>
    <row r="108" spans="1:10">
      <c r="A108" s="46"/>
      <c r="B108" s="46"/>
      <c r="C108" s="43"/>
      <c r="D108" s="43"/>
      <c r="E108" s="43"/>
      <c r="F108" s="43"/>
      <c r="G108" s="43"/>
      <c r="H108" s="43"/>
      <c r="I108" s="43"/>
      <c r="J108" s="43"/>
    </row>
    <row r="109" spans="1:10">
      <c r="A109" s="46"/>
      <c r="B109" s="46"/>
      <c r="C109" s="43"/>
      <c r="D109" s="43"/>
      <c r="E109" s="43"/>
      <c r="F109" s="43"/>
      <c r="G109" s="43"/>
      <c r="H109" s="43"/>
      <c r="I109" s="43"/>
      <c r="J109" s="43"/>
    </row>
    <row r="110" spans="1:10">
      <c r="A110" s="46"/>
      <c r="B110" s="46"/>
      <c r="C110" s="43"/>
      <c r="D110" s="43"/>
      <c r="E110" s="43"/>
      <c r="F110" s="43"/>
      <c r="G110" s="43"/>
      <c r="H110" s="43"/>
      <c r="I110" s="43"/>
      <c r="J110" s="43"/>
    </row>
    <row r="111" spans="1:10">
      <c r="A111" s="46"/>
      <c r="B111" s="46"/>
      <c r="C111" s="43"/>
      <c r="D111" s="43"/>
      <c r="E111" s="43"/>
      <c r="F111" s="43"/>
      <c r="G111" s="43"/>
      <c r="H111" s="43"/>
      <c r="I111" s="43"/>
      <c r="J111" s="43"/>
    </row>
    <row r="112" spans="1:10">
      <c r="A112" s="46"/>
      <c r="B112" s="46"/>
      <c r="C112" s="43"/>
      <c r="D112" s="43"/>
      <c r="E112" s="43"/>
      <c r="F112" s="43"/>
      <c r="G112" s="43"/>
      <c r="H112" s="43"/>
      <c r="I112" s="43"/>
      <c r="J112" s="43"/>
    </row>
    <row r="113" spans="1:10">
      <c r="A113" s="46"/>
      <c r="B113" s="46"/>
      <c r="C113" s="43"/>
      <c r="D113" s="43"/>
      <c r="E113" s="43"/>
      <c r="F113" s="43"/>
      <c r="G113" s="43"/>
      <c r="H113" s="43"/>
      <c r="I113" s="43"/>
      <c r="J113" s="43"/>
    </row>
    <row r="114" spans="1:10">
      <c r="A114" s="46"/>
      <c r="B114" s="46"/>
      <c r="C114" s="43"/>
      <c r="D114" s="43"/>
      <c r="E114" s="43"/>
      <c r="F114" s="43"/>
      <c r="G114" s="43"/>
      <c r="H114" s="43"/>
      <c r="I114" s="43"/>
      <c r="J114" s="43"/>
    </row>
    <row r="115" spans="1:10">
      <c r="A115" s="46"/>
      <c r="B115" s="46"/>
      <c r="C115" s="43"/>
      <c r="D115" s="43"/>
      <c r="E115" s="43"/>
      <c r="F115" s="43"/>
      <c r="G115" s="43"/>
      <c r="H115" s="43"/>
      <c r="I115" s="43"/>
      <c r="J115" s="43"/>
    </row>
    <row r="116" spans="1:10">
      <c r="A116" s="46"/>
      <c r="B116" s="46"/>
      <c r="C116" s="43"/>
      <c r="D116" s="43"/>
      <c r="E116" s="43"/>
      <c r="F116" s="43"/>
      <c r="G116" s="43"/>
      <c r="H116" s="43"/>
      <c r="I116" s="43"/>
      <c r="J116" s="43"/>
    </row>
    <row r="117" spans="1:10">
      <c r="A117" s="46"/>
      <c r="B117" s="46"/>
      <c r="C117" s="43"/>
      <c r="D117" s="43"/>
      <c r="E117" s="43"/>
      <c r="F117" s="43"/>
      <c r="G117" s="43"/>
      <c r="H117" s="43"/>
      <c r="I117" s="43"/>
      <c r="J117" s="43"/>
    </row>
    <row r="118" spans="1:10">
      <c r="A118" s="46"/>
      <c r="B118" s="46"/>
      <c r="C118" s="43"/>
      <c r="D118" s="43"/>
      <c r="E118" s="43"/>
      <c r="F118" s="43"/>
      <c r="G118" s="43"/>
      <c r="H118" s="43"/>
      <c r="I118" s="43"/>
      <c r="J118" s="43"/>
    </row>
    <row r="119" spans="1:10">
      <c r="A119" s="46"/>
      <c r="B119" s="46"/>
      <c r="C119" s="43"/>
      <c r="D119" s="43"/>
      <c r="E119" s="43"/>
      <c r="F119" s="43"/>
      <c r="G119" s="43"/>
      <c r="H119" s="43"/>
      <c r="I119" s="43"/>
      <c r="J119" s="43"/>
    </row>
    <row r="120" spans="1:10">
      <c r="A120" s="46"/>
      <c r="B120" s="46"/>
      <c r="C120" s="43"/>
      <c r="D120" s="43"/>
      <c r="E120" s="43"/>
      <c r="F120" s="43"/>
      <c r="G120" s="43"/>
      <c r="H120" s="43"/>
      <c r="I120" s="43"/>
      <c r="J120" s="43"/>
    </row>
    <row r="121" spans="1:10">
      <c r="A121" s="46"/>
      <c r="B121" s="46"/>
      <c r="C121" s="43"/>
      <c r="D121" s="43"/>
      <c r="E121" s="43"/>
      <c r="F121" s="43"/>
      <c r="G121" s="43"/>
      <c r="H121" s="43"/>
      <c r="I121" s="43"/>
      <c r="J121" s="43"/>
    </row>
    <row r="122" spans="1:10">
      <c r="A122" s="46"/>
      <c r="B122" s="46"/>
      <c r="C122" s="43"/>
      <c r="D122" s="43"/>
      <c r="E122" s="43"/>
      <c r="F122" s="43"/>
      <c r="G122" s="43"/>
      <c r="H122" s="43"/>
      <c r="I122" s="43"/>
      <c r="J122" s="43"/>
    </row>
    <row r="123" spans="1:10">
      <c r="A123" s="46"/>
      <c r="B123" s="46"/>
      <c r="C123" s="43"/>
      <c r="D123" s="43"/>
      <c r="E123" s="43"/>
      <c r="F123" s="43"/>
      <c r="G123" s="43"/>
      <c r="H123" s="43"/>
      <c r="I123" s="43"/>
      <c r="J123" s="43"/>
    </row>
    <row r="124" spans="1:10">
      <c r="A124" s="46"/>
      <c r="B124" s="46"/>
      <c r="C124" s="43"/>
      <c r="D124" s="43"/>
      <c r="E124" s="43"/>
      <c r="F124" s="43"/>
      <c r="G124" s="43"/>
      <c r="H124" s="43"/>
      <c r="I124" s="43"/>
      <c r="J124" s="43"/>
    </row>
    <row r="125" spans="1:10">
      <c r="A125" s="46"/>
      <c r="B125" s="46"/>
      <c r="C125" s="43"/>
      <c r="D125" s="43"/>
      <c r="E125" s="43"/>
      <c r="F125" s="43"/>
      <c r="G125" s="43"/>
      <c r="H125" s="43"/>
      <c r="I125" s="43"/>
      <c r="J125" s="43"/>
    </row>
    <row r="126" spans="1:10">
      <c r="A126" s="46"/>
      <c r="B126" s="46"/>
      <c r="C126" s="43"/>
      <c r="D126" s="43"/>
      <c r="E126" s="43"/>
      <c r="F126" s="43"/>
      <c r="G126" s="43"/>
      <c r="H126" s="43"/>
      <c r="I126" s="43"/>
      <c r="J126" s="43"/>
    </row>
    <row r="127" spans="1:10">
      <c r="A127" s="46"/>
      <c r="B127" s="46"/>
      <c r="C127" s="43"/>
      <c r="D127" s="43"/>
      <c r="E127" s="43"/>
      <c r="F127" s="43"/>
      <c r="G127" s="43"/>
      <c r="H127" s="43"/>
      <c r="I127" s="43"/>
      <c r="J127" s="43"/>
    </row>
    <row r="128" spans="1:10">
      <c r="A128" s="46"/>
      <c r="B128" s="46"/>
      <c r="C128" s="43"/>
      <c r="D128" s="43"/>
      <c r="E128" s="43"/>
      <c r="F128" s="43"/>
      <c r="G128" s="43"/>
      <c r="H128" s="43"/>
      <c r="I128" s="43"/>
      <c r="J128" s="43"/>
    </row>
    <row r="129" spans="1:10">
      <c r="A129" s="46"/>
      <c r="B129" s="46"/>
      <c r="C129" s="43"/>
      <c r="D129" s="43"/>
      <c r="E129" s="43"/>
      <c r="F129" s="43"/>
      <c r="G129" s="43"/>
      <c r="H129" s="43"/>
      <c r="I129" s="43"/>
      <c r="J129" s="43"/>
    </row>
    <row r="130" spans="1:10">
      <c r="A130" s="46"/>
      <c r="B130" s="46"/>
      <c r="C130" s="43"/>
      <c r="D130" s="43"/>
      <c r="E130" s="43"/>
      <c r="F130" s="43"/>
      <c r="G130" s="43"/>
      <c r="H130" s="43"/>
      <c r="I130" s="43"/>
      <c r="J130" s="43"/>
    </row>
    <row r="131" spans="1:10">
      <c r="A131" s="46"/>
      <c r="B131" s="46"/>
      <c r="C131" s="43"/>
      <c r="D131" s="43"/>
      <c r="E131" s="43"/>
      <c r="F131" s="43"/>
      <c r="G131" s="43"/>
      <c r="H131" s="43"/>
      <c r="I131" s="43"/>
      <c r="J131" s="43"/>
    </row>
    <row r="132" spans="1:10">
      <c r="A132" s="46"/>
      <c r="B132" s="46"/>
      <c r="C132" s="43"/>
      <c r="D132" s="43"/>
      <c r="E132" s="43"/>
      <c r="F132" s="43"/>
      <c r="G132" s="43"/>
      <c r="H132" s="43"/>
      <c r="I132" s="43"/>
      <c r="J132" s="43"/>
    </row>
    <row r="133" spans="1:10">
      <c r="A133" s="46"/>
      <c r="B133" s="46"/>
      <c r="C133" s="43"/>
      <c r="D133" s="43"/>
      <c r="E133" s="43"/>
      <c r="F133" s="43"/>
      <c r="G133" s="43"/>
      <c r="H133" s="43"/>
      <c r="I133" s="43"/>
      <c r="J133" s="43"/>
    </row>
    <row r="134" spans="1:10">
      <c r="A134" s="46"/>
      <c r="B134" s="46"/>
      <c r="C134" s="43"/>
      <c r="D134" s="43"/>
      <c r="E134" s="43"/>
      <c r="F134" s="43"/>
      <c r="G134" s="43"/>
      <c r="H134" s="43"/>
      <c r="I134" s="43"/>
      <c r="J134" s="43"/>
    </row>
    <row r="135" spans="1:10">
      <c r="A135" s="46"/>
      <c r="B135" s="46"/>
      <c r="C135" s="43"/>
      <c r="D135" s="43"/>
      <c r="E135" s="43"/>
      <c r="F135" s="43"/>
      <c r="G135" s="43"/>
      <c r="H135" s="43"/>
      <c r="I135" s="43"/>
      <c r="J135" s="43"/>
    </row>
    <row r="136" spans="1:10">
      <c r="A136" s="46"/>
      <c r="B136" s="46"/>
      <c r="C136" s="43"/>
      <c r="D136" s="43"/>
      <c r="E136" s="43"/>
      <c r="F136" s="43"/>
      <c r="G136" s="43"/>
      <c r="H136" s="43"/>
      <c r="I136" s="43"/>
      <c r="J136" s="43"/>
    </row>
    <row r="137" spans="1:10">
      <c r="A137" s="46"/>
      <c r="B137" s="46"/>
      <c r="C137" s="43"/>
      <c r="D137" s="43"/>
      <c r="E137" s="43"/>
      <c r="F137" s="43"/>
      <c r="G137" s="43"/>
      <c r="H137" s="43"/>
      <c r="I137" s="43"/>
      <c r="J137" s="43"/>
    </row>
    <row r="138" spans="1:10">
      <c r="A138" s="46"/>
      <c r="B138" s="46"/>
      <c r="C138" s="43"/>
      <c r="D138" s="43"/>
      <c r="E138" s="43"/>
      <c r="F138" s="43"/>
      <c r="G138" s="43"/>
      <c r="H138" s="43"/>
      <c r="I138" s="43"/>
      <c r="J138" s="43"/>
    </row>
    <row r="139" spans="1:10">
      <c r="A139" s="46"/>
      <c r="B139" s="46"/>
      <c r="C139" s="43"/>
      <c r="D139" s="43"/>
      <c r="E139" s="43"/>
      <c r="F139" s="43"/>
      <c r="G139" s="43"/>
      <c r="H139" s="43"/>
      <c r="I139" s="43"/>
      <c r="J139" s="43"/>
    </row>
    <row r="140" spans="1:10">
      <c r="A140" s="46"/>
      <c r="B140" s="46"/>
      <c r="C140" s="43"/>
      <c r="D140" s="43"/>
      <c r="E140" s="43"/>
      <c r="F140" s="43"/>
      <c r="G140" s="43"/>
      <c r="H140" s="43"/>
      <c r="I140" s="43"/>
      <c r="J140" s="43"/>
    </row>
    <row r="141" spans="1:10">
      <c r="A141" s="46"/>
      <c r="B141" s="46"/>
      <c r="C141" s="43"/>
      <c r="D141" s="43"/>
      <c r="E141" s="43"/>
      <c r="F141" s="43"/>
      <c r="G141" s="43"/>
      <c r="H141" s="43"/>
      <c r="I141" s="43"/>
      <c r="J141" s="43"/>
    </row>
    <row r="142" spans="1:10">
      <c r="A142" s="46"/>
      <c r="B142" s="46"/>
      <c r="C142" s="43"/>
      <c r="D142" s="43"/>
      <c r="E142" s="43"/>
      <c r="F142" s="43"/>
      <c r="G142" s="43"/>
      <c r="H142" s="43"/>
      <c r="I142" s="43"/>
      <c r="J142" s="43"/>
    </row>
    <row r="143" spans="1:10">
      <c r="A143" s="46"/>
      <c r="B143" s="46"/>
      <c r="C143" s="43"/>
      <c r="D143" s="43"/>
      <c r="E143" s="43"/>
      <c r="F143" s="43"/>
      <c r="G143" s="43"/>
      <c r="H143" s="43"/>
      <c r="I143" s="43"/>
      <c r="J143" s="43"/>
    </row>
    <row r="144" spans="1:10">
      <c r="A144" s="46"/>
      <c r="B144" s="46"/>
      <c r="C144" s="43"/>
      <c r="D144" s="43"/>
      <c r="E144" s="43"/>
      <c r="F144" s="43"/>
      <c r="G144" s="43"/>
      <c r="H144" s="43"/>
      <c r="I144" s="43"/>
      <c r="J144" s="43"/>
    </row>
    <row r="145" spans="1:10">
      <c r="A145" s="46"/>
      <c r="B145" s="46"/>
      <c r="C145" s="43"/>
      <c r="D145" s="43"/>
      <c r="E145" s="43"/>
      <c r="F145" s="43"/>
      <c r="G145" s="43"/>
      <c r="H145" s="43"/>
      <c r="I145" s="43"/>
      <c r="J145" s="43"/>
    </row>
    <row r="146" spans="1:10">
      <c r="A146" s="46"/>
      <c r="B146" s="46"/>
      <c r="C146" s="43"/>
      <c r="D146" s="43"/>
      <c r="E146" s="43"/>
      <c r="F146" s="43"/>
      <c r="G146" s="43"/>
      <c r="H146" s="43"/>
      <c r="I146" s="43"/>
      <c r="J146" s="43"/>
    </row>
    <row r="147" spans="1:10" ht="15" customHeight="1">
      <c r="A147" s="153" t="s">
        <v>120</v>
      </c>
      <c r="B147" s="154"/>
      <c r="C147" s="154"/>
      <c r="D147" s="154"/>
      <c r="E147" s="154"/>
      <c r="F147" s="154"/>
      <c r="G147" s="154"/>
      <c r="H147" s="154"/>
      <c r="I147" s="155"/>
      <c r="J147" s="43"/>
    </row>
    <row r="148" spans="1:10" ht="15" customHeight="1">
      <c r="A148" s="128" t="s">
        <v>93</v>
      </c>
      <c r="B148" s="134"/>
      <c r="C148" s="135" t="s">
        <v>121</v>
      </c>
      <c r="D148" s="133"/>
      <c r="E148" s="132"/>
      <c r="F148" s="133"/>
      <c r="G148" s="135" t="s">
        <v>117</v>
      </c>
      <c r="H148" s="131"/>
      <c r="I148" s="132"/>
      <c r="J148" s="43"/>
    </row>
    <row r="149" spans="1:10">
      <c r="A149" s="30">
        <v>1</v>
      </c>
      <c r="B149" s="31">
        <v>2</v>
      </c>
      <c r="C149" s="31">
        <v>3</v>
      </c>
      <c r="D149" s="31">
        <v>4</v>
      </c>
      <c r="E149" s="31">
        <v>5</v>
      </c>
      <c r="F149" s="31">
        <v>6</v>
      </c>
      <c r="G149" s="31">
        <v>7</v>
      </c>
      <c r="H149" s="69">
        <v>8</v>
      </c>
      <c r="I149" s="69">
        <v>9</v>
      </c>
      <c r="J149" s="43"/>
    </row>
    <row r="150" spans="1:10">
      <c r="A150" s="32"/>
      <c r="B150" s="31" t="s">
        <v>89</v>
      </c>
      <c r="C150" s="31" t="s">
        <v>77</v>
      </c>
      <c r="D150" s="31" t="s">
        <v>65</v>
      </c>
      <c r="E150" s="31" t="s">
        <v>20</v>
      </c>
      <c r="F150" s="31" t="s">
        <v>89</v>
      </c>
      <c r="G150" s="31" t="s">
        <v>77</v>
      </c>
      <c r="H150" s="31" t="s">
        <v>65</v>
      </c>
      <c r="I150" s="31" t="s">
        <v>20</v>
      </c>
      <c r="J150" s="43"/>
    </row>
    <row r="151" spans="1:10">
      <c r="A151" s="34"/>
      <c r="B151" s="28">
        <v>2018</v>
      </c>
      <c r="C151" s="28">
        <v>2019</v>
      </c>
      <c r="D151" s="28">
        <v>2020</v>
      </c>
      <c r="E151" s="28">
        <v>2021</v>
      </c>
      <c r="F151" s="28">
        <v>2018</v>
      </c>
      <c r="G151" s="28">
        <v>2019</v>
      </c>
      <c r="H151" s="28">
        <v>2020</v>
      </c>
      <c r="I151" s="28">
        <v>2021</v>
      </c>
      <c r="J151" s="43"/>
    </row>
    <row r="152" spans="1:10">
      <c r="A152" s="36" t="str">
        <f>A6</f>
        <v>Jan</v>
      </c>
      <c r="B152" s="65">
        <f ca="1">IF(INDIRECT(ADDRESS(ROW('3'!BU$7),COLUMN('3'!BU$6)+ROW(A1)-24,1,1,"3"))="","",INDIRECT(ADDRESS(ROW('3'!BU$7),COLUMN('3'!BU$6)+ROW(A1)-24,1,1,"3")))</f>
        <v>696349.59452000004</v>
      </c>
      <c r="C152" s="65">
        <f ca="1">IF(INDIRECT(ADDRESS(ROW('3'!BU$7),COLUMN('3'!BU$6)+ROW(A1)-12,1,1,"3"))="","",INDIRECT(ADDRESS(ROW('3'!BU$7),COLUMN('3'!BU$6)+ROW(A1)-12,1,1,"3")))</f>
        <v>717665.07200000004</v>
      </c>
      <c r="D152" s="65">
        <f ca="1">IF(INDIRECT(ADDRESS(ROW('3'!BU$7),COLUMN('3'!BU$6)+ROW(A1),1,1,"3"))="","",INDIRECT(ADDRESS(ROW('3'!BU$7),COLUMN('3'!BU$6)+ROW(A1),1,1,"3")))</f>
        <v>809688.72100000002</v>
      </c>
      <c r="E152" s="65">
        <f ca="1">IF(INDIRECT(ADDRESS(ROW('3'!BU$7),COLUMN('3'!BU$6)+ROW(A1)+12,1,1,"3"))="","",INDIRECT(ADDRESS(ROW('3'!BU$7),COLUMN('3'!BU$6)+ROW(A1)+12,1,1,"3")))</f>
        <v>782986.00100000005</v>
      </c>
      <c r="F152" s="37"/>
      <c r="G152" s="37">
        <f ca="1">IFERROR(C152/N79*100,"")</f>
        <v>2.3558331833989352</v>
      </c>
      <c r="H152" s="37">
        <f ca="1">IFERROR(D152/P79*100,"")</f>
        <v>2.7602393488457966</v>
      </c>
      <c r="I152" s="37">
        <f ca="1">IFERROR(E152/R79*100,"")</f>
        <v>2.5380742305367545</v>
      </c>
      <c r="J152" s="43"/>
    </row>
    <row r="153" spans="1:10">
      <c r="A153" s="130" t="str">
        <f t="shared" ref="A153:A163" si="27">A7</f>
        <v>Feb</v>
      </c>
      <c r="B153" s="65">
        <f ca="1">IF(INDIRECT(ADDRESS(ROW('3'!BU$7),COLUMN('3'!BU$6)+ROW(A2)-24,1,1,"3"))="","",INDIRECT(ADDRESS(ROW('3'!BU$7),COLUMN('3'!BU$6)+ROW(A2)-24,1,1,"3")))</f>
        <v>638892.92934999999</v>
      </c>
      <c r="C153" s="65">
        <f ca="1">IF(INDIRECT(ADDRESS(ROW('3'!BU$7),COLUMN('3'!BU$6)+ROW(A2)-12,1,1,"3"))="","",INDIRECT(ADDRESS(ROW('3'!BU$7),COLUMN('3'!BU$6)+ROW(A2)-12,1,1,"3")))</f>
        <v>677510.103</v>
      </c>
      <c r="D153" s="65">
        <f ca="1">IF(INDIRECT(ADDRESS(ROW('3'!BU$7),COLUMN('3'!BU$6)+ROW(A2),1,1,"3"))="","",INDIRECT(ADDRESS(ROW('3'!BU$7),COLUMN('3'!BU$6)+ROW(A2),1,1,"3")))</f>
        <v>729172.13300000003</v>
      </c>
      <c r="E153" s="65">
        <f ca="1">IF(INDIRECT(ADDRESS(ROW('3'!BU$7),COLUMN('3'!BU$6)+ROW(A2)+12,1,1,"3"))="","",INDIRECT(ADDRESS(ROW('3'!BU$7),COLUMN('3'!BU$6)+ROW(A2)+12,1,1,"3")))</f>
        <v>734852.06500000006</v>
      </c>
      <c r="F153" s="37"/>
      <c r="G153" s="37">
        <f t="shared" ref="G153:G163" ca="1" si="28">IFERROR(C153/N80*100,"")</f>
        <v>2.2240190375816846</v>
      </c>
      <c r="H153" s="37">
        <f t="shared" ref="H153:H163" ca="1" si="29">IFERROR(D153/P80*100,"")</f>
        <v>2.4857572563227306</v>
      </c>
      <c r="I153" s="37">
        <f t="shared" ref="I153:I163" ca="1" si="30">IFERROR(E153/R80*100,"")</f>
        <v>2.3820465334644219</v>
      </c>
      <c r="J153" s="43"/>
    </row>
    <row r="154" spans="1:10">
      <c r="A154" s="130" t="str">
        <f t="shared" si="27"/>
        <v>Mar</v>
      </c>
      <c r="B154" s="65">
        <f ca="1">IF(INDIRECT(ADDRESS(ROW('3'!BU$7),COLUMN('3'!BU$6)+ROW(A3)-24,1,1,"3"))="","",INDIRECT(ADDRESS(ROW('3'!BU$7),COLUMN('3'!BU$6)+ROW(A3)-24,1,1,"3")))</f>
        <v>646751.61216999998</v>
      </c>
      <c r="C154" s="65">
        <f ca="1">IF(INDIRECT(ADDRESS(ROW('3'!BU$7),COLUMN('3'!BU$6)+ROW(A3)-12,1,1,"3"))="","",INDIRECT(ADDRESS(ROW('3'!BU$7),COLUMN('3'!BU$6)+ROW(A3)-12,1,1,"3")))</f>
        <v>650253.13499999989</v>
      </c>
      <c r="D154" s="65">
        <f ca="1">IF(INDIRECT(ADDRESS(ROW('3'!BU$7),COLUMN('3'!BU$6)+ROW(A3),1,1,"3"))="","",INDIRECT(ADDRESS(ROW('3'!BU$7),COLUMN('3'!BU$6)+ROW(A3),1,1,"3")))</f>
        <v>622803.57999999984</v>
      </c>
      <c r="E154" s="65">
        <f ca="1">IF(INDIRECT(ADDRESS(ROW('3'!BU$7),COLUMN('3'!BU$6)+ROW(A3)+12,1,1,"3"))="","",INDIRECT(ADDRESS(ROW('3'!BU$7),COLUMN('3'!BU$6)+ROW(A3)+12,1,1,"3")))</f>
        <v>637891.50999999978</v>
      </c>
      <c r="F154" s="37"/>
      <c r="G154" s="37">
        <f t="shared" ca="1" si="28"/>
        <v>2.1345443338535324</v>
      </c>
      <c r="H154" s="37">
        <f t="shared" ca="1" si="29"/>
        <v>2.1231454799010727</v>
      </c>
      <c r="I154" s="37">
        <f t="shared" ca="1" si="30"/>
        <v>2.0826459543603653</v>
      </c>
      <c r="J154" s="43"/>
    </row>
    <row r="155" spans="1:10">
      <c r="A155" s="130" t="str">
        <f t="shared" si="27"/>
        <v>Apr</v>
      </c>
      <c r="B155" s="65">
        <f ca="1">IF(INDIRECT(ADDRESS(ROW('3'!BU$7),COLUMN('3'!BU$6)+ROW(A4)-24,1,1,"3"))="","",INDIRECT(ADDRESS(ROW('3'!BU$7),COLUMN('3'!BU$6)+ROW(A4)-24,1,1,"3")))</f>
        <v>724765.62719000003</v>
      </c>
      <c r="C155" s="65">
        <f ca="1">IF(INDIRECT(ADDRESS(ROW('3'!BU$7),COLUMN('3'!BU$6)+ROW(A4)-12,1,1,"3"))="","",INDIRECT(ADDRESS(ROW('3'!BU$7),COLUMN('3'!BU$6)+ROW(A4)-12,1,1,"3")))</f>
        <v>726487.16899999976</v>
      </c>
      <c r="D155" s="65">
        <f ca="1">IF(INDIRECT(ADDRESS(ROW('3'!BU$7),COLUMN('3'!BU$6)+ROW(A4),1,1,"3"))="","",INDIRECT(ADDRESS(ROW('3'!BU$7),COLUMN('3'!BU$6)+ROW(A4),1,1,"3")))</f>
        <v>689512.18699999992</v>
      </c>
      <c r="E155" s="65">
        <f ca="1">IF(INDIRECT(ADDRESS(ROW('3'!BU$7),COLUMN('3'!BU$6)+ROW(A4)+12,1,1,"3"))="","",INDIRECT(ADDRESS(ROW('3'!BU$7),COLUMN('3'!BU$6)+ROW(A4)+12,1,1,"3")))</f>
        <v>864350.42400000012</v>
      </c>
      <c r="F155" s="37"/>
      <c r="G155" s="37">
        <f t="shared" ca="1" si="28"/>
        <v>2.3847929163866981</v>
      </c>
      <c r="H155" s="37">
        <f t="shared" ca="1" si="29"/>
        <v>2.3505559861517709</v>
      </c>
      <c r="I155" s="37">
        <f t="shared" ca="1" si="30"/>
        <v>2.8220095196019575</v>
      </c>
      <c r="J155" s="43"/>
    </row>
    <row r="156" spans="1:10">
      <c r="A156" s="130" t="str">
        <f t="shared" si="27"/>
        <v>May</v>
      </c>
      <c r="B156" s="65">
        <f ca="1">IF(INDIRECT(ADDRESS(ROW('3'!BU$7),COLUMN('3'!BU$6)+ROW(A5)-24,1,1,"3"))="","",INDIRECT(ADDRESS(ROW('3'!BU$7),COLUMN('3'!BU$6)+ROW(A5)-24,1,1,"3")))</f>
        <v>746072.12133999995</v>
      </c>
      <c r="C156" s="65">
        <f ca="1">IF(INDIRECT(ADDRESS(ROW('3'!BU$7),COLUMN('3'!BU$6)+ROW(A5)-12,1,1,"3"))="","",INDIRECT(ADDRESS(ROW('3'!BU$7),COLUMN('3'!BU$6)+ROW(A5)-12,1,1,"3")))</f>
        <v>766741.52100000018</v>
      </c>
      <c r="D156" s="65">
        <f ca="1">IF(INDIRECT(ADDRESS(ROW('3'!BU$7),COLUMN('3'!BU$6)+ROW(A5),1,1,"3"))="","",INDIRECT(ADDRESS(ROW('3'!BU$7),COLUMN('3'!BU$6)+ROW(A5),1,1,"3")))</f>
        <v>629295.89700000035</v>
      </c>
      <c r="E156" s="65">
        <f ca="1">IF(INDIRECT(ADDRESS(ROW('3'!BU$7),COLUMN('3'!BU$6)+ROW(A5)+12,1,1,"3"))="","",INDIRECT(ADDRESS(ROW('3'!BU$7),COLUMN('3'!BU$6)+ROW(A5)+12,1,1,"3")))</f>
        <v>850252.99099999992</v>
      </c>
      <c r="F156" s="37"/>
      <c r="G156" s="37">
        <f t="shared" ca="1" si="28"/>
        <v>2.5169333004150602</v>
      </c>
      <c r="H156" s="37">
        <f t="shared" ca="1" si="29"/>
        <v>2.1452778727377289</v>
      </c>
      <c r="I156" s="37">
        <f t="shared" ca="1" si="30"/>
        <v>2.7759829440102606</v>
      </c>
      <c r="J156" s="43"/>
    </row>
    <row r="157" spans="1:10">
      <c r="A157" s="130" t="str">
        <f t="shared" si="27"/>
        <v>Jun</v>
      </c>
      <c r="B157" s="65">
        <f ca="1">IF(INDIRECT(ADDRESS(ROW('3'!BU$7),COLUMN('3'!BU$6)+ROW(A6)-24,1,1,"3"))="","",INDIRECT(ADDRESS(ROW('3'!BU$7),COLUMN('3'!BU$6)+ROW(A6)-24,1,1,"3")))</f>
        <v>759254.72499999998</v>
      </c>
      <c r="C157" s="65">
        <f ca="1">IF(INDIRECT(ADDRESS(ROW('3'!BU$7),COLUMN('3'!BU$6)+ROW(A6)-12,1,1,"3"))="","",INDIRECT(ADDRESS(ROW('3'!BU$7),COLUMN('3'!BU$6)+ROW(A6)-12,1,1,"3")))</f>
        <v>731242</v>
      </c>
      <c r="D157" s="65">
        <f ca="1">IF(INDIRECT(ADDRESS(ROW('3'!BU$7),COLUMN('3'!BU$6)+ROW(A6),1,1,"3"))="","",INDIRECT(ADDRESS(ROW('3'!BU$7),COLUMN('3'!BU$6)+ROW(A6),1,1,"3")))</f>
        <v>690672.48199999984</v>
      </c>
      <c r="E157" s="65">
        <f ca="1">IF(INDIRECT(ADDRESS(ROW('3'!BU$7),COLUMN('3'!BU$6)+ROW(A6)+12,1,1,"3"))="","",INDIRECT(ADDRESS(ROW('3'!BU$7),COLUMN('3'!BU$6)+ROW(A6)+12,1,1,"3")))</f>
        <v>768738.3879999998</v>
      </c>
      <c r="F157" s="37"/>
      <c r="G157" s="37">
        <f t="shared" ca="1" si="28"/>
        <v>2.4004012956826806</v>
      </c>
      <c r="H157" s="37">
        <f t="shared" ca="1" si="29"/>
        <v>2.354511446851919</v>
      </c>
      <c r="I157" s="37">
        <f t="shared" ca="1" si="30"/>
        <v>2.4510195614242747</v>
      </c>
      <c r="J157" s="43"/>
    </row>
    <row r="158" spans="1:10">
      <c r="A158" s="130" t="str">
        <f t="shared" si="27"/>
        <v>Jul</v>
      </c>
      <c r="B158" s="65">
        <f ca="1">IF(INDIRECT(ADDRESS(ROW('3'!BU$7),COLUMN('3'!BU$6)+ROW(A7)-24,1,1,"3"))="","",INDIRECT(ADDRESS(ROW('3'!BU$7),COLUMN('3'!BU$6)+ROW(A7)-24,1,1,"3")))</f>
        <v>764729.86123000004</v>
      </c>
      <c r="C158" s="65">
        <f ca="1">IF(INDIRECT(ADDRESS(ROW('3'!BU$7),COLUMN('3'!BU$6)+ROW(A7)-12,1,1,"3"))="","",INDIRECT(ADDRESS(ROW('3'!BU$7),COLUMN('3'!BU$6)+ROW(A7)-12,1,1,"3")))</f>
        <v>786636.32600000035</v>
      </c>
      <c r="D158" s="65">
        <f ca="1">IF(INDIRECT(ADDRESS(ROW('3'!BU$7),COLUMN('3'!BU$6)+ROW(A7),1,1,"3"))="","",INDIRECT(ADDRESS(ROW('3'!BU$7),COLUMN('3'!BU$6)+ROW(A7),1,1,"3")))</f>
        <v>796698.85199999996</v>
      </c>
      <c r="E158" s="65">
        <f ca="1">IF(INDIRECT(ADDRESS(ROW('3'!BU$7),COLUMN('3'!BU$6)+ROW(A7)+12,1,1,"3"))="","",INDIRECT(ADDRESS(ROW('3'!BU$7),COLUMN('3'!BU$6)+ROW(A7)+12,1,1,"3")))</f>
        <v>922262.25600000005</v>
      </c>
      <c r="F158" s="37"/>
      <c r="G158" s="37">
        <f t="shared" ca="1" si="28"/>
        <v>2.5822407030250782</v>
      </c>
      <c r="H158" s="37">
        <f t="shared" ca="1" si="29"/>
        <v>2.7159567169896071</v>
      </c>
      <c r="I158" s="37">
        <f t="shared" ca="1" si="30"/>
        <v>2.9405098867253168</v>
      </c>
      <c r="J158" s="43"/>
    </row>
    <row r="159" spans="1:10">
      <c r="A159" s="130" t="str">
        <f t="shared" si="27"/>
        <v>Aug</v>
      </c>
      <c r="B159" s="65">
        <f ca="1">IF(INDIRECT(ADDRESS(ROW('3'!BU$7),COLUMN('3'!BU$6)+ROW(A8)-24,1,1,"3"))="","",INDIRECT(ADDRESS(ROW('3'!BU$7),COLUMN('3'!BU$6)+ROW(A8)-24,1,1,"3")))</f>
        <v>748828.64396999998</v>
      </c>
      <c r="C159" s="65">
        <f ca="1">IF(INDIRECT(ADDRESS(ROW('3'!BU$7),COLUMN('3'!BU$6)+ROW(A8)-12,1,1,"3"))="","",INDIRECT(ADDRESS(ROW('3'!BU$7),COLUMN('3'!BU$6)+ROW(A8)-12,1,1,"3")))</f>
        <v>780536.67399999965</v>
      </c>
      <c r="D159" s="65">
        <f ca="1">IF(INDIRECT(ADDRESS(ROW('3'!BU$7),COLUMN('3'!BU$6)+ROW(A8),1,1,"3"))="","",INDIRECT(ADDRESS(ROW('3'!BU$7),COLUMN('3'!BU$6)+ROW(A8),1,1,"3")))</f>
        <v>803951.55700000003</v>
      </c>
      <c r="E159" s="65">
        <f ca="1">IF(INDIRECT(ADDRESS(ROW('3'!BU$7),COLUMN('3'!BU$6)+ROW(A8)+12,1,1,"3"))="","",INDIRECT(ADDRESS(ROW('3'!BU$7),COLUMN('3'!BU$6)+ROW(A8)+12,1,1,"3")))</f>
        <v>901674.18400000036</v>
      </c>
      <c r="F159" s="37"/>
      <c r="G159" s="37">
        <f t="shared" ca="1" si="28"/>
        <v>2.5622177659344638</v>
      </c>
      <c r="H159" s="37">
        <f t="shared" ca="1" si="29"/>
        <v>2.7406812823779529</v>
      </c>
      <c r="I159" s="37">
        <f t="shared" ca="1" si="30"/>
        <v>2.8748675720032759</v>
      </c>
      <c r="J159" s="43"/>
    </row>
    <row r="160" spans="1:10">
      <c r="A160" s="130" t="str">
        <f t="shared" si="27"/>
        <v>Sep</v>
      </c>
      <c r="B160" s="65">
        <f ca="1">IF(INDIRECT(ADDRESS(ROW('3'!BU$7),COLUMN('3'!BU$6)+ROW(A9)-24,1,1,"3"))="","",INDIRECT(ADDRESS(ROW('3'!BU$7),COLUMN('3'!BU$6)+ROW(A9)-24,1,1,"3")))</f>
        <v>690852.33174000005</v>
      </c>
      <c r="C160" s="65">
        <f ca="1">IF(INDIRECT(ADDRESS(ROW('3'!BU$7),COLUMN('3'!BU$6)+ROW(A9)-12,1,1,"3"))="","",INDIRECT(ADDRESS(ROW('3'!BU$7),COLUMN('3'!BU$6)+ROW(A9)-12,1,1,"3")))</f>
        <v>784169.12399999984</v>
      </c>
      <c r="D160" s="65">
        <f ca="1">IF(INDIRECT(ADDRESS(ROW('3'!BU$7),COLUMN('3'!BU$6)+ROW(A9),1,1,"3"))="","",INDIRECT(ADDRESS(ROW('3'!BU$7),COLUMN('3'!BU$6)+ROW(A9),1,1,"3")))</f>
        <v>783355.6660000002</v>
      </c>
      <c r="E160" s="65">
        <f ca="1">IF(INDIRECT(ADDRESS(ROW('3'!BU$7),COLUMN('3'!BU$6)+ROW(A9)+12,1,1,"3"))="","",INDIRECT(ADDRESS(ROW('3'!BU$7),COLUMN('3'!BU$6)+ROW(A9)+12,1,1,"3")))</f>
        <v>852725.58600000013</v>
      </c>
      <c r="F160" s="37"/>
      <c r="G160" s="37">
        <f t="shared" ca="1" si="28"/>
        <v>2.5741417769821102</v>
      </c>
      <c r="H160" s="37">
        <f t="shared" ca="1" si="29"/>
        <v>2.670469622899077</v>
      </c>
      <c r="I160" s="37">
        <f t="shared" ca="1" si="30"/>
        <v>2.7188015122421314</v>
      </c>
      <c r="J160" s="43"/>
    </row>
    <row r="161" spans="1:10">
      <c r="A161" s="130" t="str">
        <f t="shared" si="27"/>
        <v>Oct</v>
      </c>
      <c r="B161" s="65">
        <f ca="1">IF(INDIRECT(ADDRESS(ROW('3'!BU$7),COLUMN('3'!BU$6)+ROW(A10)-24,1,1,"3"))="","",INDIRECT(ADDRESS(ROW('3'!BU$7),COLUMN('3'!BU$6)+ROW(A10)-24,1,1,"3")))</f>
        <v>717180.73311999999</v>
      </c>
      <c r="C161" s="65">
        <f ca="1">IF(INDIRECT(ADDRESS(ROW('3'!BU$7),COLUMN('3'!BU$6)+ROW(A10)-12,1,1,"3"))="","",INDIRECT(ADDRESS(ROW('3'!BU$7),COLUMN('3'!BU$6)+ROW(A10)-12,1,1,"3")))</f>
        <v>785502.08499999996</v>
      </c>
      <c r="D161" s="65">
        <f ca="1">IF(INDIRECT(ADDRESS(ROW('3'!BU$7),COLUMN('3'!BU$6)+ROW(A10),1,1,"3"))="","",INDIRECT(ADDRESS(ROW('3'!BU$7),COLUMN('3'!BU$6)+ROW(A10),1,1,"3")))</f>
        <v>827797.90699999966</v>
      </c>
      <c r="E161" s="65">
        <f ca="1">IF(INDIRECT(ADDRESS(ROW('3'!BU$7),COLUMN('3'!BU$6)+ROW(A10)+12,1,1,"3"))="","",INDIRECT(ADDRESS(ROW('3'!BU$7),COLUMN('3'!BU$6)+ROW(A10)+12,1,1,"3")))</f>
        <v>895873.59499999974</v>
      </c>
      <c r="F161" s="37"/>
      <c r="G161" s="37">
        <f t="shared" ca="1" si="28"/>
        <v>2.5785174027140765</v>
      </c>
      <c r="H161" s="37">
        <f t="shared" ca="1" si="29"/>
        <v>2.8219737987354185</v>
      </c>
      <c r="I161" s="37">
        <f t="shared" ca="1" si="30"/>
        <v>2.8563731695788399</v>
      </c>
      <c r="J161" s="43"/>
    </row>
    <row r="162" spans="1:10">
      <c r="A162" s="130" t="str">
        <f t="shared" si="27"/>
        <v>Nov</v>
      </c>
      <c r="B162" s="65">
        <f ca="1">IF(INDIRECT(ADDRESS(ROW('3'!BU$7),COLUMN('3'!BU$6)+ROW(A11)-24,1,1,"3"))="","",INDIRECT(ADDRESS(ROW('3'!BU$7),COLUMN('3'!BU$6)+ROW(A11)-24,1,1,"3")))</f>
        <v>740371.87453000003</v>
      </c>
      <c r="C162" s="65">
        <f ca="1">IF(INDIRECT(ADDRESS(ROW('3'!BU$7),COLUMN('3'!BU$6)+ROW(A11)-12,1,1,"3"))="","",INDIRECT(ADDRESS(ROW('3'!BU$7),COLUMN('3'!BU$6)+ROW(A11)-12,1,1,"3")))</f>
        <v>784818.30900000036</v>
      </c>
      <c r="D162" s="65">
        <f ca="1">IF(INDIRECT(ADDRESS(ROW('3'!BU$7),COLUMN('3'!BU$6)+ROW(A11),1,1,"3"))="","",INDIRECT(ADDRESS(ROW('3'!BU$7),COLUMN('3'!BU$6)+ROW(A11),1,1,"3")))</f>
        <v>797101.46100000013</v>
      </c>
      <c r="E162" s="65" t="str">
        <f ca="1">IF(INDIRECT(ADDRESS(ROW('3'!BU$7),COLUMN('3'!BU$6)+ROW(A11)+12,1,1,"3"))="","",INDIRECT(ADDRESS(ROW('3'!BU$7),COLUMN('3'!BU$6)+ROW(A11)+12,1,1,"3")))</f>
        <v/>
      </c>
      <c r="F162" s="37"/>
      <c r="G162" s="37">
        <f t="shared" ca="1" si="28"/>
        <v>2.576272815017588</v>
      </c>
      <c r="H162" s="37">
        <f t="shared" ca="1" si="29"/>
        <v>2.7173292162911005</v>
      </c>
      <c r="I162" s="37" t="str">
        <f t="shared" ca="1" si="30"/>
        <v/>
      </c>
      <c r="J162" s="43"/>
    </row>
    <row r="163" spans="1:10">
      <c r="A163" s="130" t="str">
        <f t="shared" si="27"/>
        <v>Dec</v>
      </c>
      <c r="B163" s="65">
        <f ca="1">IF(INDIRECT(ADDRESS(ROW('3'!BU$7),COLUMN('3'!BU$6)+ROW(A12)-24,1,1,"3"))="","",INDIRECT(ADDRESS(ROW('3'!BU$7),COLUMN('3'!BU$6)+ROW(A12)-24,1,1,"3")))</f>
        <v>783686.70684000012</v>
      </c>
      <c r="C163" s="65">
        <f ca="1">IF(INDIRECT(ADDRESS(ROW('3'!BU$7),COLUMN('3'!BU$6)+ROW(A12)-12,1,1,"3"))="","",INDIRECT(ADDRESS(ROW('3'!BU$7),COLUMN('3'!BU$6)+ROW(A12)-12,1,1,"3")))</f>
        <v>865773.71200000029</v>
      </c>
      <c r="D163" s="65">
        <f ca="1">IF(INDIRECT(ADDRESS(ROW('3'!BU$7),COLUMN('3'!BU$6)+ROW(A12),1,1,"3"))="","",INDIRECT(ADDRESS(ROW('3'!BU$7),COLUMN('3'!BU$6)+ROW(A12),1,1,"3")))</f>
        <v>826496.36999999918</v>
      </c>
      <c r="E163" s="65" t="str">
        <f ca="1">IF(INDIRECT(ADDRESS(ROW('3'!BU$7),COLUMN('3'!BU$6)+ROW(A12)+12,1,1,"3"))="","",INDIRECT(ADDRESS(ROW('3'!BU$7),COLUMN('3'!BU$6)+ROW(A12)+12,1,1,"3")))</f>
        <v/>
      </c>
      <c r="F163" s="37"/>
      <c r="G163" s="37">
        <f t="shared" ca="1" si="28"/>
        <v>2.8420199332817377</v>
      </c>
      <c r="H163" s="37">
        <f t="shared" ca="1" si="29"/>
        <v>2.8175368422258318</v>
      </c>
      <c r="I163" s="37" t="str">
        <f t="shared" ca="1" si="30"/>
        <v/>
      </c>
      <c r="J163" s="43"/>
    </row>
    <row r="164" spans="1:10">
      <c r="A164" s="67" t="s">
        <v>116</v>
      </c>
      <c r="B164" s="65">
        <f ca="1">SUM(B152:B163)</f>
        <v>8657736.7609999999</v>
      </c>
      <c r="C164" s="65">
        <f t="shared" ref="C164:I164" ca="1" si="31">SUM(C152:C163)</f>
        <v>9057335.2300000004</v>
      </c>
      <c r="D164" s="65">
        <f t="shared" ca="1" si="31"/>
        <v>9006546.8129999992</v>
      </c>
      <c r="E164" s="37">
        <f t="shared" ca="1" si="31"/>
        <v>8211607</v>
      </c>
      <c r="F164" s="37">
        <f t="shared" si="31"/>
        <v>0</v>
      </c>
      <c r="G164" s="37">
        <f t="shared" ca="1" si="31"/>
        <v>29.731934464273643</v>
      </c>
      <c r="H164" s="37">
        <f t="shared" ca="1" si="31"/>
        <v>30.703434870330003</v>
      </c>
      <c r="I164" s="37">
        <f t="shared" ca="1" si="31"/>
        <v>26.442330883947598</v>
      </c>
      <c r="J164" s="43"/>
    </row>
    <row r="165" spans="1:10">
      <c r="A165" s="46"/>
      <c r="B165" s="46"/>
      <c r="C165" s="43"/>
      <c r="D165" s="43"/>
      <c r="E165" s="43"/>
      <c r="F165" s="43"/>
      <c r="G165" s="43"/>
      <c r="H165" s="43"/>
      <c r="I165" s="43"/>
      <c r="J165" s="43"/>
    </row>
    <row r="166" spans="1:10">
      <c r="A166" s="46"/>
      <c r="B166" s="46"/>
      <c r="C166" s="43"/>
      <c r="D166" s="43"/>
      <c r="E166" s="43"/>
      <c r="F166" s="43"/>
      <c r="G166" s="43"/>
      <c r="H166" s="43"/>
      <c r="I166" s="43"/>
      <c r="J166" s="43"/>
    </row>
    <row r="167" spans="1:10">
      <c r="A167" s="46"/>
      <c r="B167" s="46"/>
      <c r="C167" s="43"/>
      <c r="D167" s="43"/>
      <c r="E167" s="43"/>
      <c r="F167" s="43"/>
      <c r="G167" s="43"/>
      <c r="H167" s="43"/>
      <c r="I167" s="43"/>
      <c r="J167" s="43"/>
    </row>
    <row r="168" spans="1:10">
      <c r="A168" s="46"/>
      <c r="B168" s="46"/>
      <c r="C168" s="43"/>
      <c r="D168" s="43"/>
      <c r="E168" s="43"/>
      <c r="F168" s="43"/>
      <c r="G168" s="43"/>
      <c r="H168" s="43"/>
      <c r="I168" s="43"/>
      <c r="J168" s="43"/>
    </row>
    <row r="169" spans="1:10">
      <c r="A169" s="46"/>
      <c r="B169" s="46"/>
      <c r="C169" s="43"/>
      <c r="D169" s="43"/>
      <c r="E169" s="43"/>
      <c r="F169" s="43"/>
      <c r="G169" s="43"/>
      <c r="H169" s="43"/>
      <c r="I169" s="43"/>
      <c r="J169" s="43"/>
    </row>
    <row r="170" spans="1:10">
      <c r="A170" s="46"/>
      <c r="B170" s="46"/>
      <c r="C170" s="43"/>
      <c r="D170" s="43"/>
      <c r="E170" s="43"/>
      <c r="F170" s="43"/>
      <c r="G170" s="43"/>
      <c r="H170" s="43"/>
      <c r="I170" s="43"/>
      <c r="J170" s="43"/>
    </row>
    <row r="171" spans="1:10">
      <c r="A171" s="46"/>
      <c r="B171" s="46"/>
      <c r="C171" s="43"/>
      <c r="D171" s="43"/>
      <c r="E171" s="43"/>
      <c r="F171" s="43"/>
      <c r="G171" s="43"/>
      <c r="H171" s="43"/>
      <c r="I171" s="43"/>
      <c r="J171" s="43"/>
    </row>
    <row r="172" spans="1:10">
      <c r="A172" s="46"/>
      <c r="B172" s="46"/>
      <c r="C172" s="43"/>
      <c r="D172" s="43"/>
      <c r="E172" s="43"/>
      <c r="F172" s="43"/>
      <c r="G172" s="43"/>
      <c r="H172" s="43"/>
      <c r="I172" s="43"/>
      <c r="J172" s="43"/>
    </row>
    <row r="173" spans="1:10">
      <c r="A173" s="46"/>
      <c r="B173" s="46"/>
      <c r="C173" s="43"/>
      <c r="D173" s="43"/>
      <c r="E173" s="43"/>
      <c r="F173" s="43"/>
      <c r="G173" s="43"/>
      <c r="H173" s="43"/>
      <c r="I173" s="43"/>
      <c r="J173" s="43"/>
    </row>
    <row r="174" spans="1:10">
      <c r="A174" s="46"/>
      <c r="B174" s="46"/>
      <c r="C174" s="43"/>
      <c r="D174" s="43"/>
      <c r="E174" s="43"/>
      <c r="F174" s="43"/>
      <c r="G174" s="43"/>
      <c r="H174" s="43"/>
      <c r="I174" s="43"/>
      <c r="J174" s="43"/>
    </row>
    <row r="175" spans="1:10">
      <c r="A175" s="46"/>
      <c r="B175" s="46"/>
      <c r="C175" s="43"/>
      <c r="D175" s="43"/>
      <c r="E175" s="43"/>
      <c r="F175" s="43"/>
      <c r="G175" s="43"/>
      <c r="H175" s="43"/>
      <c r="I175" s="43"/>
      <c r="J175" s="43"/>
    </row>
    <row r="176" spans="1:10">
      <c r="A176" s="46"/>
      <c r="B176" s="46"/>
      <c r="C176" s="43"/>
      <c r="D176" s="43"/>
      <c r="E176" s="43"/>
      <c r="F176" s="43"/>
      <c r="G176" s="43"/>
      <c r="H176" s="43"/>
      <c r="I176" s="43"/>
      <c r="J176" s="43"/>
    </row>
    <row r="177" spans="1:10">
      <c r="A177" s="46"/>
      <c r="B177" s="46"/>
      <c r="C177" s="43"/>
      <c r="D177" s="43"/>
      <c r="E177" s="43"/>
      <c r="F177" s="43"/>
      <c r="G177" s="43"/>
      <c r="H177" s="43"/>
      <c r="I177" s="43"/>
      <c r="J177" s="43"/>
    </row>
    <row r="178" spans="1:10">
      <c r="A178" s="46"/>
      <c r="B178" s="46"/>
      <c r="C178" s="43"/>
      <c r="D178" s="43"/>
      <c r="E178" s="43"/>
      <c r="F178" s="43"/>
      <c r="G178" s="43"/>
      <c r="H178" s="43"/>
      <c r="I178" s="43"/>
      <c r="J178" s="43"/>
    </row>
    <row r="179" spans="1:10">
      <c r="A179" s="46"/>
      <c r="B179" s="46"/>
      <c r="C179" s="43"/>
      <c r="D179" s="43"/>
      <c r="E179" s="43"/>
      <c r="F179" s="43"/>
      <c r="G179" s="43"/>
      <c r="H179" s="43"/>
      <c r="I179" s="43"/>
      <c r="J179" s="43"/>
    </row>
    <row r="180" spans="1:10">
      <c r="A180" s="46"/>
      <c r="B180" s="46"/>
      <c r="C180" s="43"/>
      <c r="D180" s="43"/>
      <c r="E180" s="43"/>
      <c r="F180" s="43"/>
      <c r="G180" s="43"/>
      <c r="H180" s="43"/>
      <c r="I180" s="43"/>
      <c r="J180" s="43"/>
    </row>
    <row r="181" spans="1:10">
      <c r="A181" s="46"/>
      <c r="B181" s="46"/>
      <c r="C181" s="43"/>
      <c r="D181" s="43"/>
      <c r="E181" s="43"/>
      <c r="F181" s="43"/>
      <c r="G181" s="43"/>
      <c r="H181" s="43"/>
      <c r="I181" s="43"/>
      <c r="J181" s="43"/>
    </row>
    <row r="182" spans="1:10">
      <c r="A182" s="46"/>
      <c r="B182" s="46"/>
      <c r="C182" s="43"/>
      <c r="D182" s="43"/>
      <c r="E182" s="43"/>
      <c r="F182" s="43"/>
      <c r="G182" s="43"/>
      <c r="H182" s="43"/>
      <c r="I182" s="43"/>
      <c r="J182" s="43"/>
    </row>
    <row r="183" spans="1:10">
      <c r="A183" s="46"/>
      <c r="B183" s="46"/>
      <c r="C183" s="43"/>
      <c r="D183" s="43"/>
      <c r="E183" s="43"/>
      <c r="F183" s="43"/>
      <c r="G183" s="43"/>
      <c r="H183" s="43"/>
      <c r="I183" s="43"/>
      <c r="J183" s="43"/>
    </row>
    <row r="184" spans="1:10">
      <c r="A184" s="46"/>
      <c r="B184" s="46"/>
      <c r="C184" s="43"/>
      <c r="D184" s="43"/>
      <c r="E184" s="43"/>
      <c r="F184" s="43"/>
      <c r="G184" s="43"/>
      <c r="H184" s="43"/>
      <c r="I184" s="43"/>
      <c r="J184" s="43"/>
    </row>
    <row r="185" spans="1:10">
      <c r="A185" s="46"/>
      <c r="B185" s="46"/>
      <c r="C185" s="43"/>
      <c r="D185" s="43"/>
      <c r="E185" s="43"/>
      <c r="F185" s="43"/>
      <c r="G185" s="43"/>
      <c r="H185" s="43"/>
      <c r="I185" s="43"/>
      <c r="J185" s="43"/>
    </row>
    <row r="186" spans="1:10">
      <c r="A186" s="46"/>
      <c r="B186" s="46"/>
      <c r="C186" s="43"/>
      <c r="D186" s="43"/>
      <c r="E186" s="43"/>
      <c r="F186" s="43"/>
      <c r="G186" s="43"/>
      <c r="H186" s="43"/>
      <c r="I186" s="43"/>
      <c r="J186" s="43"/>
    </row>
    <row r="187" spans="1:10">
      <c r="A187" s="46"/>
      <c r="B187" s="46"/>
      <c r="C187" s="43"/>
      <c r="D187" s="43"/>
      <c r="E187" s="43"/>
      <c r="F187" s="43"/>
      <c r="G187" s="43"/>
      <c r="H187" s="43"/>
      <c r="I187" s="43"/>
      <c r="J187" s="43"/>
    </row>
    <row r="188" spans="1:10">
      <c r="A188" s="46"/>
      <c r="B188" s="46"/>
      <c r="C188" s="43"/>
      <c r="D188" s="43"/>
      <c r="E188" s="43"/>
      <c r="F188" s="43"/>
      <c r="G188" s="43"/>
      <c r="H188" s="43"/>
      <c r="I188" s="43"/>
      <c r="J188" s="43"/>
    </row>
    <row r="189" spans="1:10">
      <c r="A189" s="46"/>
      <c r="B189" s="46"/>
      <c r="C189" s="43"/>
      <c r="D189" s="43"/>
      <c r="E189" s="43"/>
      <c r="F189" s="43"/>
      <c r="G189" s="43"/>
      <c r="H189" s="43"/>
      <c r="I189" s="43"/>
      <c r="J189" s="43"/>
    </row>
    <row r="190" spans="1:10">
      <c r="A190" s="46"/>
      <c r="B190" s="46"/>
      <c r="C190" s="43"/>
      <c r="D190" s="43"/>
      <c r="E190" s="43"/>
      <c r="F190" s="43"/>
      <c r="G190" s="43"/>
      <c r="H190" s="43"/>
      <c r="I190" s="43"/>
      <c r="J190" s="43"/>
    </row>
    <row r="191" spans="1:10">
      <c r="A191" s="46"/>
      <c r="B191" s="46"/>
      <c r="C191" s="43"/>
      <c r="D191" s="43"/>
      <c r="E191" s="43"/>
      <c r="F191" s="43"/>
      <c r="G191" s="43"/>
      <c r="H191" s="43"/>
      <c r="I191" s="43"/>
      <c r="J191" s="43"/>
    </row>
    <row r="192" spans="1:10">
      <c r="A192" s="46"/>
      <c r="B192" s="46"/>
      <c r="C192" s="43"/>
      <c r="D192" s="43"/>
      <c r="E192" s="43"/>
      <c r="F192" s="43"/>
      <c r="G192" s="43"/>
      <c r="H192" s="43"/>
      <c r="I192" s="43"/>
      <c r="J192" s="43"/>
    </row>
    <row r="193" spans="1:10">
      <c r="A193" s="46"/>
      <c r="B193" s="46"/>
      <c r="C193" s="43"/>
      <c r="D193" s="43"/>
      <c r="E193" s="43"/>
      <c r="F193" s="43"/>
      <c r="G193" s="43"/>
      <c r="H193" s="43"/>
      <c r="I193" s="43"/>
      <c r="J193" s="43"/>
    </row>
    <row r="194" spans="1:10">
      <c r="A194" s="46"/>
      <c r="B194" s="46"/>
      <c r="C194" s="43"/>
      <c r="D194" s="43"/>
      <c r="E194" s="43"/>
      <c r="F194" s="43"/>
      <c r="G194" s="43"/>
      <c r="H194" s="43"/>
      <c r="I194" s="43"/>
      <c r="J194" s="43"/>
    </row>
    <row r="195" spans="1:10">
      <c r="A195" s="46"/>
      <c r="B195" s="46"/>
      <c r="C195" s="43"/>
      <c r="D195" s="43"/>
      <c r="E195" s="43"/>
      <c r="F195" s="43"/>
      <c r="G195" s="43"/>
      <c r="H195" s="43"/>
      <c r="I195" s="43"/>
      <c r="J195" s="43"/>
    </row>
    <row r="196" spans="1:10">
      <c r="A196" s="46"/>
      <c r="B196" s="46"/>
      <c r="C196" s="43"/>
      <c r="D196" s="43"/>
      <c r="E196" s="43"/>
      <c r="F196" s="43"/>
      <c r="G196" s="43"/>
      <c r="H196" s="43"/>
      <c r="I196" s="43"/>
      <c r="J196" s="43"/>
    </row>
    <row r="197" spans="1:10">
      <c r="A197" s="46"/>
      <c r="B197" s="46"/>
      <c r="C197" s="43"/>
      <c r="D197" s="43"/>
      <c r="E197" s="43"/>
      <c r="F197" s="43"/>
      <c r="G197" s="43"/>
      <c r="H197" s="43"/>
      <c r="I197" s="43"/>
      <c r="J197" s="43"/>
    </row>
    <row r="198" spans="1:10">
      <c r="A198" s="46"/>
      <c r="B198" s="46"/>
      <c r="C198" s="43"/>
      <c r="D198" s="43"/>
      <c r="E198" s="43"/>
      <c r="F198" s="43"/>
      <c r="G198" s="43"/>
      <c r="H198" s="43"/>
      <c r="I198" s="43"/>
      <c r="J198" s="43"/>
    </row>
    <row r="199" spans="1:10">
      <c r="A199" s="46"/>
      <c r="B199" s="46"/>
      <c r="C199" s="43"/>
      <c r="D199" s="43"/>
      <c r="E199" s="43"/>
      <c r="F199" s="43"/>
      <c r="G199" s="43"/>
      <c r="H199" s="43"/>
      <c r="I199" s="43"/>
      <c r="J199" s="43"/>
    </row>
    <row r="200" spans="1:10">
      <c r="A200" s="46"/>
      <c r="B200" s="46"/>
      <c r="C200" s="43"/>
      <c r="D200" s="43"/>
      <c r="E200" s="43"/>
      <c r="F200" s="43"/>
      <c r="G200" s="43"/>
      <c r="H200" s="43"/>
      <c r="I200" s="43"/>
      <c r="J200" s="43"/>
    </row>
    <row r="201" spans="1:10" ht="12.75" hidden="1" customHeight="1">
      <c r="A201" s="46"/>
      <c r="B201" s="46"/>
      <c r="C201" s="43"/>
      <c r="D201" s="43"/>
      <c r="E201" s="43"/>
      <c r="F201" s="43"/>
      <c r="G201" s="43"/>
      <c r="H201" s="43"/>
      <c r="I201" s="43"/>
      <c r="J201" s="43"/>
    </row>
    <row r="202" spans="1:10" ht="12.75" hidden="1" customHeight="1">
      <c r="A202" s="46"/>
      <c r="B202" s="46"/>
      <c r="C202" s="43"/>
      <c r="D202" s="43"/>
      <c r="E202" s="43"/>
      <c r="F202" s="43"/>
      <c r="G202" s="43"/>
      <c r="H202" s="43"/>
      <c r="I202" s="43"/>
      <c r="J202" s="43"/>
    </row>
    <row r="203" spans="1:10" ht="12.75" hidden="1" customHeight="1">
      <c r="A203" s="46"/>
      <c r="B203" s="46"/>
      <c r="C203" s="43"/>
      <c r="D203" s="43"/>
      <c r="E203" s="43"/>
      <c r="F203" s="43"/>
      <c r="G203" s="43"/>
      <c r="H203" s="43"/>
      <c r="I203" s="43"/>
      <c r="J203" s="43"/>
    </row>
    <row r="204" spans="1:10" ht="12.75" hidden="1" customHeight="1">
      <c r="A204" s="46"/>
      <c r="B204" s="46"/>
      <c r="C204" s="43"/>
      <c r="D204" s="43"/>
      <c r="E204" s="43"/>
      <c r="F204" s="43"/>
      <c r="G204" s="43"/>
      <c r="H204" s="43"/>
      <c r="I204" s="43"/>
      <c r="J204" s="43"/>
    </row>
    <row r="205" spans="1:10" ht="12.75" hidden="1" customHeight="1">
      <c r="A205" s="46"/>
      <c r="B205" s="46"/>
      <c r="C205" s="43"/>
      <c r="D205" s="43"/>
      <c r="E205" s="43"/>
      <c r="F205" s="43"/>
      <c r="G205" s="43"/>
      <c r="H205" s="43"/>
      <c r="I205" s="43"/>
      <c r="J205" s="43"/>
    </row>
    <row r="206" spans="1:10" ht="12.75" hidden="1" customHeight="1">
      <c r="A206" s="46"/>
      <c r="B206" s="46"/>
      <c r="C206" s="43"/>
      <c r="D206" s="43"/>
      <c r="E206" s="43"/>
      <c r="F206" s="43"/>
      <c r="G206" s="43"/>
      <c r="H206" s="43"/>
      <c r="I206" s="43"/>
      <c r="J206" s="43"/>
    </row>
    <row r="207" spans="1:10" ht="12.75" hidden="1" customHeight="1">
      <c r="A207" s="46"/>
      <c r="B207" s="46"/>
      <c r="C207" s="43"/>
      <c r="D207" s="43"/>
      <c r="E207" s="43"/>
      <c r="F207" s="43"/>
      <c r="G207" s="43"/>
      <c r="H207" s="43"/>
      <c r="I207" s="43"/>
      <c r="J207" s="43"/>
    </row>
    <row r="208" spans="1:10" ht="12.75" hidden="1" customHeight="1">
      <c r="A208" s="46"/>
      <c r="B208" s="46"/>
      <c r="C208" s="43"/>
      <c r="D208" s="43"/>
      <c r="E208" s="43"/>
      <c r="F208" s="43"/>
      <c r="G208" s="43"/>
      <c r="H208" s="43"/>
      <c r="I208" s="43"/>
      <c r="J208" s="43"/>
    </row>
    <row r="209" spans="1:39" ht="12.75" hidden="1" customHeight="1">
      <c r="A209" s="46"/>
      <c r="B209" s="46"/>
      <c r="C209" s="43"/>
      <c r="D209" s="43"/>
      <c r="E209" s="43"/>
      <c r="F209" s="43"/>
      <c r="G209" s="43"/>
      <c r="H209" s="43"/>
      <c r="I209" s="43"/>
      <c r="J209" s="43"/>
    </row>
    <row r="210" spans="1:39" ht="12.75" hidden="1" customHeight="1">
      <c r="A210" s="46"/>
      <c r="B210" s="46"/>
      <c r="C210" s="43"/>
      <c r="D210" s="43"/>
      <c r="E210" s="43"/>
      <c r="F210" s="43"/>
      <c r="G210" s="43"/>
      <c r="H210" s="43"/>
      <c r="I210" s="43"/>
      <c r="J210" s="43"/>
    </row>
    <row r="211" spans="1:39" ht="12.75" hidden="1" customHeight="1">
      <c r="A211" s="46"/>
      <c r="B211" s="46"/>
      <c r="C211" s="43"/>
      <c r="D211" s="43"/>
      <c r="E211" s="43"/>
      <c r="F211" s="43"/>
      <c r="G211" s="43"/>
      <c r="H211" s="43"/>
      <c r="I211" s="43"/>
      <c r="J211" s="43"/>
    </row>
    <row r="212" spans="1:39" ht="12.75" hidden="1" customHeight="1">
      <c r="A212" s="46"/>
      <c r="B212" s="46"/>
      <c r="C212" s="43"/>
      <c r="D212" s="43"/>
      <c r="E212" s="43"/>
      <c r="F212" s="43"/>
      <c r="G212" s="43"/>
      <c r="H212" s="43"/>
      <c r="I212" s="43"/>
      <c r="J212" s="43"/>
    </row>
    <row r="213" spans="1:39" ht="12.75" hidden="1" customHeight="1">
      <c r="A213" s="46"/>
      <c r="B213" s="46"/>
      <c r="C213" s="43"/>
      <c r="D213" s="43"/>
      <c r="E213" s="43"/>
      <c r="F213" s="43"/>
      <c r="G213" s="43"/>
      <c r="H213" s="43"/>
      <c r="I213" s="43"/>
      <c r="J213" s="43"/>
    </row>
    <row r="214" spans="1:39" ht="12.75" hidden="1" customHeight="1">
      <c r="A214" s="46"/>
      <c r="B214" s="46"/>
      <c r="C214" s="43"/>
      <c r="D214" s="43"/>
      <c r="E214" s="43"/>
      <c r="F214" s="43"/>
      <c r="G214" s="43"/>
      <c r="H214" s="43"/>
      <c r="I214" s="43"/>
      <c r="J214" s="43"/>
    </row>
    <row r="215" spans="1:39" ht="12.75" hidden="1" customHeight="1">
      <c r="A215" s="46"/>
      <c r="B215" s="46"/>
      <c r="C215" s="43"/>
      <c r="D215" s="43"/>
      <c r="E215" s="43"/>
      <c r="F215" s="43"/>
      <c r="G215" s="43"/>
      <c r="H215" s="43"/>
      <c r="I215" s="43"/>
      <c r="J215" s="43"/>
    </row>
    <row r="216" spans="1:39" ht="12.75" hidden="1" customHeight="1">
      <c r="A216" s="46"/>
      <c r="B216" s="46"/>
      <c r="C216" s="43"/>
      <c r="D216" s="43"/>
      <c r="E216" s="43"/>
      <c r="F216" s="43"/>
      <c r="G216" s="43"/>
      <c r="H216" s="43"/>
      <c r="I216" s="43"/>
      <c r="J216" s="43"/>
    </row>
    <row r="217" spans="1:39" ht="12.75" hidden="1" customHeight="1">
      <c r="A217" s="46"/>
      <c r="B217" s="46"/>
      <c r="C217" s="43"/>
      <c r="D217" s="43"/>
      <c r="E217" s="43"/>
      <c r="F217" s="43"/>
      <c r="G217" s="43"/>
      <c r="H217" s="43"/>
      <c r="I217" s="43"/>
      <c r="J217" s="43"/>
    </row>
    <row r="218" spans="1:39" ht="12.75" hidden="1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</row>
    <row r="219" spans="1:39" s="38" customForma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</row>
    <row r="220" spans="1:39" s="38" customFormat="1" ht="15" customHeight="1">
      <c r="A220" s="153" t="s">
        <v>122</v>
      </c>
      <c r="B220" s="154"/>
      <c r="C220" s="154"/>
      <c r="D220" s="154"/>
      <c r="E220" s="154"/>
      <c r="F220" s="154"/>
      <c r="G220" s="154"/>
      <c r="H220" s="154"/>
      <c r="I220" s="154"/>
      <c r="J220" s="155"/>
      <c r="K220" s="46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</row>
    <row r="221" spans="1:39">
      <c r="A221" s="128" t="s">
        <v>93</v>
      </c>
      <c r="B221" s="134"/>
      <c r="C221" s="135" t="s">
        <v>113</v>
      </c>
      <c r="D221" s="132"/>
      <c r="E221" s="131"/>
      <c r="F221" s="135" t="s">
        <v>114</v>
      </c>
      <c r="G221" s="132"/>
      <c r="H221" s="131"/>
      <c r="I221" s="135" t="s">
        <v>115</v>
      </c>
      <c r="J221" s="132"/>
      <c r="K221" s="46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</row>
    <row r="222" spans="1:39">
      <c r="A222" s="30">
        <v>1</v>
      </c>
      <c r="B222" s="31">
        <v>2</v>
      </c>
      <c r="C222" s="31">
        <v>3</v>
      </c>
      <c r="D222" s="31">
        <v>4</v>
      </c>
      <c r="E222" s="31">
        <v>5</v>
      </c>
      <c r="F222" s="31">
        <v>6</v>
      </c>
      <c r="G222" s="31">
        <v>7</v>
      </c>
      <c r="H222" s="69" t="s">
        <v>86</v>
      </c>
      <c r="I222" s="69" t="s">
        <v>87</v>
      </c>
      <c r="J222" s="69" t="s">
        <v>88</v>
      </c>
      <c r="K222" s="46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</row>
    <row r="223" spans="1:39">
      <c r="A223" s="32"/>
      <c r="B223" s="31" t="s">
        <v>77</v>
      </c>
      <c r="C223" s="31" t="s">
        <v>65</v>
      </c>
      <c r="D223" s="31" t="s">
        <v>20</v>
      </c>
      <c r="E223" s="31" t="s">
        <v>77</v>
      </c>
      <c r="F223" s="31" t="s">
        <v>65</v>
      </c>
      <c r="G223" s="31" t="s">
        <v>20</v>
      </c>
      <c r="H223" s="31" t="s">
        <v>77</v>
      </c>
      <c r="I223" s="31" t="s">
        <v>65</v>
      </c>
      <c r="J223" s="31" t="s">
        <v>20</v>
      </c>
      <c r="K223" s="46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</row>
    <row r="224" spans="1:39">
      <c r="A224" s="34"/>
      <c r="B224" s="128">
        <v>2019</v>
      </c>
      <c r="C224" s="128">
        <v>2020</v>
      </c>
      <c r="D224" s="128">
        <v>2021</v>
      </c>
      <c r="E224" s="128">
        <v>2019</v>
      </c>
      <c r="F224" s="128">
        <v>2020</v>
      </c>
      <c r="G224" s="128">
        <v>2021</v>
      </c>
      <c r="H224" s="128">
        <v>2019</v>
      </c>
      <c r="I224" s="128">
        <v>2020</v>
      </c>
      <c r="J224" s="128">
        <v>2021</v>
      </c>
      <c r="K224" s="46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</row>
    <row r="225" spans="1:22">
      <c r="A225" s="36" t="str">
        <f>A6</f>
        <v>Jan</v>
      </c>
      <c r="B225" s="65">
        <f ca="1">IF(INDIRECT(ADDRESS(ROW('3'!BU$24),COLUMN('3'!BU$6)+ROW(A1)-12,1,1,"3"))="","",INDIRECT(ADDRESS(ROW('3'!BU$24),COLUMN('3'!BU$6)+ROW(A1)-12,1,1,"3")))</f>
        <v>592846.61899999995</v>
      </c>
      <c r="C225" s="65">
        <f ca="1">IF(INDIRECT(ADDRESS(ROW('3'!BU$24),COLUMN('3'!BU$6)+ROW(A1),1,1,"3"))="","",INDIRECT(ADDRESS(ROW('3'!BU$24),COLUMN('3'!BU$6)+ROW(A1),1,1,"3")))</f>
        <v>537722.94799999997</v>
      </c>
      <c r="D225" s="65">
        <f ca="1">IF(INDIRECT(ADDRESS(ROW('3'!BU$24),COLUMN('3'!BU$6)+ROW(A1)+12,1,1,"3"))="","",INDIRECT(ADDRESS(ROW('3'!BU$24),COLUMN('3'!BU$6)+ROW(A1),1,1,"3")))</f>
        <v>537722.94799999997</v>
      </c>
      <c r="E225" s="65">
        <f ca="1">IF(INDIRECT(ADDRESS(ROW('3'!BU$25),COLUMN('3'!BU$6)+ROW(A1)-12,1,1,"3"))="","",INDIRECT(ADDRESS(ROW('3'!BU$25),COLUMN('3'!BU$6)+ROW(A1)-12,1,1,"3")))</f>
        <v>539243.79799999995</v>
      </c>
      <c r="F225" s="65">
        <f ca="1">IF(INDIRECT(ADDRESS(ROW('3'!BU$25),COLUMN('3'!BU$6)+ROW(A1),1,1,"3"))="","",INDIRECT(ADDRESS(ROW('3'!BU$25),COLUMN('3'!BU$6)+ROW(A1),1,1,"3")))</f>
        <v>564731.73100000003</v>
      </c>
      <c r="G225" s="65">
        <f ca="1">IF(INDIRECT(ADDRESS(ROW('3'!BU$25),COLUMN('3'!BU$6)+ROW(A1)+12,1,1,"3"))="","",INDIRECT(ADDRESS(ROW('3'!BU$25),COLUMN('3'!BU$6)+ROW(A1)+12,1,1,"3")))</f>
        <v>567519.18099999998</v>
      </c>
      <c r="H225" s="65">
        <f ca="1">IFERROR(B225-E225,"")</f>
        <v>53602.820999999996</v>
      </c>
      <c r="I225" s="65">
        <f ca="1">IFERROR(C225-F225,"")</f>
        <v>-27008.783000000054</v>
      </c>
      <c r="J225" s="65">
        <f ca="1">IFERROR(D225-G225,"")</f>
        <v>-29796.233000000007</v>
      </c>
      <c r="K225" s="46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</row>
    <row r="226" spans="1:22">
      <c r="A226" s="130" t="str">
        <f t="shared" ref="A226:A236" si="32">A7</f>
        <v>Feb</v>
      </c>
      <c r="B226" s="65">
        <f ca="1">IF(INDIRECT(ADDRESS(ROW('3'!BU$24),COLUMN('3'!BU$6)+ROW(A2)-12,1,1,"3"))="","",INDIRECT(ADDRESS(ROW('3'!BU$24),COLUMN('3'!BU$6)+ROW(A2)-12,1,1,"3")))</f>
        <v>609456.42636000016</v>
      </c>
      <c r="C226" s="65">
        <f ca="1">IF(INDIRECT(ADDRESS(ROW('3'!BU$24),COLUMN('3'!BU$6)+ROW(A2),1,1,"3"))="","",INDIRECT(ADDRESS(ROW('3'!BU$24),COLUMN('3'!BU$6)+ROW(A2),1,1,"3")))</f>
        <v>582097.98899999994</v>
      </c>
      <c r="D226" s="65">
        <f ca="1">IF(INDIRECT(ADDRESS(ROW('3'!BU$24),COLUMN('3'!BU$6)+ROW(A2)+12,1,1,"3"))="","",INDIRECT(ADDRESS(ROW('3'!BU$24),COLUMN('3'!BU$6)+ROW(A2),1,1,"3")))</f>
        <v>582097.98899999994</v>
      </c>
      <c r="E226" s="65">
        <f ca="1">IF(INDIRECT(ADDRESS(ROW('3'!BU$25),COLUMN('3'!BU$6)+ROW(A2)-12,1,1,"3"))="","",INDIRECT(ADDRESS(ROW('3'!BU$25),COLUMN('3'!BU$6)+ROW(A2)-12,1,1,"3")))</f>
        <v>563272.48399999994</v>
      </c>
      <c r="F226" s="65">
        <f ca="1">IF(INDIRECT(ADDRESS(ROW('3'!BU$25),COLUMN('3'!BU$6)+ROW(A2),1,1,"3"))="","",INDIRECT(ADDRESS(ROW('3'!BU$25),COLUMN('3'!BU$6)+ROW(A2),1,1,"3")))</f>
        <v>564358.72999999986</v>
      </c>
      <c r="G226" s="65">
        <f ca="1">IF(INDIRECT(ADDRESS(ROW('3'!BU$25),COLUMN('3'!BU$6)+ROW(A2)+12,1,1,"3"))="","",INDIRECT(ADDRESS(ROW('3'!BU$25),COLUMN('3'!BU$6)+ROW(A2)+12,1,1,"3")))</f>
        <v>649337.38900000008</v>
      </c>
      <c r="H226" s="65">
        <f t="shared" ref="H226:H236" ca="1" si="33">IFERROR(B226-E226,"")</f>
        <v>46183.942360000219</v>
      </c>
      <c r="I226" s="65">
        <f t="shared" ref="I226:I236" ca="1" si="34">IFERROR(C226-F226,"")</f>
        <v>17739.259000000078</v>
      </c>
      <c r="J226" s="65">
        <f t="shared" ref="J226:J236" ca="1" si="35">IFERROR(D226-G226,"")</f>
        <v>-67239.40000000014</v>
      </c>
      <c r="K226" s="46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</row>
    <row r="227" spans="1:22">
      <c r="A227" s="130" t="str">
        <f t="shared" si="32"/>
        <v>Mar</v>
      </c>
      <c r="B227" s="65">
        <f ca="1">IF(INDIRECT(ADDRESS(ROW('3'!BU$24),COLUMN('3'!BU$6)+ROW(A3)-12,1,1,"3"))="","",INDIRECT(ADDRESS(ROW('3'!BU$24),COLUMN('3'!BU$6)+ROW(A3)-12,1,1,"3")))</f>
        <v>364332.63563999999</v>
      </c>
      <c r="C227" s="65">
        <f ca="1">IF(INDIRECT(ADDRESS(ROW('3'!BU$24),COLUMN('3'!BU$6)+ROW(A3),1,1,"3"))="","",INDIRECT(ADDRESS(ROW('3'!BU$24),COLUMN('3'!BU$6)+ROW(A3),1,1,"3")))</f>
        <v>436083.22386000003</v>
      </c>
      <c r="D227" s="65">
        <f ca="1">IF(INDIRECT(ADDRESS(ROW('3'!BU$24),COLUMN('3'!BU$6)+ROW(A3)+12,1,1,"3"))="","",INDIRECT(ADDRESS(ROW('3'!BU$24),COLUMN('3'!BU$6)+ROW(A3),1,1,"3")))</f>
        <v>436083.22386000003</v>
      </c>
      <c r="E227" s="65">
        <f ca="1">IF(INDIRECT(ADDRESS(ROW('3'!BU$25),COLUMN('3'!BU$6)+ROW(A3)-12,1,1,"3"))="","",INDIRECT(ADDRESS(ROW('3'!BU$25),COLUMN('3'!BU$6)+ROW(A3)-12,1,1,"3")))</f>
        <v>471801.41100000008</v>
      </c>
      <c r="F227" s="65">
        <f ca="1">IF(INDIRECT(ADDRESS(ROW('3'!BU$25),COLUMN('3'!BU$6)+ROW(A3),1,1,"3"))="","",INDIRECT(ADDRESS(ROW('3'!BU$25),COLUMN('3'!BU$6)+ROW(A3),1,1,"3")))</f>
        <v>528520.58600000013</v>
      </c>
      <c r="G227" s="65">
        <f ca="1">IF(INDIRECT(ADDRESS(ROW('3'!BU$25),COLUMN('3'!BU$6)+ROW(A3)+12,1,1,"3"))="","",INDIRECT(ADDRESS(ROW('3'!BU$25),COLUMN('3'!BU$6)+ROW(A3)+12,1,1,"3")))</f>
        <v>1024865.74</v>
      </c>
      <c r="H227" s="65">
        <f t="shared" ca="1" si="33"/>
        <v>-107468.77536000009</v>
      </c>
      <c r="I227" s="65">
        <f t="shared" ca="1" si="34"/>
        <v>-92437.362140000099</v>
      </c>
      <c r="J227" s="65">
        <f t="shared" ca="1" si="35"/>
        <v>-588782.51613999996</v>
      </c>
      <c r="K227" s="46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</row>
    <row r="228" spans="1:22">
      <c r="A228" s="130" t="str">
        <f t="shared" si="32"/>
        <v>Apr</v>
      </c>
      <c r="B228" s="65">
        <f ca="1">IF(INDIRECT(ADDRESS(ROW('3'!BU$24),COLUMN('3'!BU$6)+ROW(A4)-12,1,1,"3"))="","",INDIRECT(ADDRESS(ROW('3'!BU$24),COLUMN('3'!BU$6)+ROW(A4)-12,1,1,"3")))</f>
        <v>606454.19455999997</v>
      </c>
      <c r="C228" s="65">
        <f ca="1">IF(INDIRECT(ADDRESS(ROW('3'!BU$24),COLUMN('3'!BU$6)+ROW(A4),1,1,"3"))="","",INDIRECT(ADDRESS(ROW('3'!BU$24),COLUMN('3'!BU$6)+ROW(A4),1,1,"3")))</f>
        <v>645256.27613999997</v>
      </c>
      <c r="D228" s="65">
        <f ca="1">IF(INDIRECT(ADDRESS(ROW('3'!BU$24),COLUMN('3'!BU$6)+ROW(A4)+12,1,1,"3"))="","",INDIRECT(ADDRESS(ROW('3'!BU$24),COLUMN('3'!BU$6)+ROW(A4),1,1,"3")))</f>
        <v>645256.27613999997</v>
      </c>
      <c r="E228" s="65">
        <f ca="1">IF(INDIRECT(ADDRESS(ROW('3'!BU$25),COLUMN('3'!BU$6)+ROW(A4)-12,1,1,"3"))="","",INDIRECT(ADDRESS(ROW('3'!BU$25),COLUMN('3'!BU$6)+ROW(A4)-12,1,1,"3")))</f>
        <v>555123.33100000024</v>
      </c>
      <c r="F228" s="65">
        <f ca="1">IF(INDIRECT(ADDRESS(ROW('3'!BU$25),COLUMN('3'!BU$6)+ROW(A4),1,1,"3"))="","",INDIRECT(ADDRESS(ROW('3'!BU$25),COLUMN('3'!BU$6)+ROW(A4),1,1,"3")))</f>
        <v>713875.03399999975</v>
      </c>
      <c r="G228" s="65">
        <f ca="1">IF(INDIRECT(ADDRESS(ROW('3'!BU$25),COLUMN('3'!BU$6)+ROW(A4)+12,1,1,"3"))="","",INDIRECT(ADDRESS(ROW('3'!BU$25),COLUMN('3'!BU$6)+ROW(A4)+12,1,1,"3")))</f>
        <v>890597.12199999997</v>
      </c>
      <c r="H228" s="65">
        <f t="shared" ca="1" si="33"/>
        <v>51330.863559999736</v>
      </c>
      <c r="I228" s="65">
        <f t="shared" ca="1" si="34"/>
        <v>-68618.75785999978</v>
      </c>
      <c r="J228" s="65">
        <f t="shared" ca="1" si="35"/>
        <v>-245340.84586</v>
      </c>
      <c r="K228" s="46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</row>
    <row r="229" spans="1:22">
      <c r="A229" s="130" t="str">
        <f t="shared" si="32"/>
        <v>May</v>
      </c>
      <c r="B229" s="65">
        <f ca="1">IF(INDIRECT(ADDRESS(ROW('3'!BU$24),COLUMN('3'!BU$6)+ROW(A5)-12,1,1,"3"))="","",INDIRECT(ADDRESS(ROW('3'!BU$24),COLUMN('3'!BU$6)+ROW(A5)-12,1,1,"3")))</f>
        <v>687359.33943999978</v>
      </c>
      <c r="C229" s="65">
        <f ca="1">IF(INDIRECT(ADDRESS(ROW('3'!BU$24),COLUMN('3'!BU$6)+ROW(A5),1,1,"3"))="","",INDIRECT(ADDRESS(ROW('3'!BU$24),COLUMN('3'!BU$6)+ROW(A5),1,1,"3")))</f>
        <v>572854.6903400002</v>
      </c>
      <c r="D229" s="65">
        <f ca="1">IF(INDIRECT(ADDRESS(ROW('3'!BU$24),COLUMN('3'!BU$6)+ROW(A5)+12,1,1,"3"))="","",INDIRECT(ADDRESS(ROW('3'!BU$24),COLUMN('3'!BU$6)+ROW(A5),1,1,"3")))</f>
        <v>572854.6903400002</v>
      </c>
      <c r="E229" s="65">
        <f ca="1">IF(INDIRECT(ADDRESS(ROW('3'!BU$25),COLUMN('3'!BU$6)+ROW(A5)-12,1,1,"3"))="","",INDIRECT(ADDRESS(ROW('3'!BU$25),COLUMN('3'!BU$6)+ROW(A5)-12,1,1,"3")))</f>
        <v>484784.35499999998</v>
      </c>
      <c r="F229" s="65">
        <f ca="1">IF(INDIRECT(ADDRESS(ROW('3'!BU$25),COLUMN('3'!BU$6)+ROW(A5),1,1,"3"))="","",INDIRECT(ADDRESS(ROW('3'!BU$25),COLUMN('3'!BU$6)+ROW(A5),1,1,"3")))</f>
        <v>494549.63200000022</v>
      </c>
      <c r="G229" s="65">
        <f ca="1">IF(INDIRECT(ADDRESS(ROW('3'!BU$25),COLUMN('3'!BU$6)+ROW(A5)+12,1,1,"3"))="","",INDIRECT(ADDRESS(ROW('3'!BU$25),COLUMN('3'!BU$6)+ROW(A5)+12,1,1,"3")))</f>
        <v>666390.63199999975</v>
      </c>
      <c r="H229" s="65">
        <f t="shared" ca="1" si="33"/>
        <v>202574.9844399998</v>
      </c>
      <c r="I229" s="65">
        <f t="shared" ca="1" si="34"/>
        <v>78305.058339999989</v>
      </c>
      <c r="J229" s="65">
        <f t="shared" ca="1" si="35"/>
        <v>-93535.941659999546</v>
      </c>
      <c r="K229" s="46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</row>
    <row r="230" spans="1:22">
      <c r="A230" s="130" t="str">
        <f t="shared" si="32"/>
        <v>Jun</v>
      </c>
      <c r="B230" s="65">
        <f ca="1">IF(INDIRECT(ADDRESS(ROW('3'!BU$24),COLUMN('3'!BU$6)+ROW(A6)-12,1,1,"3"))="","",INDIRECT(ADDRESS(ROW('3'!BU$24),COLUMN('3'!BU$6)+ROW(A6)-12,1,1,"3")))</f>
        <v>693121.78500000015</v>
      </c>
      <c r="C230" s="65">
        <f ca="1">IF(INDIRECT(ADDRESS(ROW('3'!BU$24),COLUMN('3'!BU$6)+ROW(A6),1,1,"3"))="","",INDIRECT(ADDRESS(ROW('3'!BU$24),COLUMN('3'!BU$6)+ROW(A6),1,1,"3")))</f>
        <v>461405.87265999988</v>
      </c>
      <c r="D230" s="65">
        <f ca="1">IF(INDIRECT(ADDRESS(ROW('3'!BU$24),COLUMN('3'!BU$6)+ROW(A6)+12,1,1,"3"))="","",INDIRECT(ADDRESS(ROW('3'!BU$24),COLUMN('3'!BU$6)+ROW(A6),1,1,"3")))</f>
        <v>461405.87265999988</v>
      </c>
      <c r="E230" s="65">
        <f ca="1">IF(INDIRECT(ADDRESS(ROW('3'!BU$25),COLUMN('3'!BU$6)+ROW(A6)-12,1,1,"3"))="","",INDIRECT(ADDRESS(ROW('3'!BU$25),COLUMN('3'!BU$6)+ROW(A6)-12,1,1,"3")))</f>
        <v>527467.62099999981</v>
      </c>
      <c r="F230" s="65">
        <f ca="1">IF(INDIRECT(ADDRESS(ROW('3'!BU$25),COLUMN('3'!BU$6)+ROW(A6),1,1,"3"))="","",INDIRECT(ADDRESS(ROW('3'!BU$25),COLUMN('3'!BU$6)+ROW(A6),1,1,"3")))</f>
        <v>578082.28700000001</v>
      </c>
      <c r="G230" s="65">
        <f ca="1">IF(INDIRECT(ADDRESS(ROW('3'!BU$25),COLUMN('3'!BU$6)+ROW(A6)+12,1,1,"3"))="","",INDIRECT(ADDRESS(ROW('3'!BU$25),COLUMN('3'!BU$6)+ROW(A6)+12,1,1,"3")))</f>
        <v>868998.41800000006</v>
      </c>
      <c r="H230" s="65">
        <f t="shared" ca="1" si="33"/>
        <v>165654.16400000034</v>
      </c>
      <c r="I230" s="65">
        <f t="shared" ca="1" si="34"/>
        <v>-116676.41434000013</v>
      </c>
      <c r="J230" s="65">
        <f t="shared" ca="1" si="35"/>
        <v>-407592.54534000019</v>
      </c>
      <c r="K230" s="46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</row>
    <row r="231" spans="1:22">
      <c r="A231" s="130" t="str">
        <f t="shared" si="32"/>
        <v>Jul</v>
      </c>
      <c r="B231" s="65">
        <f ca="1">IF(INDIRECT(ADDRESS(ROW('3'!BU$24),COLUMN('3'!BU$6)+ROW(A7)-12,1,1,"3"))="","",INDIRECT(ADDRESS(ROW('3'!BU$24),COLUMN('3'!BU$6)+ROW(A7)-12,1,1,"3")))</f>
        <v>450770.71600000001</v>
      </c>
      <c r="C231" s="65">
        <f ca="1">IF(INDIRECT(ADDRESS(ROW('3'!BU$24),COLUMN('3'!BU$6)+ROW(A7),1,1,"3"))="","",INDIRECT(ADDRESS(ROW('3'!BU$24),COLUMN('3'!BU$6)+ROW(A7),1,1,"3")))</f>
        <v>709928.08499999996</v>
      </c>
      <c r="D231" s="65">
        <f ca="1">IF(INDIRECT(ADDRESS(ROW('3'!BU$24),COLUMN('3'!BU$6)+ROW(A7)+12,1,1,"3"))="","",INDIRECT(ADDRESS(ROW('3'!BU$24),COLUMN('3'!BU$6)+ROW(A7),1,1,"3")))</f>
        <v>709928.08499999996</v>
      </c>
      <c r="E231" s="65">
        <f ca="1">IF(INDIRECT(ADDRESS(ROW('3'!BU$25),COLUMN('3'!BU$6)+ROW(A7)-12,1,1,"3"))="","",INDIRECT(ADDRESS(ROW('3'!BU$25),COLUMN('3'!BU$6)+ROW(A7)-12,1,1,"3")))</f>
        <v>572226.3731999998</v>
      </c>
      <c r="F231" s="65">
        <f ca="1">IF(INDIRECT(ADDRESS(ROW('3'!BU$25),COLUMN('3'!BU$6)+ROW(A7),1,1,"3"))="","",INDIRECT(ADDRESS(ROW('3'!BU$25),COLUMN('3'!BU$6)+ROW(A7),1,1,"3")))</f>
        <v>616330.61700000009</v>
      </c>
      <c r="G231" s="65">
        <f ca="1">IF(INDIRECT(ADDRESS(ROW('3'!BU$25),COLUMN('3'!BU$6)+ROW(A7)+12,1,1,"3"))="","",INDIRECT(ADDRESS(ROW('3'!BU$25),COLUMN('3'!BU$6)+ROW(A7)+12,1,1,"3")))</f>
        <v>698429.77699999977</v>
      </c>
      <c r="H231" s="65">
        <f t="shared" ca="1" si="33"/>
        <v>-121455.65719999978</v>
      </c>
      <c r="I231" s="65">
        <f t="shared" ca="1" si="34"/>
        <v>93597.467999999877</v>
      </c>
      <c r="J231" s="65">
        <f t="shared" ca="1" si="35"/>
        <v>11498.308000000194</v>
      </c>
      <c r="K231" s="46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</row>
    <row r="232" spans="1:22">
      <c r="A232" s="130" t="str">
        <f t="shared" si="32"/>
        <v>Aug</v>
      </c>
      <c r="B232" s="65">
        <f ca="1">IF(INDIRECT(ADDRESS(ROW('3'!BU$24),COLUMN('3'!BU$6)+ROW(A8)-12,1,1,"3"))="","",INDIRECT(ADDRESS(ROW('3'!BU$24),COLUMN('3'!BU$6)+ROW(A8)-12,1,1,"3")))</f>
        <v>414515.42499999981</v>
      </c>
      <c r="C232" s="65">
        <f ca="1">IF(INDIRECT(ADDRESS(ROW('3'!BU$24),COLUMN('3'!BU$6)+ROW(A8),1,1,"3"))="","",INDIRECT(ADDRESS(ROW('3'!BU$24),COLUMN('3'!BU$6)+ROW(A8),1,1,"3")))</f>
        <v>472605.6950000003</v>
      </c>
      <c r="D232" s="65">
        <f ca="1">IF(INDIRECT(ADDRESS(ROW('3'!BU$24),COLUMN('3'!BU$6)+ROW(A8)+12,1,1,"3"))="","",INDIRECT(ADDRESS(ROW('3'!BU$24),COLUMN('3'!BU$6)+ROW(A8),1,1,"3")))</f>
        <v>472605.6950000003</v>
      </c>
      <c r="E232" s="65">
        <f ca="1">IF(INDIRECT(ADDRESS(ROW('3'!BU$25),COLUMN('3'!BU$6)+ROW(A8)-12,1,1,"3"))="","",INDIRECT(ADDRESS(ROW('3'!BU$25),COLUMN('3'!BU$6)+ROW(A8)-12,1,1,"3")))</f>
        <v>477058.63679999998</v>
      </c>
      <c r="F232" s="65">
        <f ca="1">IF(INDIRECT(ADDRESS(ROW('3'!BU$25),COLUMN('3'!BU$6)+ROW(A8),1,1,"3"))="","",INDIRECT(ADDRESS(ROW('3'!BU$25),COLUMN('3'!BU$6)+ROW(A8),1,1,"3")))</f>
        <v>573848.6259999997</v>
      </c>
      <c r="G232" s="65">
        <f ca="1">IF(INDIRECT(ADDRESS(ROW('3'!BU$25),COLUMN('3'!BU$6)+ROW(A8)+12,1,1,"3"))="","",INDIRECT(ADDRESS(ROW('3'!BU$25),COLUMN('3'!BU$6)+ROW(A8)+12,1,1,"3")))</f>
        <v>587185.29499999993</v>
      </c>
      <c r="H232" s="65">
        <f t="shared" ca="1" si="33"/>
        <v>-62543.211800000165</v>
      </c>
      <c r="I232" s="65">
        <f t="shared" ca="1" si="34"/>
        <v>-101242.9309999994</v>
      </c>
      <c r="J232" s="65">
        <f t="shared" ca="1" si="35"/>
        <v>-114579.59999999963</v>
      </c>
    </row>
    <row r="233" spans="1:22">
      <c r="A233" s="130" t="str">
        <f t="shared" si="32"/>
        <v>Sep</v>
      </c>
      <c r="B233" s="65">
        <f ca="1">IF(INDIRECT(ADDRESS(ROW('3'!BU$24),COLUMN('3'!BU$6)+ROW(A9)-12,1,1,"3"))="","",INDIRECT(ADDRESS(ROW('3'!BU$24),COLUMN('3'!BU$6)+ROW(A9)-12,1,1,"3")))</f>
        <v>385164.82400000002</v>
      </c>
      <c r="C233" s="65">
        <f ca="1">IF(INDIRECT(ADDRESS(ROW('3'!BU$24),COLUMN('3'!BU$6)+ROW(A9),1,1,"3"))="","",INDIRECT(ADDRESS(ROW('3'!BU$24),COLUMN('3'!BU$6)+ROW(A9),1,1,"3")))</f>
        <v>446749.91500000004</v>
      </c>
      <c r="D233" s="65">
        <f ca="1">IF(INDIRECT(ADDRESS(ROW('3'!BU$24),COLUMN('3'!BU$6)+ROW(A9)+12,1,1,"3"))="","",INDIRECT(ADDRESS(ROW('3'!BU$24),COLUMN('3'!BU$6)+ROW(A9),1,1,"3")))</f>
        <v>446749.91500000004</v>
      </c>
      <c r="E233" s="65">
        <f ca="1">IF(INDIRECT(ADDRESS(ROW('3'!BU$25),COLUMN('3'!BU$6)+ROW(A9)-12,1,1,"3"))="","",INDIRECT(ADDRESS(ROW('3'!BU$25),COLUMN('3'!BU$6)+ROW(A9)-12,1,1,"3")))</f>
        <v>484407.47400000039</v>
      </c>
      <c r="F233" s="65">
        <f ca="1">IF(INDIRECT(ADDRESS(ROW('3'!BU$25),COLUMN('3'!BU$6)+ROW(A9),1,1,"3"))="","",INDIRECT(ADDRESS(ROW('3'!BU$25),COLUMN('3'!BU$6)+ROW(A9),1,1,"3")))</f>
        <v>565735.17300000042</v>
      </c>
      <c r="G233" s="65">
        <f ca="1">IF(INDIRECT(ADDRESS(ROW('3'!BU$25),COLUMN('3'!BU$6)+ROW(A9)+12,1,1,"3"))="","",INDIRECT(ADDRESS(ROW('3'!BU$25),COLUMN('3'!BU$6)+ROW(A9)+12,1,1,"3")))</f>
        <v>652999.8200000003</v>
      </c>
      <c r="H233" s="65">
        <f t="shared" ca="1" si="33"/>
        <v>-99242.650000000373</v>
      </c>
      <c r="I233" s="65">
        <f t="shared" ca="1" si="34"/>
        <v>-118985.25800000038</v>
      </c>
      <c r="J233" s="65">
        <f t="shared" ca="1" si="35"/>
        <v>-206249.90500000026</v>
      </c>
    </row>
    <row r="234" spans="1:22">
      <c r="A234" s="130" t="str">
        <f t="shared" si="32"/>
        <v>Oct</v>
      </c>
      <c r="B234" s="65">
        <f ca="1">IF(INDIRECT(ADDRESS(ROW('3'!BU$24),COLUMN('3'!BU$6)+ROW(A10)-12,1,1,"3"))="","",INDIRECT(ADDRESS(ROW('3'!BU$24),COLUMN('3'!BU$6)+ROW(A10)-12,1,1,"3")))</f>
        <v>575424.58999999985</v>
      </c>
      <c r="C234" s="65">
        <f ca="1">IF(INDIRECT(ADDRESS(ROW('3'!BU$24),COLUMN('3'!BU$6)+ROW(A10),1,1,"3"))="","",INDIRECT(ADDRESS(ROW('3'!BU$24),COLUMN('3'!BU$6)+ROW(A10),1,1,"3")))</f>
        <v>490335.51499999966</v>
      </c>
      <c r="D234" s="65">
        <f ca="1">IF(INDIRECT(ADDRESS(ROW('3'!BU$24),COLUMN('3'!BU$6)+ROW(A10)+12,1,1,"3"))="","",INDIRECT(ADDRESS(ROW('3'!BU$24),COLUMN('3'!BU$6)+ROW(A10),1,1,"3")))</f>
        <v>490335.51499999966</v>
      </c>
      <c r="E234" s="65">
        <f ca="1">IF(INDIRECT(ADDRESS(ROW('3'!BU$25),COLUMN('3'!BU$6)+ROW(A10)-12,1,1,"3"))="","",INDIRECT(ADDRESS(ROW('3'!BU$25),COLUMN('3'!BU$6)+ROW(A10)-12,1,1,"3")))</f>
        <v>681995.50399999972</v>
      </c>
      <c r="F234" s="65">
        <f ca="1">IF(INDIRECT(ADDRESS(ROW('3'!BU$25),COLUMN('3'!BU$6)+ROW(A10),1,1,"3"))="","",INDIRECT(ADDRESS(ROW('3'!BU$25),COLUMN('3'!BU$6)+ROW(A10),1,1,"3")))</f>
        <v>755917.60199999996</v>
      </c>
      <c r="G234" s="65">
        <f ca="1">IF(INDIRECT(ADDRESS(ROW('3'!BU$25),COLUMN('3'!BU$6)+ROW(A10)+12,1,1,"3"))="","",INDIRECT(ADDRESS(ROW('3'!BU$25),COLUMN('3'!BU$6)+ROW(A10)+12,1,1,"3")))</f>
        <v>795708.65600000042</v>
      </c>
      <c r="H234" s="65">
        <f t="shared" ca="1" si="33"/>
        <v>-106570.91399999987</v>
      </c>
      <c r="I234" s="65">
        <f t="shared" ca="1" si="34"/>
        <v>-265582.08700000029</v>
      </c>
      <c r="J234" s="65">
        <f t="shared" ca="1" si="35"/>
        <v>-305373.14100000076</v>
      </c>
    </row>
    <row r="235" spans="1:22">
      <c r="A235" s="130" t="str">
        <f t="shared" si="32"/>
        <v>Nov</v>
      </c>
      <c r="B235" s="65">
        <f ca="1">IF(INDIRECT(ADDRESS(ROW('3'!BU$24),COLUMN('3'!BU$6)+ROW(A11)-12,1,1,"3"))="","",INDIRECT(ADDRESS(ROW('3'!BU$24),COLUMN('3'!BU$6)+ROW(A11)-12,1,1,"3")))</f>
        <v>422027.28500000015</v>
      </c>
      <c r="C235" s="65">
        <f ca="1">IF(INDIRECT(ADDRESS(ROW('3'!BU$24),COLUMN('3'!BU$6)+ROW(A11),1,1,"3"))="","",INDIRECT(ADDRESS(ROW('3'!BU$24),COLUMN('3'!BU$6)+ROW(A11),1,1,"3")))</f>
        <v>468560.22200000007</v>
      </c>
      <c r="D235" s="65" t="str">
        <f ca="1">IF(INDIRECT(ADDRESS(ROW('3'!BU$24),COLUMN('3'!BU$6)+ROW(A11)+12,1,1,"3"))="","",INDIRECT(ADDRESS(ROW('3'!BU$24),COLUMN('3'!BU$6)+ROW(A11),1,1,"3")))</f>
        <v/>
      </c>
      <c r="E235" s="65">
        <f ca="1">IF(INDIRECT(ADDRESS(ROW('3'!BU$25),COLUMN('3'!BU$6)+ROW(A11)-12,1,1,"3"))="","",INDIRECT(ADDRESS(ROW('3'!BU$25),COLUMN('3'!BU$6)+ROW(A11)-12,1,1,"3")))</f>
        <v>584778.12899999972</v>
      </c>
      <c r="F235" s="65">
        <f ca="1">IF(INDIRECT(ADDRESS(ROW('3'!BU$25),COLUMN('3'!BU$6)+ROW(A11),1,1,"3"))="","",INDIRECT(ADDRESS(ROW('3'!BU$25),COLUMN('3'!BU$6)+ROW(A11),1,1,"3")))</f>
        <v>576740.78000000026</v>
      </c>
      <c r="G235" s="65" t="str">
        <f ca="1">IF(INDIRECT(ADDRESS(ROW('3'!BU$25),COLUMN('3'!BU$6)+ROW(A11)+12,1,1,"3"))="","",INDIRECT(ADDRESS(ROW('3'!BU$25),COLUMN('3'!BU$6)+ROW(A11)+12,1,1,"3")))</f>
        <v/>
      </c>
      <c r="H235" s="65">
        <f t="shared" ca="1" si="33"/>
        <v>-162750.84399999958</v>
      </c>
      <c r="I235" s="65">
        <f t="shared" ca="1" si="34"/>
        <v>-108180.55800000019</v>
      </c>
      <c r="J235" s="65" t="str">
        <f t="shared" ca="1" si="35"/>
        <v/>
      </c>
    </row>
    <row r="236" spans="1:22">
      <c r="A236" s="130" t="str">
        <f t="shared" si="32"/>
        <v>Dec</v>
      </c>
      <c r="B236" s="65">
        <f ca="1">IF(INDIRECT(ADDRESS(ROW('3'!BU$24),COLUMN('3'!BU$6)+ROW(A12)-12,1,1,"3"))="","",INDIRECT(ADDRESS(ROW('3'!BU$24),COLUMN('3'!BU$6)+ROW(A12)-12,1,1,"3")))</f>
        <v>629644.76800000016</v>
      </c>
      <c r="C236" s="65">
        <f ca="1">IF(INDIRECT(ADDRESS(ROW('3'!BU$24),COLUMN('3'!BU$6)+ROW(A12),1,1,"3"))="","",INDIRECT(ADDRESS(ROW('3'!BU$24),COLUMN('3'!BU$6)+ROW(A12),1,1,"3")))</f>
        <v>601482.06933000032</v>
      </c>
      <c r="D236" s="65" t="str">
        <f ca="1">IF(INDIRECT(ADDRESS(ROW('3'!BU$24),COLUMN('3'!BU$6)+ROW(A12)+12,1,1,"3"))="","",INDIRECT(ADDRESS(ROW('3'!BU$24),COLUMN('3'!BU$6)+ROW(A12),1,1,"3")))</f>
        <v/>
      </c>
      <c r="E236" s="65">
        <f ca="1">IF(INDIRECT(ADDRESS(ROW('3'!BU$25),COLUMN('3'!BU$6)+ROW(A12)-12,1,1,"3"))="","",INDIRECT(ADDRESS(ROW('3'!BU$25),COLUMN('3'!BU$6)+ROW(A12)-12,1,1,"3")))</f>
        <v>974003.67700000014</v>
      </c>
      <c r="F236" s="65">
        <f ca="1">IF(INDIRECT(ADDRESS(ROW('3'!BU$25),COLUMN('3'!BU$6)+ROW(A12),1,1,"3"))="","",INDIRECT(ADDRESS(ROW('3'!BU$25),COLUMN('3'!BU$6)+ROW(A12),1,1,"3")))</f>
        <v>1134353.7279999992</v>
      </c>
      <c r="G236" s="65" t="str">
        <f ca="1">IF(INDIRECT(ADDRESS(ROW('3'!BU$25),COLUMN('3'!BU$6)+ROW(A12)+12,1,1,"3"))="","",INDIRECT(ADDRESS(ROW('3'!BU$25),COLUMN('3'!BU$6)+ROW(A12)+12,1,1,"3")))</f>
        <v/>
      </c>
      <c r="H236" s="65">
        <f t="shared" ca="1" si="33"/>
        <v>-344358.90899999999</v>
      </c>
      <c r="I236" s="65">
        <f t="shared" ca="1" si="34"/>
        <v>-532871.65866999887</v>
      </c>
      <c r="J236" s="65" t="str">
        <f t="shared" ca="1" si="35"/>
        <v/>
      </c>
    </row>
    <row r="237" spans="1:22">
      <c r="A237" s="67" t="s">
        <v>116</v>
      </c>
      <c r="B237" s="65">
        <f ca="1">SUM(B225:B236)</f>
        <v>6431118.608</v>
      </c>
      <c r="C237" s="65">
        <f t="shared" ref="C237:G237" ca="1" si="36">SUM(C225:C236)</f>
        <v>6425082.5013300003</v>
      </c>
      <c r="D237" s="65">
        <f t="shared" ca="1" si="36"/>
        <v>5355040.21</v>
      </c>
      <c r="E237" s="65">
        <f t="shared" ca="1" si="36"/>
        <v>6916162.7939999998</v>
      </c>
      <c r="F237" s="65">
        <f t="shared" ca="1" si="36"/>
        <v>7667044.5259999996</v>
      </c>
      <c r="G237" s="65">
        <f t="shared" ca="1" si="36"/>
        <v>7402032.0300000003</v>
      </c>
      <c r="H237" s="67" t="s">
        <v>74</v>
      </c>
      <c r="I237" s="67" t="s">
        <v>74</v>
      </c>
      <c r="J237" s="67" t="s">
        <v>74</v>
      </c>
    </row>
    <row r="238" spans="1:22">
      <c r="A238" s="46"/>
      <c r="B238" s="46"/>
      <c r="C238" s="43"/>
      <c r="D238" s="43"/>
      <c r="E238" s="43"/>
      <c r="F238" s="43"/>
      <c r="G238" s="43"/>
      <c r="H238" s="43"/>
      <c r="I238" s="43"/>
      <c r="J238" s="43"/>
    </row>
    <row r="239" spans="1:22">
      <c r="A239" s="46"/>
      <c r="B239" s="46"/>
      <c r="C239" s="43"/>
      <c r="D239" s="43"/>
      <c r="E239" s="43"/>
      <c r="F239" s="43"/>
      <c r="G239" s="43"/>
      <c r="H239" s="43"/>
      <c r="I239" s="43"/>
      <c r="J239" s="43"/>
    </row>
    <row r="240" spans="1:22">
      <c r="A240" s="46"/>
      <c r="B240" s="46"/>
      <c r="C240" s="43"/>
      <c r="D240" s="43"/>
      <c r="E240" s="43"/>
      <c r="F240" s="43"/>
      <c r="G240" s="43"/>
      <c r="H240" s="43"/>
      <c r="I240" s="43"/>
      <c r="J240" s="43"/>
    </row>
    <row r="241" spans="1:10">
      <c r="A241" s="46"/>
      <c r="B241" s="46"/>
      <c r="C241" s="43"/>
      <c r="D241" s="43"/>
      <c r="E241" s="43"/>
      <c r="F241" s="43"/>
      <c r="G241" s="43"/>
      <c r="H241" s="43"/>
      <c r="I241" s="43"/>
      <c r="J241" s="43"/>
    </row>
    <row r="242" spans="1:10">
      <c r="A242" s="46"/>
      <c r="B242" s="46"/>
      <c r="C242" s="43"/>
      <c r="D242" s="43"/>
      <c r="E242" s="43"/>
      <c r="F242" s="43"/>
      <c r="G242" s="43"/>
      <c r="H242" s="43"/>
      <c r="I242" s="43"/>
      <c r="J242" s="43"/>
    </row>
    <row r="243" spans="1:10">
      <c r="A243" s="46"/>
      <c r="B243" s="46"/>
      <c r="C243" s="43"/>
      <c r="D243" s="43"/>
      <c r="E243" s="43"/>
      <c r="F243" s="43"/>
      <c r="G243" s="43"/>
      <c r="H243" s="43"/>
      <c r="I243" s="43"/>
      <c r="J243" s="43"/>
    </row>
    <row r="244" spans="1:10">
      <c r="A244" s="46"/>
      <c r="B244" s="46"/>
      <c r="C244" s="43"/>
      <c r="D244" s="43"/>
      <c r="E244" s="43"/>
      <c r="F244" s="43"/>
      <c r="G244" s="43"/>
      <c r="H244" s="43"/>
      <c r="I244" s="43"/>
      <c r="J244" s="43"/>
    </row>
    <row r="245" spans="1:10">
      <c r="A245" s="46"/>
      <c r="B245" s="46"/>
      <c r="C245" s="43"/>
      <c r="D245" s="43"/>
      <c r="E245" s="43"/>
      <c r="F245" s="43"/>
      <c r="G245" s="43"/>
      <c r="H245" s="43"/>
      <c r="I245" s="43"/>
      <c r="J245" s="43"/>
    </row>
    <row r="246" spans="1:10">
      <c r="A246" s="46"/>
      <c r="B246" s="46"/>
      <c r="C246" s="43"/>
      <c r="D246" s="43"/>
      <c r="E246" s="43"/>
      <c r="F246" s="43"/>
      <c r="G246" s="43"/>
      <c r="H246" s="43"/>
      <c r="I246" s="43"/>
      <c r="J246" s="43"/>
    </row>
    <row r="247" spans="1:10">
      <c r="A247" s="46"/>
      <c r="B247" s="46"/>
      <c r="C247" s="43"/>
      <c r="D247" s="43"/>
      <c r="E247" s="43"/>
      <c r="F247" s="43"/>
      <c r="G247" s="43"/>
      <c r="H247" s="43"/>
      <c r="I247" s="43"/>
      <c r="J247" s="43"/>
    </row>
    <row r="248" spans="1:10">
      <c r="A248" s="46"/>
      <c r="B248" s="46"/>
      <c r="C248" s="43"/>
      <c r="D248" s="43"/>
      <c r="E248" s="43"/>
      <c r="F248" s="43"/>
      <c r="G248" s="43"/>
      <c r="H248" s="43"/>
      <c r="I248" s="43"/>
      <c r="J248" s="43"/>
    </row>
    <row r="249" spans="1:10">
      <c r="A249" s="46"/>
      <c r="B249" s="46"/>
      <c r="C249" s="43"/>
      <c r="D249" s="43"/>
      <c r="E249" s="43"/>
      <c r="F249" s="43"/>
      <c r="G249" s="43"/>
      <c r="H249" s="43"/>
      <c r="I249" s="43"/>
      <c r="J249" s="43"/>
    </row>
    <row r="250" spans="1:10">
      <c r="A250" s="46"/>
      <c r="B250" s="46"/>
      <c r="C250" s="43"/>
      <c r="D250" s="43"/>
      <c r="E250" s="43"/>
      <c r="F250" s="43"/>
      <c r="G250" s="43"/>
      <c r="H250" s="43"/>
      <c r="I250" s="43"/>
      <c r="J250" s="43"/>
    </row>
    <row r="251" spans="1:10">
      <c r="A251" s="46"/>
      <c r="B251" s="46"/>
      <c r="C251" s="43"/>
      <c r="D251" s="43"/>
      <c r="E251" s="43"/>
      <c r="F251" s="43"/>
      <c r="G251" s="43"/>
      <c r="H251" s="43"/>
      <c r="I251" s="43"/>
      <c r="J251" s="43"/>
    </row>
    <row r="252" spans="1:10">
      <c r="A252" s="46"/>
      <c r="B252" s="46"/>
      <c r="C252" s="43"/>
      <c r="D252" s="43"/>
      <c r="E252" s="43"/>
      <c r="F252" s="43"/>
      <c r="G252" s="43"/>
      <c r="H252" s="43"/>
      <c r="I252" s="43"/>
      <c r="J252" s="43"/>
    </row>
    <row r="253" spans="1:10">
      <c r="A253" s="46"/>
      <c r="B253" s="46"/>
      <c r="C253" s="43"/>
      <c r="D253" s="43"/>
      <c r="E253" s="43"/>
      <c r="F253" s="43"/>
      <c r="G253" s="43"/>
      <c r="H253" s="43"/>
      <c r="I253" s="43"/>
      <c r="J253" s="43"/>
    </row>
    <row r="254" spans="1:10">
      <c r="A254" s="46"/>
      <c r="B254" s="46"/>
      <c r="C254" s="43"/>
      <c r="D254" s="43"/>
      <c r="E254" s="43"/>
      <c r="F254" s="43"/>
      <c r="G254" s="43"/>
      <c r="H254" s="43"/>
      <c r="I254" s="43"/>
      <c r="J254" s="43"/>
    </row>
    <row r="255" spans="1:10">
      <c r="A255" s="46"/>
      <c r="B255" s="46"/>
      <c r="C255" s="43"/>
      <c r="D255" s="43"/>
      <c r="E255" s="43"/>
      <c r="F255" s="43"/>
      <c r="G255" s="43"/>
      <c r="H255" s="43"/>
      <c r="I255" s="43"/>
      <c r="J255" s="43"/>
    </row>
    <row r="256" spans="1:10">
      <c r="A256" s="46"/>
      <c r="B256" s="46"/>
      <c r="C256" s="43"/>
      <c r="D256" s="43"/>
      <c r="E256" s="43"/>
      <c r="F256" s="43"/>
      <c r="G256" s="43"/>
      <c r="H256" s="43"/>
      <c r="I256" s="43"/>
      <c r="J256" s="43"/>
    </row>
    <row r="257" spans="1:39">
      <c r="A257" s="46"/>
      <c r="B257" s="46"/>
      <c r="C257" s="43"/>
      <c r="D257" s="43"/>
      <c r="E257" s="43"/>
      <c r="F257" s="43"/>
      <c r="G257" s="43"/>
      <c r="H257" s="43"/>
      <c r="I257" s="43"/>
      <c r="J257" s="43"/>
    </row>
    <row r="258" spans="1:39" s="41" customForma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</row>
    <row r="259" spans="1:39">
      <c r="A259" s="43"/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1:39">
      <c r="A260" s="43"/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1:39">
      <c r="A261" s="46"/>
      <c r="B261" s="46"/>
      <c r="C261" s="43"/>
      <c r="D261" s="43"/>
      <c r="E261" s="43"/>
      <c r="F261" s="43"/>
      <c r="G261" s="43"/>
      <c r="H261" s="43"/>
      <c r="I261" s="43"/>
      <c r="J261" s="43"/>
    </row>
    <row r="262" spans="1:39">
      <c r="A262" s="43"/>
      <c r="B262" s="43"/>
      <c r="C262" s="43"/>
      <c r="D262" s="43"/>
      <c r="E262" s="43"/>
      <c r="F262" s="43"/>
      <c r="G262" s="43"/>
      <c r="H262" s="43"/>
      <c r="I262" s="43"/>
      <c r="J262" s="43"/>
    </row>
    <row r="263" spans="1:39">
      <c r="A263" s="43"/>
      <c r="B263" s="43"/>
      <c r="C263" s="43"/>
      <c r="D263" s="43"/>
      <c r="E263" s="43"/>
      <c r="F263" s="43"/>
      <c r="G263" s="43"/>
      <c r="H263" s="43"/>
      <c r="I263" s="43"/>
      <c r="J263" s="43"/>
    </row>
    <row r="264" spans="1:39">
      <c r="A264" s="46"/>
      <c r="B264" s="46"/>
      <c r="C264" s="43"/>
      <c r="D264" s="43"/>
      <c r="E264" s="43"/>
      <c r="F264" s="43"/>
      <c r="G264" s="43"/>
      <c r="H264" s="43"/>
      <c r="I264" s="43"/>
      <c r="J264" s="43"/>
    </row>
    <row r="265" spans="1:39">
      <c r="A265" s="46"/>
      <c r="B265" s="46"/>
      <c r="C265" s="43"/>
      <c r="D265" s="43"/>
      <c r="E265" s="43"/>
      <c r="F265" s="43"/>
      <c r="G265" s="43"/>
      <c r="H265" s="43"/>
      <c r="I265" s="43"/>
      <c r="J265" s="43"/>
    </row>
    <row r="266" spans="1:39">
      <c r="A266" s="46"/>
      <c r="B266" s="46"/>
      <c r="C266" s="43"/>
      <c r="D266" s="43"/>
      <c r="E266" s="43"/>
      <c r="F266" s="43"/>
      <c r="G266" s="43"/>
      <c r="H266" s="43"/>
      <c r="I266" s="43"/>
      <c r="J266" s="43"/>
    </row>
    <row r="267" spans="1:39">
      <c r="A267" s="46"/>
      <c r="B267" s="46"/>
      <c r="C267" s="43"/>
      <c r="D267" s="43"/>
      <c r="E267" s="43"/>
      <c r="F267" s="43"/>
      <c r="G267" s="43"/>
      <c r="H267" s="43"/>
      <c r="I267" s="43"/>
      <c r="J267" s="43"/>
    </row>
    <row r="268" spans="1:39">
      <c r="A268" s="46"/>
      <c r="B268" s="46"/>
      <c r="C268" s="43"/>
      <c r="D268" s="43"/>
      <c r="E268" s="43"/>
      <c r="F268" s="43"/>
      <c r="G268" s="43"/>
      <c r="H268" s="43"/>
      <c r="I268" s="43"/>
      <c r="J268" s="43"/>
    </row>
    <row r="269" spans="1:39">
      <c r="A269" s="46"/>
      <c r="B269" s="46"/>
      <c r="C269" s="43"/>
      <c r="D269" s="43"/>
      <c r="E269" s="43"/>
      <c r="F269" s="43"/>
      <c r="G269" s="43"/>
      <c r="H269" s="43"/>
      <c r="I269" s="43"/>
      <c r="J269" s="43"/>
    </row>
    <row r="270" spans="1:39">
      <c r="A270" s="46"/>
      <c r="B270" s="46"/>
      <c r="C270" s="43"/>
      <c r="D270" s="43"/>
      <c r="E270" s="43"/>
      <c r="F270" s="43"/>
      <c r="G270" s="43"/>
      <c r="H270" s="43"/>
      <c r="I270" s="43"/>
      <c r="J270" s="43"/>
    </row>
    <row r="271" spans="1:39">
      <c r="A271" s="46"/>
      <c r="B271" s="46"/>
      <c r="C271" s="43"/>
      <c r="D271" s="43"/>
      <c r="E271" s="43"/>
      <c r="F271" s="43"/>
      <c r="G271" s="43"/>
      <c r="H271" s="43"/>
      <c r="I271" s="43"/>
      <c r="J271" s="43"/>
    </row>
    <row r="272" spans="1:39">
      <c r="A272" s="46"/>
      <c r="B272" s="46"/>
      <c r="C272" s="43"/>
      <c r="D272" s="43"/>
      <c r="E272" s="43"/>
      <c r="F272" s="43"/>
      <c r="G272" s="43"/>
      <c r="H272" s="43"/>
      <c r="I272" s="43"/>
      <c r="J272" s="43"/>
    </row>
    <row r="273" spans="1:39">
      <c r="A273" s="46"/>
      <c r="B273" s="46"/>
      <c r="C273" s="43"/>
      <c r="D273" s="43"/>
      <c r="E273" s="43"/>
      <c r="F273" s="43"/>
      <c r="G273" s="43"/>
      <c r="H273" s="43"/>
      <c r="I273" s="43"/>
      <c r="J273" s="43"/>
    </row>
    <row r="274" spans="1:39">
      <c r="A274" s="46"/>
      <c r="B274" s="46"/>
      <c r="C274" s="43"/>
      <c r="D274" s="43"/>
      <c r="E274" s="43"/>
      <c r="F274" s="43"/>
      <c r="G274" s="43"/>
      <c r="H274" s="43"/>
      <c r="I274" s="43"/>
      <c r="J274" s="43"/>
    </row>
    <row r="275" spans="1:39">
      <c r="A275" s="46"/>
      <c r="B275" s="46"/>
      <c r="C275" s="43"/>
      <c r="D275" s="43"/>
      <c r="E275" s="43"/>
      <c r="F275" s="43"/>
      <c r="G275" s="43"/>
      <c r="H275" s="43"/>
      <c r="I275" s="43"/>
      <c r="J275" s="43"/>
    </row>
    <row r="276" spans="1:39">
      <c r="A276" s="43"/>
      <c r="B276" s="43"/>
      <c r="C276" s="43"/>
      <c r="D276" s="43"/>
      <c r="E276" s="43"/>
      <c r="F276" s="43"/>
      <c r="G276" s="43"/>
      <c r="H276" s="43"/>
      <c r="I276" s="43"/>
      <c r="J276" s="43"/>
    </row>
    <row r="277" spans="1:39">
      <c r="A277" s="46"/>
      <c r="B277" s="46"/>
      <c r="C277" s="43"/>
      <c r="D277" s="43"/>
      <c r="E277" s="43"/>
      <c r="F277" s="43"/>
      <c r="G277" s="43"/>
      <c r="H277" s="43"/>
      <c r="I277" s="43"/>
      <c r="J277" s="43"/>
    </row>
    <row r="278" spans="1:39">
      <c r="A278" s="43"/>
      <c r="B278" s="43"/>
      <c r="C278" s="43"/>
      <c r="D278" s="43"/>
      <c r="E278" s="43"/>
      <c r="F278" s="43"/>
      <c r="G278" s="43"/>
      <c r="H278" s="43"/>
      <c r="I278" s="43"/>
      <c r="J278" s="43"/>
    </row>
    <row r="279" spans="1:39">
      <c r="A279" s="43"/>
      <c r="B279" s="43"/>
      <c r="C279" s="43"/>
      <c r="D279" s="43"/>
      <c r="E279" s="43"/>
      <c r="F279" s="43"/>
      <c r="G279" s="43"/>
      <c r="H279" s="43"/>
      <c r="I279" s="43"/>
      <c r="J279" s="43"/>
    </row>
    <row r="280" spans="1:39">
      <c r="A280" s="46"/>
      <c r="B280" s="46"/>
      <c r="C280" s="43"/>
      <c r="D280" s="43"/>
      <c r="E280" s="43"/>
      <c r="F280" s="43"/>
      <c r="G280" s="43"/>
      <c r="H280" s="43"/>
      <c r="I280" s="43"/>
      <c r="J280" s="43"/>
    </row>
    <row r="281" spans="1:39">
      <c r="A281" s="46"/>
      <c r="B281" s="46"/>
      <c r="C281" s="43"/>
      <c r="D281" s="43"/>
      <c r="E281" s="43"/>
      <c r="F281" s="43"/>
      <c r="G281" s="43"/>
      <c r="H281" s="43"/>
      <c r="I281" s="43"/>
      <c r="J281" s="43"/>
    </row>
    <row r="282" spans="1:39" s="42" customForma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121"/>
      <c r="M282" s="121"/>
      <c r="N282" s="118"/>
      <c r="O282" s="118"/>
      <c r="P282" s="118"/>
      <c r="Q282" s="118"/>
      <c r="R282" s="118"/>
      <c r="S282" s="118"/>
      <c r="T282" s="118"/>
      <c r="U282" s="118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</row>
    <row r="283" spans="1:39">
      <c r="A283" s="43"/>
      <c r="B283" s="43"/>
      <c r="C283" s="43"/>
      <c r="D283" s="43"/>
      <c r="E283" s="43"/>
      <c r="F283" s="43"/>
      <c r="G283" s="43"/>
      <c r="H283" s="43"/>
      <c r="I283" s="43"/>
      <c r="J283" s="43"/>
    </row>
    <row r="284" spans="1:39">
      <c r="A284" s="43"/>
      <c r="B284" s="43"/>
      <c r="C284" s="43"/>
      <c r="D284" s="43"/>
      <c r="E284" s="43"/>
      <c r="F284" s="43"/>
      <c r="G284" s="43"/>
      <c r="H284" s="43"/>
      <c r="I284" s="43"/>
      <c r="J284" s="43"/>
    </row>
    <row r="285" spans="1:39">
      <c r="A285" s="46"/>
      <c r="B285" s="46"/>
      <c r="C285" s="43"/>
      <c r="D285" s="43"/>
      <c r="E285" s="43"/>
      <c r="F285" s="43"/>
      <c r="G285" s="43"/>
      <c r="H285" s="43"/>
      <c r="I285" s="43"/>
      <c r="J285" s="43"/>
    </row>
    <row r="286" spans="1:39">
      <c r="A286" s="43"/>
      <c r="B286" s="43"/>
      <c r="C286" s="43"/>
      <c r="D286" s="43"/>
      <c r="E286" s="43"/>
      <c r="F286" s="43"/>
      <c r="G286" s="43"/>
      <c r="H286" s="43"/>
      <c r="I286" s="43"/>
      <c r="J286" s="43"/>
    </row>
    <row r="287" spans="1:39">
      <c r="A287" s="43"/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1:39">
      <c r="A288" s="46"/>
      <c r="B288" s="46"/>
      <c r="C288" s="43"/>
      <c r="D288" s="43"/>
      <c r="E288" s="43"/>
      <c r="F288" s="43"/>
      <c r="G288" s="43"/>
      <c r="H288" s="43"/>
      <c r="I288" s="43"/>
      <c r="J288" s="43"/>
    </row>
    <row r="289" spans="1:39">
      <c r="A289" s="46"/>
      <c r="B289" s="46"/>
      <c r="C289" s="43"/>
      <c r="D289" s="43"/>
      <c r="E289" s="43"/>
      <c r="F289" s="43"/>
      <c r="G289" s="43"/>
      <c r="H289" s="43"/>
      <c r="I289" s="43"/>
      <c r="J289" s="43"/>
    </row>
    <row r="290" spans="1:39">
      <c r="A290" s="46"/>
      <c r="B290" s="46"/>
      <c r="C290" s="43"/>
      <c r="D290" s="43"/>
      <c r="E290" s="43"/>
      <c r="F290" s="43"/>
      <c r="G290" s="43"/>
      <c r="H290" s="43"/>
      <c r="I290" s="43"/>
      <c r="J290" s="43"/>
    </row>
    <row r="291" spans="1:39">
      <c r="A291" s="46"/>
      <c r="B291" s="46"/>
      <c r="C291" s="43"/>
      <c r="D291" s="43"/>
      <c r="E291" s="43"/>
      <c r="F291" s="43"/>
      <c r="G291" s="43"/>
      <c r="H291" s="43"/>
      <c r="I291" s="43"/>
      <c r="J291" s="43"/>
    </row>
    <row r="292" spans="1:39">
      <c r="A292" s="46"/>
      <c r="B292" s="46"/>
      <c r="C292" s="43"/>
      <c r="D292" s="43"/>
      <c r="E292" s="43"/>
      <c r="F292" s="43"/>
      <c r="G292" s="43"/>
      <c r="H292" s="43"/>
      <c r="I292" s="43"/>
      <c r="J292" s="43"/>
    </row>
    <row r="293" spans="1:39" ht="15" customHeight="1">
      <c r="A293" s="153" t="s">
        <v>122</v>
      </c>
      <c r="B293" s="154"/>
      <c r="C293" s="154"/>
      <c r="D293" s="154"/>
      <c r="E293" s="154"/>
      <c r="F293" s="154"/>
      <c r="G293" s="154"/>
      <c r="H293" s="154"/>
      <c r="I293" s="154"/>
      <c r="J293" s="155"/>
    </row>
    <row r="294" spans="1:39">
      <c r="A294" s="128" t="s">
        <v>93</v>
      </c>
      <c r="B294" s="156" t="s">
        <v>117</v>
      </c>
      <c r="C294" s="158"/>
      <c r="D294" s="157"/>
      <c r="E294" s="156" t="s">
        <v>118</v>
      </c>
      <c r="F294" s="158"/>
      <c r="G294" s="157"/>
      <c r="H294" s="156" t="s">
        <v>119</v>
      </c>
      <c r="I294" s="158"/>
      <c r="J294" s="157"/>
      <c r="AJ294" s="27"/>
      <c r="AK294" s="27"/>
      <c r="AL294" s="27"/>
      <c r="AM294" s="27"/>
    </row>
    <row r="295" spans="1:39">
      <c r="A295" s="30">
        <v>1</v>
      </c>
      <c r="B295" s="31">
        <v>2</v>
      </c>
      <c r="C295" s="31">
        <v>3</v>
      </c>
      <c r="D295" s="31">
        <v>4</v>
      </c>
      <c r="E295" s="31">
        <v>5</v>
      </c>
      <c r="F295" s="31">
        <v>6</v>
      </c>
      <c r="G295" s="31">
        <v>7</v>
      </c>
      <c r="H295" s="69" t="s">
        <v>86</v>
      </c>
      <c r="I295" s="69" t="s">
        <v>87</v>
      </c>
      <c r="J295" s="69" t="s">
        <v>88</v>
      </c>
      <c r="AJ295" s="27"/>
      <c r="AK295" s="27"/>
      <c r="AL295" s="27"/>
      <c r="AM295" s="27"/>
    </row>
    <row r="296" spans="1:39">
      <c r="A296" s="32"/>
      <c r="B296" s="31" t="s">
        <v>77</v>
      </c>
      <c r="C296" s="31" t="s">
        <v>65</v>
      </c>
      <c r="D296" s="31" t="s">
        <v>20</v>
      </c>
      <c r="E296" s="31" t="s">
        <v>77</v>
      </c>
      <c r="F296" s="31" t="s">
        <v>65</v>
      </c>
      <c r="G296" s="31" t="s">
        <v>20</v>
      </c>
      <c r="H296" s="31" t="s">
        <v>77</v>
      </c>
      <c r="I296" s="31" t="s">
        <v>65</v>
      </c>
      <c r="J296" s="31" t="s">
        <v>20</v>
      </c>
      <c r="AJ296" s="27"/>
      <c r="AK296" s="27"/>
      <c r="AL296" s="27"/>
      <c r="AM296" s="27"/>
    </row>
    <row r="297" spans="1:39">
      <c r="A297" s="34"/>
      <c r="B297" s="128">
        <v>2019</v>
      </c>
      <c r="C297" s="128">
        <v>2020</v>
      </c>
      <c r="D297" s="128">
        <v>2021</v>
      </c>
      <c r="E297" s="128">
        <v>2019</v>
      </c>
      <c r="F297" s="128">
        <v>2020</v>
      </c>
      <c r="G297" s="128">
        <v>2021</v>
      </c>
      <c r="H297" s="128">
        <v>2019</v>
      </c>
      <c r="I297" s="128">
        <v>2020</v>
      </c>
      <c r="J297" s="128">
        <v>2021</v>
      </c>
      <c r="M297" s="118" t="s">
        <v>174</v>
      </c>
      <c r="N297" s="118" t="str">
        <f t="shared" ref="N297:N309" si="37">C664</f>
        <v>2019 actual</v>
      </c>
      <c r="O297" s="118" t="str">
        <f t="shared" ref="O297:O309" si="38">D664</f>
        <v>2020 plan</v>
      </c>
      <c r="P297" s="118" t="str">
        <f t="shared" ref="P297:P309" si="39">E664</f>
        <v>2020 actual</v>
      </c>
      <c r="Q297" s="118" t="str">
        <f t="shared" ref="Q297:Q309" si="40">F664</f>
        <v>2021 plan</v>
      </c>
      <c r="R297" s="118" t="str">
        <f t="shared" ref="R297:R309" si="41">G664</f>
        <v>2021 forecast</v>
      </c>
      <c r="AJ297" s="27"/>
      <c r="AK297" s="27"/>
      <c r="AL297" s="27"/>
      <c r="AM297" s="27"/>
    </row>
    <row r="298" spans="1:39">
      <c r="A298" s="36" t="str">
        <f>A6</f>
        <v>Jan</v>
      </c>
      <c r="B298" s="37">
        <f ca="1">IFERROR(B225/N298*100,"")</f>
        <v>1.9460996392284582</v>
      </c>
      <c r="C298" s="37">
        <f ca="1">IFERROR(C225/P298*100,"")</f>
        <v>1.8331045022016088</v>
      </c>
      <c r="D298" s="37">
        <f ca="1">IFERROR(D225/R298*100,"")</f>
        <v>1.7430461792982366</v>
      </c>
      <c r="E298" s="37">
        <f ca="1">IFERROR(E225/N298*100,"")</f>
        <v>1.7701410906485808</v>
      </c>
      <c r="F298" s="37">
        <f ca="1">IFERROR(F225/P298*100,"")</f>
        <v>1.9251777936622632</v>
      </c>
      <c r="G298" s="37">
        <f ca="1">IFERROR(G225/R298*100,"")</f>
        <v>1.8396316240543158</v>
      </c>
      <c r="H298" s="37">
        <f ca="1">IFERROR(B298-E298,"")</f>
        <v>0.17595854857987736</v>
      </c>
      <c r="I298" s="37">
        <f ca="1">IFERROR(C298-F298,"")</f>
        <v>-9.207329146065435E-2</v>
      </c>
      <c r="J298" s="37">
        <f ca="1">IFERROR(D298-G298,"")</f>
        <v>-9.658544475607922E-2</v>
      </c>
      <c r="M298" s="118" t="s">
        <v>97</v>
      </c>
      <c r="N298" s="118">
        <f t="shared" si="37"/>
        <v>30463323</v>
      </c>
      <c r="O298" s="118">
        <f t="shared" si="38"/>
        <v>33154437.050125901</v>
      </c>
      <c r="P298" s="118">
        <f t="shared" si="39"/>
        <v>29334004</v>
      </c>
      <c r="Q298" s="118">
        <f t="shared" si="40"/>
        <v>30849609.975135099</v>
      </c>
      <c r="R298" s="118">
        <f t="shared" si="41"/>
        <v>30849609.975135099</v>
      </c>
      <c r="AJ298" s="27"/>
      <c r="AK298" s="27"/>
      <c r="AL298" s="27"/>
      <c r="AM298" s="27"/>
    </row>
    <row r="299" spans="1:39">
      <c r="A299" s="130" t="str">
        <f t="shared" ref="A299:A309" si="42">A7</f>
        <v>Feb</v>
      </c>
      <c r="B299" s="37">
        <f t="shared" ref="B299:B309" ca="1" si="43">IFERROR(B226/N299*100,"")</f>
        <v>2.0006235904073897</v>
      </c>
      <c r="C299" s="37">
        <f t="shared" ref="C299:C309" ca="1" si="44">IFERROR(C226/P299*100,"")</f>
        <v>1.9843795923665926</v>
      </c>
      <c r="D299" s="37">
        <f t="shared" ref="D299:D309" ca="1" si="45">IFERROR(D226/R299*100,"")</f>
        <v>1.8868892976902238</v>
      </c>
      <c r="E299" s="37">
        <f t="shared" ref="E299:E309" ca="1" si="46">IFERROR(E226/N299*100,"")</f>
        <v>1.8490185197458593</v>
      </c>
      <c r="F299" s="37">
        <f t="shared" ref="F299:F309" ca="1" si="47">IFERROR(F226/P299*100,"")</f>
        <v>1.9239062284166861</v>
      </c>
      <c r="G299" s="37">
        <f t="shared" ref="G299:G309" ca="1" si="48">IFERROR(G226/R299*100,"")</f>
        <v>2.1048479689803807</v>
      </c>
      <c r="H299" s="37">
        <f t="shared" ref="H299:H309" ca="1" si="49">IFERROR(B299-E299,"")</f>
        <v>0.15160507066153039</v>
      </c>
      <c r="I299" s="37">
        <f t="shared" ref="I299:I309" ca="1" si="50">IFERROR(C299-F299,"")</f>
        <v>6.0473363949906433E-2</v>
      </c>
      <c r="J299" s="37">
        <f t="shared" ref="J299:J309" ca="1" si="51">IFERROR(D299-G299,"")</f>
        <v>-0.21795867129015689</v>
      </c>
      <c r="M299" s="118" t="s">
        <v>98</v>
      </c>
      <c r="N299" s="118">
        <f t="shared" si="37"/>
        <v>30463323</v>
      </c>
      <c r="O299" s="118">
        <f t="shared" si="38"/>
        <v>33154437.050125901</v>
      </c>
      <c r="P299" s="118">
        <f t="shared" si="39"/>
        <v>29334004</v>
      </c>
      <c r="Q299" s="118">
        <f t="shared" si="40"/>
        <v>30849609.975135099</v>
      </c>
      <c r="R299" s="118">
        <f t="shared" si="41"/>
        <v>30849609.975135099</v>
      </c>
      <c r="AJ299" s="27"/>
      <c r="AK299" s="27"/>
      <c r="AL299" s="27"/>
      <c r="AM299" s="27"/>
    </row>
    <row r="300" spans="1:39">
      <c r="A300" s="130" t="str">
        <f t="shared" si="42"/>
        <v>Mar</v>
      </c>
      <c r="B300" s="37">
        <f t="shared" ca="1" si="43"/>
        <v>1.1959714166442053</v>
      </c>
      <c r="C300" s="37">
        <f t="shared" ca="1" si="44"/>
        <v>1.4866133646807986</v>
      </c>
      <c r="D300" s="37">
        <f t="shared" ca="1" si="45"/>
        <v>1.4237639907395145</v>
      </c>
      <c r="E300" s="37">
        <f t="shared" ca="1" si="46"/>
        <v>1.5487522848377377</v>
      </c>
      <c r="F300" s="37">
        <f t="shared" ca="1" si="47"/>
        <v>1.8017335308197275</v>
      </c>
      <c r="G300" s="37">
        <f t="shared" ca="1" si="48"/>
        <v>3.3460744557856601</v>
      </c>
      <c r="H300" s="37">
        <f t="shared" ca="1" si="49"/>
        <v>-0.35278086819353249</v>
      </c>
      <c r="I300" s="37">
        <f t="shared" ca="1" si="50"/>
        <v>-0.3151201661389289</v>
      </c>
      <c r="J300" s="37">
        <f t="shared" ca="1" si="51"/>
        <v>-1.9223104650461456</v>
      </c>
      <c r="M300" s="118" t="s">
        <v>99</v>
      </c>
      <c r="N300" s="118">
        <f t="shared" si="37"/>
        <v>30463323</v>
      </c>
      <c r="O300" s="118">
        <f t="shared" si="38"/>
        <v>33154437.050125901</v>
      </c>
      <c r="P300" s="118">
        <f t="shared" si="39"/>
        <v>29334004</v>
      </c>
      <c r="Q300" s="118">
        <f t="shared" si="40"/>
        <v>30628898.237094399</v>
      </c>
      <c r="R300" s="118">
        <f t="shared" si="41"/>
        <v>30628898.237094399</v>
      </c>
      <c r="AJ300" s="27"/>
      <c r="AK300" s="27"/>
      <c r="AL300" s="27"/>
      <c r="AM300" s="27"/>
    </row>
    <row r="301" spans="1:39">
      <c r="A301" s="130" t="str">
        <f t="shared" si="42"/>
        <v>Apr</v>
      </c>
      <c r="B301" s="37">
        <f t="shared" ca="1" si="43"/>
        <v>1.9907683562952077</v>
      </c>
      <c r="C301" s="37">
        <f t="shared" ca="1" si="44"/>
        <v>2.1996870121787668</v>
      </c>
      <c r="D301" s="37">
        <f t="shared" ca="1" si="45"/>
        <v>2.1066911096349381</v>
      </c>
      <c r="E301" s="37">
        <f t="shared" ca="1" si="46"/>
        <v>1.8222678169417048</v>
      </c>
      <c r="F301" s="37">
        <f t="shared" ca="1" si="47"/>
        <v>2.4336092474794775</v>
      </c>
      <c r="G301" s="37">
        <f t="shared" ca="1" si="48"/>
        <v>2.9077021155184921</v>
      </c>
      <c r="H301" s="37">
        <f t="shared" ca="1" si="49"/>
        <v>0.16850053935350284</v>
      </c>
      <c r="I301" s="37">
        <f t="shared" ca="1" si="50"/>
        <v>-0.23392223530071066</v>
      </c>
      <c r="J301" s="37">
        <f t="shared" ca="1" si="51"/>
        <v>-0.80101100588355401</v>
      </c>
      <c r="M301" s="118" t="s">
        <v>25</v>
      </c>
      <c r="N301" s="118">
        <f t="shared" si="37"/>
        <v>30463323</v>
      </c>
      <c r="O301" s="118">
        <f t="shared" si="38"/>
        <v>33154437.050125901</v>
      </c>
      <c r="P301" s="118">
        <f t="shared" si="39"/>
        <v>29334004</v>
      </c>
      <c r="Q301" s="118">
        <f t="shared" si="40"/>
        <v>30628898.237094399</v>
      </c>
      <c r="R301" s="118">
        <f t="shared" si="41"/>
        <v>30628898.237094399</v>
      </c>
      <c r="AJ301" s="27"/>
      <c r="AK301" s="27"/>
      <c r="AL301" s="27"/>
      <c r="AM301" s="27"/>
    </row>
    <row r="302" spans="1:39">
      <c r="A302" s="130" t="str">
        <f t="shared" si="42"/>
        <v>May</v>
      </c>
      <c r="B302" s="37">
        <f t="shared" ca="1" si="43"/>
        <v>2.2563504954466058</v>
      </c>
      <c r="C302" s="37">
        <f t="shared" ca="1" si="44"/>
        <v>1.95286906737996</v>
      </c>
      <c r="D302" s="37">
        <f t="shared" ca="1" si="45"/>
        <v>1.8703078573235152</v>
      </c>
      <c r="E302" s="37">
        <f t="shared" ca="1" si="46"/>
        <v>1.5913705638744662</v>
      </c>
      <c r="F302" s="37">
        <f t="shared" ca="1" si="47"/>
        <v>1.6859261081439827</v>
      </c>
      <c r="G302" s="37">
        <f t="shared" ca="1" si="48"/>
        <v>2.1756924680788541</v>
      </c>
      <c r="H302" s="37">
        <f t="shared" ca="1" si="49"/>
        <v>0.66497993157213964</v>
      </c>
      <c r="I302" s="37">
        <f t="shared" ca="1" si="50"/>
        <v>0.26694295923597733</v>
      </c>
      <c r="J302" s="37">
        <f t="shared" ca="1" si="51"/>
        <v>-0.30538461075533885</v>
      </c>
      <c r="M302" s="118" t="s">
        <v>100</v>
      </c>
      <c r="N302" s="118">
        <f t="shared" si="37"/>
        <v>30463323</v>
      </c>
      <c r="O302" s="118">
        <f t="shared" si="38"/>
        <v>33154437.050125901</v>
      </c>
      <c r="P302" s="118">
        <f t="shared" si="39"/>
        <v>29334004</v>
      </c>
      <c r="Q302" s="118">
        <f t="shared" si="40"/>
        <v>30628898.237094399</v>
      </c>
      <c r="R302" s="118">
        <f t="shared" si="41"/>
        <v>30628898.237094399</v>
      </c>
      <c r="AJ302" s="27"/>
      <c r="AK302" s="27"/>
      <c r="AL302" s="27"/>
      <c r="AM302" s="27"/>
    </row>
    <row r="303" spans="1:39">
      <c r="A303" s="130" t="str">
        <f t="shared" si="42"/>
        <v>Jun</v>
      </c>
      <c r="B303" s="37">
        <f t="shared" ca="1" si="43"/>
        <v>2.2752665065462496</v>
      </c>
      <c r="C303" s="37">
        <f t="shared" ca="1" si="44"/>
        <v>1.5729386027901266</v>
      </c>
      <c r="D303" s="37">
        <f t="shared" ca="1" si="45"/>
        <v>1.4711309299747077</v>
      </c>
      <c r="E303" s="37">
        <f t="shared" ca="1" si="46"/>
        <v>1.7314841883795797</v>
      </c>
      <c r="F303" s="37">
        <f t="shared" ca="1" si="47"/>
        <v>1.9706900121783579</v>
      </c>
      <c r="G303" s="37">
        <f t="shared" ca="1" si="48"/>
        <v>2.7706852612188646</v>
      </c>
      <c r="H303" s="37">
        <f t="shared" ca="1" si="49"/>
        <v>0.54378231816666989</v>
      </c>
      <c r="I303" s="37">
        <f t="shared" ca="1" si="50"/>
        <v>-0.39775140938823128</v>
      </c>
      <c r="J303" s="37">
        <f t="shared" ca="1" si="51"/>
        <v>-1.2995543312441569</v>
      </c>
      <c r="M303" s="118" t="s">
        <v>101</v>
      </c>
      <c r="N303" s="118">
        <f t="shared" si="37"/>
        <v>30463323</v>
      </c>
      <c r="O303" s="118">
        <f t="shared" si="38"/>
        <v>33154437.050125901</v>
      </c>
      <c r="P303" s="118">
        <f t="shared" si="39"/>
        <v>29334004</v>
      </c>
      <c r="Q303" s="118">
        <f t="shared" si="40"/>
        <v>30628898.237094399</v>
      </c>
      <c r="R303" s="118">
        <f t="shared" si="41"/>
        <v>31364025</v>
      </c>
      <c r="AJ303" s="27"/>
      <c r="AK303" s="27"/>
      <c r="AL303" s="27"/>
      <c r="AM303" s="27"/>
    </row>
    <row r="304" spans="1:39">
      <c r="A304" s="130" t="str">
        <f t="shared" si="42"/>
        <v>Jul</v>
      </c>
      <c r="B304" s="37">
        <f t="shared" ca="1" si="43"/>
        <v>1.4797161688499971</v>
      </c>
      <c r="C304" s="37">
        <f t="shared" ca="1" si="44"/>
        <v>2.4201540471597398</v>
      </c>
      <c r="D304" s="37">
        <f t="shared" ca="1" si="45"/>
        <v>2.2635107738882367</v>
      </c>
      <c r="E304" s="37">
        <f t="shared" ca="1" si="46"/>
        <v>1.8784108785505764</v>
      </c>
      <c r="F304" s="37">
        <f t="shared" ca="1" si="47"/>
        <v>2.1010790651013753</v>
      </c>
      <c r="G304" s="37">
        <f t="shared" ca="1" si="48"/>
        <v>2.2268499562795268</v>
      </c>
      <c r="H304" s="37">
        <f t="shared" ca="1" si="49"/>
        <v>-0.3986947097005793</v>
      </c>
      <c r="I304" s="37">
        <f t="shared" ca="1" si="50"/>
        <v>0.31907498205836449</v>
      </c>
      <c r="J304" s="37">
        <f t="shared" ca="1" si="51"/>
        <v>3.6660817608709984E-2</v>
      </c>
      <c r="M304" s="118" t="s">
        <v>102</v>
      </c>
      <c r="N304" s="118">
        <f t="shared" si="37"/>
        <v>30463323</v>
      </c>
      <c r="O304" s="118">
        <f t="shared" si="38"/>
        <v>33154437.050125901</v>
      </c>
      <c r="P304" s="118">
        <f t="shared" si="39"/>
        <v>29334004</v>
      </c>
      <c r="Q304" s="118">
        <f t="shared" si="40"/>
        <v>30628898.237094399</v>
      </c>
      <c r="R304" s="118">
        <f t="shared" si="41"/>
        <v>31364025</v>
      </c>
      <c r="AJ304" s="27"/>
      <c r="AK304" s="27"/>
      <c r="AL304" s="27"/>
      <c r="AM304" s="27"/>
    </row>
    <row r="305" spans="1:39">
      <c r="A305" s="130" t="str">
        <f t="shared" si="42"/>
        <v>Aug</v>
      </c>
      <c r="B305" s="37">
        <f t="shared" ca="1" si="43"/>
        <v>1.3607032463267379</v>
      </c>
      <c r="C305" s="37">
        <f t="shared" ca="1" si="44"/>
        <v>1.6111189423714551</v>
      </c>
      <c r="D305" s="37">
        <f t="shared" ca="1" si="45"/>
        <v>1.5068400659672994</v>
      </c>
      <c r="E305" s="37">
        <f t="shared" ca="1" si="46"/>
        <v>1.5660098433778875</v>
      </c>
      <c r="F305" s="37">
        <f t="shared" ca="1" si="47"/>
        <v>1.9562574069329222</v>
      </c>
      <c r="G305" s="37">
        <f t="shared" ca="1" si="48"/>
        <v>1.8721618000240721</v>
      </c>
      <c r="H305" s="37">
        <f t="shared" ca="1" si="49"/>
        <v>-0.20530659705114962</v>
      </c>
      <c r="I305" s="37">
        <f t="shared" ca="1" si="50"/>
        <v>-0.34513846456146702</v>
      </c>
      <c r="J305" s="37">
        <f t="shared" ca="1" si="51"/>
        <v>-0.36532173405677271</v>
      </c>
      <c r="M305" s="118" t="s">
        <v>28</v>
      </c>
      <c r="N305" s="118">
        <f t="shared" si="37"/>
        <v>30463323</v>
      </c>
      <c r="O305" s="118">
        <f t="shared" si="38"/>
        <v>33154437.050125901</v>
      </c>
      <c r="P305" s="118">
        <f t="shared" si="39"/>
        <v>29334004</v>
      </c>
      <c r="Q305" s="118">
        <f t="shared" si="40"/>
        <v>30628898.237094399</v>
      </c>
      <c r="R305" s="118">
        <f t="shared" si="41"/>
        <v>31364025</v>
      </c>
      <c r="AJ305" s="27"/>
      <c r="AK305" s="27"/>
      <c r="AL305" s="27"/>
      <c r="AM305" s="27"/>
    </row>
    <row r="306" spans="1:39">
      <c r="A306" s="130" t="str">
        <f t="shared" si="42"/>
        <v>Sep</v>
      </c>
      <c r="B306" s="37">
        <f t="shared" ca="1" si="43"/>
        <v>1.2643559075941913</v>
      </c>
      <c r="C306" s="37">
        <f t="shared" ca="1" si="44"/>
        <v>1.5229762530883955</v>
      </c>
      <c r="D306" s="37">
        <f t="shared" ca="1" si="45"/>
        <v>1.4244023686373164</v>
      </c>
      <c r="E306" s="37">
        <f t="shared" ca="1" si="46"/>
        <v>1.590133400745547</v>
      </c>
      <c r="F306" s="37">
        <f t="shared" ca="1" si="47"/>
        <v>1.9285985404515538</v>
      </c>
      <c r="G306" s="37">
        <f t="shared" ca="1" si="48"/>
        <v>2.0820026128661748</v>
      </c>
      <c r="H306" s="37">
        <f t="shared" ca="1" si="49"/>
        <v>-0.32577749315135573</v>
      </c>
      <c r="I306" s="37">
        <f t="shared" ca="1" si="50"/>
        <v>-0.40562228736315831</v>
      </c>
      <c r="J306" s="37">
        <f t="shared" ca="1" si="51"/>
        <v>-0.65760024422885843</v>
      </c>
      <c r="M306" s="118" t="s">
        <v>103</v>
      </c>
      <c r="N306" s="118">
        <f t="shared" si="37"/>
        <v>30463323</v>
      </c>
      <c r="O306" s="118">
        <f t="shared" si="38"/>
        <v>33154437.050125901</v>
      </c>
      <c r="P306" s="118">
        <f t="shared" si="39"/>
        <v>29334004</v>
      </c>
      <c r="Q306" s="118">
        <f t="shared" si="40"/>
        <v>30628898.237094399</v>
      </c>
      <c r="R306" s="118">
        <f t="shared" si="41"/>
        <v>31364025</v>
      </c>
      <c r="AJ306" s="27"/>
      <c r="AK306" s="27"/>
      <c r="AL306" s="27"/>
      <c r="AM306" s="27"/>
    </row>
    <row r="307" spans="1:39">
      <c r="A307" s="130" t="str">
        <f t="shared" si="42"/>
        <v>Oct</v>
      </c>
      <c r="B307" s="37">
        <f t="shared" ca="1" si="43"/>
        <v>1.8889094600743321</v>
      </c>
      <c r="C307" s="37">
        <f t="shared" ca="1" si="44"/>
        <v>1.6715601286479667</v>
      </c>
      <c r="D307" s="37">
        <f t="shared" ca="1" si="45"/>
        <v>1.5633692263668317</v>
      </c>
      <c r="E307" s="37">
        <f t="shared" ca="1" si="46"/>
        <v>2.2387429762669022</v>
      </c>
      <c r="F307" s="37">
        <f t="shared" ca="1" si="47"/>
        <v>2.5769329069430817</v>
      </c>
      <c r="G307" s="37">
        <f t="shared" ca="1" si="48"/>
        <v>2.5370106547230478</v>
      </c>
      <c r="H307" s="37">
        <f t="shared" ca="1" si="49"/>
        <v>-0.34983351619257008</v>
      </c>
      <c r="I307" s="37">
        <f t="shared" ca="1" si="50"/>
        <v>-0.90537277829511509</v>
      </c>
      <c r="J307" s="37">
        <f t="shared" ca="1" si="51"/>
        <v>-0.97364142835621603</v>
      </c>
      <c r="M307" s="118" t="s">
        <v>104</v>
      </c>
      <c r="N307" s="118">
        <f t="shared" si="37"/>
        <v>30463323</v>
      </c>
      <c r="O307" s="118">
        <f t="shared" si="38"/>
        <v>33154437.050125901</v>
      </c>
      <c r="P307" s="118">
        <f t="shared" si="39"/>
        <v>29334004</v>
      </c>
      <c r="Q307" s="118">
        <f t="shared" si="40"/>
        <v>30628898.237094399</v>
      </c>
      <c r="R307" s="118">
        <f t="shared" si="41"/>
        <v>31364025</v>
      </c>
      <c r="AJ307" s="27"/>
      <c r="AK307" s="27"/>
      <c r="AL307" s="27"/>
      <c r="AM307" s="27"/>
    </row>
    <row r="308" spans="1:39">
      <c r="A308" s="130" t="str">
        <f t="shared" si="42"/>
        <v>Nov</v>
      </c>
      <c r="B308" s="37">
        <f t="shared" ca="1" si="43"/>
        <v>1.385361948202434</v>
      </c>
      <c r="C308" s="37">
        <f t="shared" ca="1" si="44"/>
        <v>1.5973278724581892</v>
      </c>
      <c r="D308" s="37" t="str">
        <f t="shared" ca="1" si="45"/>
        <v/>
      </c>
      <c r="E308" s="37">
        <f t="shared" ca="1" si="46"/>
        <v>1.9196137236899589</v>
      </c>
      <c r="F308" s="37">
        <f t="shared" ca="1" si="47"/>
        <v>1.9661167974204963</v>
      </c>
      <c r="G308" s="37" t="str">
        <f t="shared" ca="1" si="48"/>
        <v/>
      </c>
      <c r="H308" s="37">
        <f t="shared" ca="1" si="49"/>
        <v>-0.53425177548752489</v>
      </c>
      <c r="I308" s="37">
        <f t="shared" ca="1" si="50"/>
        <v>-0.36878892496230709</v>
      </c>
      <c r="J308" s="37" t="str">
        <f t="shared" ca="1" si="51"/>
        <v/>
      </c>
      <c r="M308" s="118" t="s">
        <v>31</v>
      </c>
      <c r="N308" s="118">
        <f t="shared" si="37"/>
        <v>30463323</v>
      </c>
      <c r="O308" s="118">
        <f t="shared" si="38"/>
        <v>33154437.050125901</v>
      </c>
      <c r="P308" s="118">
        <f t="shared" si="39"/>
        <v>29334004</v>
      </c>
      <c r="Q308" s="118">
        <f t="shared" si="40"/>
        <v>30628898.237094399</v>
      </c>
      <c r="R308" s="118">
        <f t="shared" si="41"/>
        <v>31364025</v>
      </c>
      <c r="AJ308" s="27"/>
      <c r="AK308" s="27"/>
      <c r="AL308" s="27"/>
      <c r="AM308" s="27"/>
    </row>
    <row r="309" spans="1:39">
      <c r="A309" s="130" t="str">
        <f t="shared" si="42"/>
        <v>Dec</v>
      </c>
      <c r="B309" s="37">
        <f t="shared" ca="1" si="43"/>
        <v>2.0668945669518721</v>
      </c>
      <c r="C309" s="37">
        <f t="shared" ca="1" si="44"/>
        <v>2.0504601735583057</v>
      </c>
      <c r="D309" s="37" t="str">
        <f t="shared" ca="1" si="45"/>
        <v/>
      </c>
      <c r="E309" s="37">
        <f t="shared" ca="1" si="46"/>
        <v>3.1972995099713843</v>
      </c>
      <c r="F309" s="37">
        <f t="shared" ca="1" si="47"/>
        <v>3.8670265675289306</v>
      </c>
      <c r="G309" s="37" t="str">
        <f t="shared" ca="1" si="48"/>
        <v/>
      </c>
      <c r="H309" s="37">
        <f t="shared" ca="1" si="49"/>
        <v>-1.1304049430195122</v>
      </c>
      <c r="I309" s="37">
        <f t="shared" ca="1" si="50"/>
        <v>-1.8165663939706249</v>
      </c>
      <c r="J309" s="37" t="str">
        <f t="shared" ca="1" si="51"/>
        <v/>
      </c>
      <c r="M309" s="118" t="s">
        <v>32</v>
      </c>
      <c r="N309" s="118">
        <f t="shared" si="37"/>
        <v>30463323</v>
      </c>
      <c r="O309" s="118">
        <f t="shared" si="38"/>
        <v>33154437.050125901</v>
      </c>
      <c r="P309" s="118">
        <f t="shared" si="39"/>
        <v>29334004</v>
      </c>
      <c r="Q309" s="118">
        <f t="shared" si="40"/>
        <v>30628898.237094399</v>
      </c>
      <c r="R309" s="118">
        <f t="shared" si="41"/>
        <v>31364025</v>
      </c>
      <c r="AJ309" s="27"/>
      <c r="AK309" s="27"/>
      <c r="AL309" s="27"/>
      <c r="AM309" s="27"/>
    </row>
    <row r="310" spans="1:39">
      <c r="A310" s="67" t="s">
        <v>116</v>
      </c>
      <c r="B310" s="37">
        <f ca="1">SUM(B298:B309)</f>
        <v>21.111021302567679</v>
      </c>
      <c r="C310" s="37">
        <f t="shared" ref="C310:G310" ca="1" si="52">SUM(C298:C309)</f>
        <v>21.903189558881905</v>
      </c>
      <c r="D310" s="37">
        <f t="shared" ca="1" si="52"/>
        <v>17.25995179952082</v>
      </c>
      <c r="E310" s="37">
        <f t="shared" ca="1" si="52"/>
        <v>22.703244797030187</v>
      </c>
      <c r="F310" s="37">
        <f t="shared" ca="1" si="52"/>
        <v>26.137054205078854</v>
      </c>
      <c r="G310" s="37">
        <f t="shared" ca="1" si="52"/>
        <v>23.862658917529387</v>
      </c>
      <c r="H310" s="67" t="s">
        <v>74</v>
      </c>
      <c r="I310" s="67" t="s">
        <v>74</v>
      </c>
      <c r="J310" s="67" t="s">
        <v>74</v>
      </c>
      <c r="AJ310" s="27"/>
      <c r="AK310" s="27"/>
      <c r="AL310" s="27"/>
      <c r="AM310" s="27"/>
    </row>
    <row r="311" spans="1:39">
      <c r="A311" s="46"/>
      <c r="B311" s="46"/>
      <c r="C311" s="43"/>
      <c r="D311" s="43"/>
      <c r="E311" s="43"/>
      <c r="F311" s="43"/>
      <c r="G311" s="43"/>
      <c r="H311" s="43"/>
      <c r="I311" s="43"/>
      <c r="J311" s="43"/>
      <c r="AJ311" s="27"/>
      <c r="AK311" s="27"/>
      <c r="AL311" s="27"/>
      <c r="AM311" s="27"/>
    </row>
    <row r="312" spans="1:39">
      <c r="A312" s="46"/>
      <c r="B312" s="46"/>
      <c r="C312" s="43"/>
      <c r="D312" s="43"/>
      <c r="E312" s="43"/>
      <c r="F312" s="43"/>
      <c r="G312" s="43"/>
      <c r="H312" s="43"/>
      <c r="I312" s="43"/>
      <c r="J312" s="43"/>
      <c r="AJ312" s="27"/>
      <c r="AK312" s="27"/>
      <c r="AL312" s="27"/>
      <c r="AM312" s="27"/>
    </row>
    <row r="313" spans="1:39">
      <c r="A313" s="46"/>
      <c r="B313" s="46"/>
      <c r="C313" s="43"/>
      <c r="D313" s="43"/>
      <c r="E313" s="43"/>
      <c r="F313" s="43"/>
      <c r="G313" s="43"/>
      <c r="H313" s="43"/>
      <c r="I313" s="43"/>
      <c r="J313" s="43"/>
      <c r="AJ313" s="27"/>
      <c r="AK313" s="27"/>
      <c r="AL313" s="27"/>
      <c r="AM313" s="27"/>
    </row>
    <row r="314" spans="1:39">
      <c r="A314" s="46"/>
      <c r="B314" s="46"/>
      <c r="C314" s="43"/>
      <c r="D314" s="43"/>
      <c r="E314" s="43"/>
      <c r="F314" s="43"/>
      <c r="G314" s="43"/>
      <c r="H314" s="43"/>
      <c r="I314" s="43"/>
      <c r="J314" s="43"/>
      <c r="AJ314" s="27"/>
      <c r="AK314" s="27"/>
      <c r="AL314" s="27"/>
      <c r="AM314" s="27"/>
    </row>
    <row r="315" spans="1:39">
      <c r="A315" s="46"/>
      <c r="B315" s="46"/>
      <c r="C315" s="43"/>
      <c r="D315" s="43"/>
      <c r="E315" s="43"/>
      <c r="F315" s="43"/>
      <c r="G315" s="43"/>
      <c r="H315" s="43"/>
      <c r="I315" s="43"/>
      <c r="J315" s="43"/>
      <c r="AJ315" s="27"/>
      <c r="AK315" s="27"/>
      <c r="AL315" s="27"/>
      <c r="AM315" s="27"/>
    </row>
    <row r="316" spans="1:39">
      <c r="A316" s="46"/>
      <c r="B316" s="46"/>
      <c r="C316" s="43"/>
      <c r="D316" s="43"/>
      <c r="E316" s="43"/>
      <c r="F316" s="43"/>
      <c r="G316" s="43"/>
      <c r="H316" s="43"/>
      <c r="I316" s="43"/>
      <c r="J316" s="43"/>
      <c r="AJ316" s="27"/>
      <c r="AK316" s="27"/>
      <c r="AL316" s="27"/>
      <c r="AM316" s="27"/>
    </row>
    <row r="317" spans="1:39">
      <c r="A317" s="46"/>
      <c r="B317" s="46"/>
      <c r="C317" s="43"/>
      <c r="D317" s="43"/>
      <c r="E317" s="43"/>
      <c r="F317" s="43"/>
      <c r="G317" s="43"/>
      <c r="H317" s="43"/>
      <c r="I317" s="43"/>
      <c r="J317" s="43"/>
      <c r="AJ317" s="27"/>
      <c r="AK317" s="27"/>
      <c r="AL317" s="27"/>
      <c r="AM317" s="27"/>
    </row>
    <row r="318" spans="1:39">
      <c r="A318" s="46"/>
      <c r="B318" s="46"/>
      <c r="C318" s="43"/>
      <c r="D318" s="43"/>
      <c r="E318" s="43"/>
      <c r="F318" s="43"/>
      <c r="G318" s="43"/>
      <c r="H318" s="43"/>
      <c r="I318" s="43"/>
      <c r="J318" s="43"/>
      <c r="AJ318" s="27"/>
      <c r="AK318" s="27"/>
      <c r="AL318" s="27"/>
      <c r="AM318" s="27"/>
    </row>
    <row r="319" spans="1:39">
      <c r="A319" s="46"/>
      <c r="B319" s="46"/>
      <c r="C319" s="43"/>
      <c r="D319" s="43"/>
      <c r="E319" s="43"/>
      <c r="F319" s="43"/>
      <c r="G319" s="43"/>
      <c r="H319" s="43"/>
      <c r="I319" s="43"/>
      <c r="J319" s="43"/>
      <c r="AJ319" s="27"/>
      <c r="AK319" s="27"/>
      <c r="AL319" s="27"/>
      <c r="AM319" s="27"/>
    </row>
    <row r="320" spans="1:39">
      <c r="A320" s="46"/>
      <c r="B320" s="46"/>
      <c r="C320" s="43"/>
      <c r="D320" s="43"/>
      <c r="E320" s="43"/>
      <c r="F320" s="43"/>
      <c r="G320" s="43"/>
      <c r="H320" s="43"/>
      <c r="I320" s="43"/>
      <c r="J320" s="43"/>
      <c r="AJ320" s="27"/>
      <c r="AK320" s="27"/>
      <c r="AL320" s="27"/>
      <c r="AM320" s="27"/>
    </row>
    <row r="321" spans="1:10">
      <c r="A321" s="46"/>
      <c r="B321" s="46"/>
      <c r="C321" s="43"/>
      <c r="D321" s="43"/>
      <c r="E321" s="43"/>
      <c r="F321" s="43"/>
      <c r="G321" s="43"/>
      <c r="H321" s="43"/>
      <c r="I321" s="43"/>
      <c r="J321" s="43"/>
    </row>
    <row r="322" spans="1:10">
      <c r="A322" s="46"/>
      <c r="B322" s="46"/>
      <c r="C322" s="43"/>
      <c r="D322" s="43"/>
      <c r="E322" s="43"/>
      <c r="F322" s="43"/>
      <c r="G322" s="43"/>
      <c r="H322" s="43"/>
      <c r="I322" s="43"/>
      <c r="J322" s="43"/>
    </row>
    <row r="323" spans="1:10">
      <c r="A323" s="46"/>
      <c r="B323" s="46"/>
      <c r="C323" s="43"/>
      <c r="D323" s="43"/>
      <c r="E323" s="43"/>
      <c r="F323" s="43"/>
      <c r="G323" s="43"/>
      <c r="H323" s="43"/>
      <c r="I323" s="43"/>
      <c r="J323" s="43"/>
    </row>
    <row r="324" spans="1:10">
      <c r="A324" s="46"/>
      <c r="B324" s="46"/>
      <c r="C324" s="43"/>
      <c r="D324" s="43"/>
      <c r="E324" s="43"/>
      <c r="F324" s="43"/>
      <c r="G324" s="43"/>
      <c r="H324" s="43"/>
      <c r="I324" s="43"/>
      <c r="J324" s="43"/>
    </row>
    <row r="325" spans="1:10">
      <c r="A325" s="46"/>
      <c r="B325" s="46"/>
      <c r="C325" s="43"/>
      <c r="D325" s="43"/>
      <c r="E325" s="43"/>
      <c r="F325" s="43"/>
      <c r="G325" s="43"/>
      <c r="H325" s="43"/>
      <c r="I325" s="43"/>
      <c r="J325" s="43"/>
    </row>
    <row r="326" spans="1:10">
      <c r="A326" s="46"/>
      <c r="B326" s="46"/>
      <c r="C326" s="43"/>
      <c r="D326" s="43"/>
      <c r="E326" s="43"/>
      <c r="F326" s="43"/>
      <c r="G326" s="43"/>
      <c r="H326" s="43"/>
      <c r="I326" s="43"/>
      <c r="J326" s="43"/>
    </row>
    <row r="327" spans="1:10">
      <c r="A327" s="46"/>
      <c r="B327" s="46"/>
      <c r="C327" s="43"/>
      <c r="D327" s="43"/>
      <c r="E327" s="43"/>
      <c r="F327" s="43"/>
      <c r="G327" s="43"/>
      <c r="H327" s="43"/>
      <c r="I327" s="43"/>
      <c r="J327" s="43"/>
    </row>
    <row r="328" spans="1:10">
      <c r="A328" s="46"/>
      <c r="B328" s="46"/>
      <c r="C328" s="43"/>
      <c r="D328" s="43"/>
      <c r="E328" s="43"/>
      <c r="F328" s="43"/>
      <c r="G328" s="43"/>
      <c r="H328" s="43"/>
      <c r="I328" s="43"/>
      <c r="J328" s="43"/>
    </row>
    <row r="329" spans="1:10">
      <c r="A329" s="46"/>
      <c r="B329" s="46"/>
      <c r="C329" s="43"/>
      <c r="D329" s="43"/>
      <c r="E329" s="43"/>
      <c r="F329" s="43"/>
      <c r="G329" s="43"/>
      <c r="H329" s="43"/>
      <c r="I329" s="43"/>
      <c r="J329" s="43"/>
    </row>
    <row r="330" spans="1:10">
      <c r="A330" s="46"/>
      <c r="B330" s="46"/>
      <c r="C330" s="43"/>
      <c r="D330" s="43"/>
      <c r="E330" s="43"/>
      <c r="F330" s="43"/>
      <c r="G330" s="43"/>
      <c r="H330" s="43"/>
      <c r="I330" s="43"/>
      <c r="J330" s="43"/>
    </row>
    <row r="331" spans="1:10">
      <c r="A331" s="46"/>
      <c r="B331" s="46"/>
      <c r="C331" s="43"/>
      <c r="D331" s="43"/>
      <c r="E331" s="43"/>
      <c r="F331" s="43"/>
      <c r="G331" s="43"/>
      <c r="H331" s="43"/>
      <c r="I331" s="43"/>
      <c r="J331" s="43"/>
    </row>
    <row r="332" spans="1:10">
      <c r="A332" s="46"/>
      <c r="B332" s="46"/>
      <c r="C332" s="43"/>
      <c r="D332" s="43"/>
      <c r="E332" s="43"/>
      <c r="F332" s="43"/>
      <c r="G332" s="43"/>
      <c r="H332" s="43"/>
      <c r="I332" s="43"/>
      <c r="J332" s="43"/>
    </row>
    <row r="333" spans="1:10">
      <c r="A333" s="46"/>
      <c r="B333" s="46"/>
      <c r="C333" s="43"/>
      <c r="D333" s="43"/>
      <c r="E333" s="43"/>
      <c r="F333" s="43"/>
      <c r="G333" s="43"/>
      <c r="H333" s="43"/>
      <c r="I333" s="43"/>
      <c r="J333" s="43"/>
    </row>
    <row r="334" spans="1:10">
      <c r="A334" s="46"/>
      <c r="B334" s="46"/>
      <c r="C334" s="43"/>
      <c r="D334" s="43"/>
      <c r="E334" s="43"/>
      <c r="F334" s="43"/>
      <c r="G334" s="43"/>
      <c r="H334" s="43"/>
      <c r="I334" s="43"/>
      <c r="J334" s="43"/>
    </row>
    <row r="335" spans="1:10">
      <c r="A335" s="46"/>
      <c r="B335" s="46"/>
      <c r="C335" s="43"/>
      <c r="D335" s="43"/>
      <c r="E335" s="43"/>
      <c r="F335" s="43"/>
      <c r="G335" s="43"/>
      <c r="H335" s="43"/>
      <c r="I335" s="43"/>
      <c r="J335" s="43"/>
    </row>
    <row r="336" spans="1:10">
      <c r="A336" s="46"/>
      <c r="B336" s="46"/>
      <c r="C336" s="43"/>
      <c r="D336" s="43"/>
      <c r="E336" s="43"/>
      <c r="F336" s="43"/>
      <c r="G336" s="43"/>
      <c r="H336" s="43"/>
      <c r="I336" s="43"/>
      <c r="J336" s="43"/>
    </row>
    <row r="337" spans="1:10">
      <c r="A337" s="46"/>
      <c r="B337" s="46"/>
      <c r="C337" s="43"/>
      <c r="D337" s="43"/>
      <c r="E337" s="43"/>
      <c r="F337" s="43"/>
      <c r="G337" s="43"/>
      <c r="H337" s="43"/>
      <c r="I337" s="43"/>
      <c r="J337" s="43"/>
    </row>
    <row r="338" spans="1:10">
      <c r="A338" s="46"/>
      <c r="B338" s="46"/>
      <c r="C338" s="43"/>
      <c r="D338" s="43"/>
      <c r="E338" s="43"/>
      <c r="F338" s="43"/>
      <c r="G338" s="43"/>
      <c r="H338" s="43"/>
      <c r="I338" s="43"/>
      <c r="J338" s="43"/>
    </row>
    <row r="339" spans="1:10">
      <c r="A339" s="46"/>
      <c r="B339" s="46"/>
      <c r="C339" s="43"/>
      <c r="D339" s="43"/>
      <c r="E339" s="43"/>
      <c r="F339" s="43"/>
      <c r="G339" s="43"/>
      <c r="H339" s="43"/>
      <c r="I339" s="43"/>
      <c r="J339" s="43"/>
    </row>
    <row r="340" spans="1:10">
      <c r="A340" s="46"/>
      <c r="B340" s="46"/>
      <c r="C340" s="43"/>
      <c r="D340" s="43"/>
      <c r="E340" s="43"/>
      <c r="F340" s="43"/>
      <c r="G340" s="43"/>
      <c r="H340" s="43"/>
      <c r="I340" s="43"/>
      <c r="J340" s="43"/>
    </row>
    <row r="341" spans="1:10">
      <c r="A341" s="46"/>
      <c r="B341" s="46"/>
      <c r="C341" s="43"/>
      <c r="D341" s="43"/>
      <c r="E341" s="43"/>
      <c r="F341" s="43"/>
      <c r="G341" s="43"/>
      <c r="H341" s="43"/>
      <c r="I341" s="43"/>
      <c r="J341" s="43"/>
    </row>
    <row r="342" spans="1:10">
      <c r="A342" s="46"/>
      <c r="B342" s="46"/>
      <c r="C342" s="43"/>
      <c r="D342" s="43"/>
      <c r="E342" s="43"/>
      <c r="F342" s="43"/>
      <c r="G342" s="43"/>
      <c r="H342" s="43"/>
      <c r="I342" s="43"/>
      <c r="J342" s="43"/>
    </row>
    <row r="343" spans="1:10">
      <c r="A343" s="46"/>
      <c r="B343" s="46"/>
      <c r="C343" s="43"/>
      <c r="D343" s="43"/>
      <c r="E343" s="43"/>
      <c r="F343" s="43"/>
      <c r="G343" s="43"/>
      <c r="H343" s="43"/>
      <c r="I343" s="43"/>
      <c r="J343" s="43"/>
    </row>
    <row r="344" spans="1:10">
      <c r="A344" s="46"/>
      <c r="B344" s="46"/>
      <c r="C344" s="43"/>
      <c r="D344" s="43"/>
      <c r="E344" s="43"/>
      <c r="F344" s="43"/>
      <c r="G344" s="43"/>
      <c r="H344" s="43"/>
      <c r="I344" s="43"/>
      <c r="J344" s="43"/>
    </row>
    <row r="345" spans="1:10">
      <c r="A345" s="46"/>
      <c r="B345" s="46"/>
      <c r="C345" s="43"/>
      <c r="D345" s="43"/>
      <c r="E345" s="43"/>
      <c r="F345" s="43"/>
      <c r="G345" s="43"/>
      <c r="H345" s="43"/>
      <c r="I345" s="43"/>
      <c r="J345" s="43"/>
    </row>
    <row r="346" spans="1:10">
      <c r="A346" s="46"/>
      <c r="B346" s="46"/>
      <c r="C346" s="43"/>
      <c r="D346" s="43"/>
      <c r="E346" s="43"/>
      <c r="F346" s="43"/>
      <c r="G346" s="43"/>
      <c r="H346" s="43"/>
      <c r="I346" s="43"/>
      <c r="J346" s="43"/>
    </row>
    <row r="347" spans="1:10">
      <c r="A347" s="46"/>
      <c r="B347" s="46"/>
      <c r="C347" s="43"/>
      <c r="D347" s="43"/>
      <c r="E347" s="43"/>
      <c r="F347" s="43"/>
      <c r="G347" s="43"/>
      <c r="H347" s="43"/>
      <c r="I347" s="43"/>
      <c r="J347" s="43"/>
    </row>
    <row r="348" spans="1:10">
      <c r="A348" s="46"/>
      <c r="B348" s="46"/>
      <c r="C348" s="43"/>
      <c r="D348" s="43"/>
      <c r="E348" s="43"/>
      <c r="F348" s="43"/>
      <c r="G348" s="43"/>
      <c r="H348" s="43"/>
      <c r="I348" s="43"/>
      <c r="J348" s="43"/>
    </row>
    <row r="349" spans="1:10">
      <c r="A349" s="46"/>
      <c r="B349" s="46"/>
      <c r="C349" s="43"/>
      <c r="D349" s="43"/>
      <c r="E349" s="43"/>
      <c r="F349" s="43"/>
      <c r="G349" s="43"/>
      <c r="H349" s="43"/>
      <c r="I349" s="43"/>
      <c r="J349" s="43"/>
    </row>
    <row r="350" spans="1:10">
      <c r="A350" s="46"/>
      <c r="B350" s="46"/>
      <c r="C350" s="43"/>
      <c r="D350" s="43"/>
      <c r="E350" s="43"/>
      <c r="F350" s="43"/>
      <c r="G350" s="43"/>
      <c r="H350" s="43"/>
      <c r="I350" s="43"/>
      <c r="J350" s="43"/>
    </row>
    <row r="351" spans="1:10">
      <c r="A351" s="46"/>
      <c r="B351" s="46"/>
      <c r="C351" s="43"/>
      <c r="D351" s="43"/>
      <c r="E351" s="43"/>
      <c r="F351" s="43"/>
      <c r="G351" s="43"/>
      <c r="H351" s="43"/>
      <c r="I351" s="43"/>
      <c r="J351" s="43"/>
    </row>
    <row r="352" spans="1:10">
      <c r="A352" s="46"/>
      <c r="B352" s="46"/>
      <c r="C352" s="43"/>
      <c r="D352" s="43"/>
      <c r="E352" s="43"/>
      <c r="F352" s="43"/>
      <c r="G352" s="43"/>
      <c r="H352" s="43"/>
      <c r="I352" s="43"/>
      <c r="J352" s="43"/>
    </row>
    <row r="353" spans="1:13">
      <c r="A353" s="46"/>
      <c r="B353" s="46"/>
      <c r="C353" s="43"/>
      <c r="D353" s="43"/>
      <c r="E353" s="43"/>
      <c r="F353" s="43"/>
      <c r="G353" s="43"/>
      <c r="H353" s="43"/>
      <c r="I353" s="43"/>
      <c r="J353" s="43"/>
    </row>
    <row r="354" spans="1:13">
      <c r="A354" s="46"/>
      <c r="B354" s="46"/>
      <c r="C354" s="43"/>
      <c r="D354" s="43"/>
      <c r="E354" s="43"/>
      <c r="F354" s="43"/>
      <c r="G354" s="43"/>
      <c r="H354" s="43"/>
      <c r="I354" s="43"/>
      <c r="J354" s="43"/>
    </row>
    <row r="355" spans="1:13">
      <c r="A355" s="46"/>
      <c r="B355" s="46"/>
      <c r="C355" s="43"/>
      <c r="D355" s="43"/>
      <c r="E355" s="43"/>
      <c r="F355" s="43"/>
      <c r="G355" s="43"/>
      <c r="H355" s="43"/>
      <c r="I355" s="43"/>
      <c r="J355" s="43"/>
    </row>
    <row r="356" spans="1:13">
      <c r="A356" s="46"/>
      <c r="B356" s="46"/>
      <c r="C356" s="43"/>
      <c r="D356" s="43"/>
      <c r="E356" s="43"/>
      <c r="F356" s="43"/>
      <c r="G356" s="43"/>
      <c r="H356" s="43"/>
      <c r="I356" s="43"/>
      <c r="J356" s="43"/>
    </row>
    <row r="357" spans="1:13">
      <c r="A357" s="46"/>
      <c r="B357" s="46"/>
      <c r="C357" s="43"/>
      <c r="D357" s="43"/>
      <c r="E357" s="43"/>
      <c r="F357" s="43"/>
      <c r="G357" s="43"/>
      <c r="H357" s="43"/>
      <c r="I357" s="43"/>
      <c r="J357" s="43"/>
    </row>
    <row r="358" spans="1:13">
      <c r="A358" s="46"/>
      <c r="B358" s="46"/>
      <c r="C358" s="43"/>
      <c r="D358" s="43"/>
      <c r="E358" s="43"/>
      <c r="F358" s="43"/>
      <c r="G358" s="43"/>
      <c r="H358" s="43"/>
      <c r="I358" s="43"/>
      <c r="J358" s="43"/>
    </row>
    <row r="359" spans="1:13">
      <c r="A359" s="46"/>
      <c r="B359" s="46"/>
      <c r="C359" s="43"/>
      <c r="D359" s="43"/>
      <c r="E359" s="43"/>
      <c r="F359" s="43"/>
      <c r="G359" s="43"/>
      <c r="H359" s="43"/>
      <c r="I359" s="43"/>
      <c r="J359" s="43"/>
    </row>
    <row r="360" spans="1:13">
      <c r="A360" s="46"/>
      <c r="B360" s="46"/>
      <c r="C360" s="43"/>
      <c r="D360" s="43"/>
      <c r="E360" s="43"/>
      <c r="F360" s="43"/>
      <c r="G360" s="43"/>
      <c r="H360" s="43"/>
      <c r="I360" s="43"/>
      <c r="J360" s="43"/>
    </row>
    <row r="361" spans="1:13">
      <c r="A361" s="46"/>
      <c r="B361" s="46"/>
      <c r="C361" s="43"/>
      <c r="D361" s="43"/>
      <c r="E361" s="43"/>
      <c r="F361" s="43"/>
      <c r="G361" s="43"/>
      <c r="H361" s="43"/>
      <c r="I361" s="43"/>
      <c r="J361" s="43"/>
    </row>
    <row r="362" spans="1:13">
      <c r="A362" s="46"/>
      <c r="B362" s="46"/>
      <c r="C362" s="43"/>
      <c r="D362" s="43"/>
      <c r="E362" s="43"/>
      <c r="F362" s="43"/>
      <c r="G362" s="43"/>
      <c r="H362" s="43"/>
      <c r="I362" s="43"/>
      <c r="J362" s="43"/>
    </row>
    <row r="363" spans="1:13">
      <c r="A363" s="46"/>
      <c r="B363" s="46"/>
      <c r="C363" s="43"/>
      <c r="D363" s="43"/>
      <c r="E363" s="43"/>
      <c r="F363" s="43"/>
      <c r="G363" s="43"/>
      <c r="H363" s="43"/>
      <c r="I363" s="43"/>
      <c r="J363" s="43"/>
    </row>
    <row r="364" spans="1:13">
      <c r="A364" s="46"/>
      <c r="B364" s="46"/>
      <c r="C364" s="43"/>
      <c r="D364" s="43"/>
      <c r="E364" s="43"/>
      <c r="F364" s="43"/>
      <c r="G364" s="43"/>
      <c r="H364" s="43"/>
      <c r="I364" s="43"/>
      <c r="J364" s="43"/>
    </row>
    <row r="365" spans="1:13">
      <c r="A365" s="46"/>
      <c r="B365" s="46"/>
      <c r="C365" s="43"/>
      <c r="D365" s="43"/>
      <c r="E365" s="43"/>
      <c r="F365" s="43"/>
      <c r="G365" s="43"/>
      <c r="H365" s="43"/>
      <c r="I365" s="43"/>
      <c r="J365" s="43"/>
    </row>
    <row r="366" spans="1:13" ht="15" customHeight="1">
      <c r="A366" s="153" t="s">
        <v>123</v>
      </c>
      <c r="B366" s="154"/>
      <c r="C366" s="154"/>
      <c r="D366" s="154"/>
      <c r="E366" s="154"/>
      <c r="F366" s="154"/>
      <c r="G366" s="154"/>
      <c r="H366" s="154"/>
      <c r="I366" s="154"/>
      <c r="J366" s="155"/>
      <c r="K366" s="46"/>
      <c r="L366" s="120"/>
      <c r="M366" s="120"/>
    </row>
    <row r="367" spans="1:13">
      <c r="A367" s="128" t="s">
        <v>93</v>
      </c>
      <c r="B367" s="134"/>
      <c r="C367" s="135" t="s">
        <v>113</v>
      </c>
      <c r="D367" s="132"/>
      <c r="E367" s="131"/>
      <c r="F367" s="135" t="s">
        <v>114</v>
      </c>
      <c r="G367" s="132"/>
      <c r="H367" s="131"/>
      <c r="I367" s="135" t="s">
        <v>115</v>
      </c>
      <c r="J367" s="132"/>
      <c r="K367" s="46"/>
      <c r="L367" s="120"/>
      <c r="M367" s="120"/>
    </row>
    <row r="368" spans="1:13">
      <c r="A368" s="30">
        <v>1</v>
      </c>
      <c r="B368" s="31">
        <v>2</v>
      </c>
      <c r="C368" s="31">
        <v>3</v>
      </c>
      <c r="D368" s="31">
        <v>4</v>
      </c>
      <c r="E368" s="31">
        <v>5</v>
      </c>
      <c r="F368" s="31">
        <v>6</v>
      </c>
      <c r="G368" s="31">
        <v>7</v>
      </c>
      <c r="H368" s="69" t="s">
        <v>86</v>
      </c>
      <c r="I368" s="69" t="s">
        <v>87</v>
      </c>
      <c r="J368" s="69" t="s">
        <v>88</v>
      </c>
      <c r="K368" s="46"/>
      <c r="L368" s="120"/>
      <c r="M368" s="120"/>
    </row>
    <row r="369" spans="1:13">
      <c r="A369" s="32"/>
      <c r="B369" s="31" t="s">
        <v>77</v>
      </c>
      <c r="C369" s="31" t="s">
        <v>65</v>
      </c>
      <c r="D369" s="31" t="s">
        <v>20</v>
      </c>
      <c r="E369" s="31" t="s">
        <v>77</v>
      </c>
      <c r="F369" s="31" t="s">
        <v>65</v>
      </c>
      <c r="G369" s="31" t="s">
        <v>20</v>
      </c>
      <c r="H369" s="31" t="s">
        <v>77</v>
      </c>
      <c r="I369" s="31" t="s">
        <v>65</v>
      </c>
      <c r="J369" s="31" t="s">
        <v>20</v>
      </c>
      <c r="K369" s="46"/>
      <c r="L369" s="120"/>
      <c r="M369" s="120"/>
    </row>
    <row r="370" spans="1:13">
      <c r="A370" s="34"/>
      <c r="B370" s="128">
        <v>2019</v>
      </c>
      <c r="C370" s="128">
        <v>2020</v>
      </c>
      <c r="D370" s="128">
        <v>2021</v>
      </c>
      <c r="E370" s="128">
        <v>2019</v>
      </c>
      <c r="F370" s="128">
        <v>2020</v>
      </c>
      <c r="G370" s="128">
        <v>2021</v>
      </c>
      <c r="H370" s="128">
        <v>2019</v>
      </c>
      <c r="I370" s="128">
        <v>2020</v>
      </c>
      <c r="J370" s="128">
        <v>2021</v>
      </c>
      <c r="K370" s="46"/>
      <c r="L370" s="120"/>
      <c r="M370" s="120"/>
    </row>
    <row r="371" spans="1:13">
      <c r="A371" s="36" t="str">
        <f>A6</f>
        <v>Jan</v>
      </c>
      <c r="B371" s="65">
        <f ca="1">IF(INDIRECT(ADDRESS(ROW('3'!BU$27),COLUMN('3'!BU$6)+ROW(A1)-12,1,1,"3"))="","",INDIRECT(ADDRESS(ROW('3'!BU$27),COLUMN('3'!BU$6)+ROW(A1)-12,1,1,"3")))</f>
        <v>235581.60579999999</v>
      </c>
      <c r="C371" s="65">
        <f ca="1">IF(INDIRECT(ADDRESS(ROW('3'!BU$27),COLUMN('3'!BU$6)+ROW(A1),1,1,"3"))="","",INDIRECT(ADDRESS(ROW('3'!BU$27),COLUMN('3'!BU$6)+ROW(A1),1,1,"3")))</f>
        <v>258275.56099999999</v>
      </c>
      <c r="D371" s="65">
        <f ca="1">IF(INDIRECT(ADDRESS(ROW('3'!BU$27),COLUMN('3'!BU$6)+ROW(A1)+12,1,1,"3"))="","",INDIRECT(ADDRESS(ROW('3'!BU$27),COLUMN('3'!BU$6)+ROW(A1)+12,1,1,"3")))</f>
        <v>182213.52799999999</v>
      </c>
      <c r="E371" s="65">
        <f ca="1">IF(INDIRECT(ADDRESS(ROW('3'!BU$28),COLUMN('3'!BU$6)+ROW(A1)-12,1,1,"3"))="","",INDIRECT(ADDRESS(ROW('3'!BU$28),COLUMN('3'!BU$6)+ROW(A1)-12,1,1,"3")))</f>
        <v>205518.755</v>
      </c>
      <c r="F371" s="65">
        <f ca="1">IF(INDIRECT(ADDRESS(ROW('3'!BU$28),COLUMN('3'!BU$6)+ROW(A1),1,1,"3"))="","",INDIRECT(ADDRESS(ROW('3'!BU$28),COLUMN('3'!BU$6)+ROW(A1),1,1,"3")))</f>
        <v>235781.44500000001</v>
      </c>
      <c r="G371" s="65">
        <f ca="1">IF(INDIRECT(ADDRESS(ROW('3'!BU$28),COLUMN('3'!BU$6)+ROW(A1)+12,1,1,"3"))="","",INDIRECT(ADDRESS(ROW('3'!BU$28),COLUMN('3'!BU$6)+ROW(A1)+12,1,1,"3")))</f>
        <v>245021.603</v>
      </c>
      <c r="H371" s="65">
        <f ca="1">IFERROR(B371-E371,"")</f>
        <v>30062.850799999986</v>
      </c>
      <c r="I371" s="65">
        <f ca="1">IFERROR(C371-F371,"")</f>
        <v>22494.11599999998</v>
      </c>
      <c r="J371" s="65">
        <f ca="1">IFERROR(D371-G371,"")</f>
        <v>-62808.075000000012</v>
      </c>
      <c r="K371" s="46"/>
      <c r="L371" s="120"/>
      <c r="M371" s="120"/>
    </row>
    <row r="372" spans="1:13">
      <c r="A372" s="130" t="str">
        <f t="shared" ref="A372:A382" si="53">A7</f>
        <v>Feb</v>
      </c>
      <c r="B372" s="65">
        <f ca="1">IF(INDIRECT(ADDRESS(ROW('3'!BU$27),COLUMN('3'!BU$6)+ROW(A2)-12,1,1,"3"))="","",INDIRECT(ADDRESS(ROW('3'!BU$27),COLUMN('3'!BU$6)+ROW(A2)-12,1,1,"3")))</f>
        <v>231251.66420000003</v>
      </c>
      <c r="C372" s="65">
        <f ca="1">IF(INDIRECT(ADDRESS(ROW('3'!BU$27),COLUMN('3'!BU$6)+ROW(A2),1,1,"3"))="","",INDIRECT(ADDRESS(ROW('3'!BU$27),COLUMN('3'!BU$6)+ROW(A2),1,1,"3")))</f>
        <v>248374.82199999999</v>
      </c>
      <c r="D372" s="65">
        <f ca="1">IF(INDIRECT(ADDRESS(ROW('3'!BU$27),COLUMN('3'!BU$6)+ROW(A2)+12,1,1,"3"))="","",INDIRECT(ADDRESS(ROW('3'!BU$27),COLUMN('3'!BU$6)+ROW(A2)+12,1,1,"3")))</f>
        <v>196739.364</v>
      </c>
      <c r="E372" s="65">
        <f ca="1">IF(INDIRECT(ADDRESS(ROW('3'!BU$28),COLUMN('3'!BU$6)+ROW(A2)-12,1,1,"3"))="","",INDIRECT(ADDRESS(ROW('3'!BU$28),COLUMN('3'!BU$6)+ROW(A2)-12,1,1,"3")))</f>
        <v>224878.97499999998</v>
      </c>
      <c r="F372" s="65">
        <f ca="1">IF(INDIRECT(ADDRESS(ROW('3'!BU$28),COLUMN('3'!BU$6)+ROW(A2),1,1,"3"))="","",INDIRECT(ADDRESS(ROW('3'!BU$28),COLUMN('3'!BU$6)+ROW(A2),1,1,"3")))</f>
        <v>229202.23699999996</v>
      </c>
      <c r="G372" s="65">
        <f ca="1">IF(INDIRECT(ADDRESS(ROW('3'!BU$28),COLUMN('3'!BU$6)+ROW(A2)+12,1,1,"3"))="","",INDIRECT(ADDRESS(ROW('3'!BU$28),COLUMN('3'!BU$6)+ROW(A2)+12,1,1,"3")))</f>
        <v>264114.80200000003</v>
      </c>
      <c r="H372" s="65">
        <f t="shared" ref="H372:H382" ca="1" si="54">IFERROR(B372-E372,"")</f>
        <v>6372.6892000000516</v>
      </c>
      <c r="I372" s="65">
        <f t="shared" ref="I372:I382" ca="1" si="55">IFERROR(C372-F372,"")</f>
        <v>19172.585000000021</v>
      </c>
      <c r="J372" s="65">
        <f t="shared" ref="J372:J382" ca="1" si="56">IFERROR(D372-G372,"")</f>
        <v>-67375.438000000024</v>
      </c>
      <c r="K372" s="46"/>
      <c r="L372" s="120"/>
      <c r="M372" s="120"/>
    </row>
    <row r="373" spans="1:13">
      <c r="A373" s="130" t="str">
        <f t="shared" si="53"/>
        <v>Mar</v>
      </c>
      <c r="B373" s="65">
        <f ca="1">IF(INDIRECT(ADDRESS(ROW('3'!BU$27),COLUMN('3'!BU$6)+ROW(A3)-12,1,1,"3"))="","",INDIRECT(ADDRESS(ROW('3'!BU$27),COLUMN('3'!BU$6)+ROW(A3)-12,1,1,"3")))</f>
        <v>225206.85600000006</v>
      </c>
      <c r="C373" s="65">
        <f ca="1">IF(INDIRECT(ADDRESS(ROW('3'!BU$27),COLUMN('3'!BU$6)+ROW(A3),1,1,"3"))="","",INDIRECT(ADDRESS(ROW('3'!BU$27),COLUMN('3'!BU$6)+ROW(A3),1,1,"3")))</f>
        <v>233055.52400000003</v>
      </c>
      <c r="D373" s="65">
        <f ca="1">IF(INDIRECT(ADDRESS(ROW('3'!BU$27),COLUMN('3'!BU$6)+ROW(A3)+12,1,1,"3"))="","",INDIRECT(ADDRESS(ROW('3'!BU$27),COLUMN('3'!BU$6)+ROW(A3)+12,1,1,"3")))</f>
        <v>280261.929</v>
      </c>
      <c r="E373" s="65">
        <f ca="1">IF(INDIRECT(ADDRESS(ROW('3'!BU$28),COLUMN('3'!BU$6)+ROW(A3)-12,1,1,"3"))="","",INDIRECT(ADDRESS(ROW('3'!BU$28),COLUMN('3'!BU$6)+ROW(A3)-12,1,1,"3")))</f>
        <v>213066.43099999998</v>
      </c>
      <c r="F373" s="65">
        <f ca="1">IF(INDIRECT(ADDRESS(ROW('3'!BU$28),COLUMN('3'!BU$6)+ROW(A3),1,1,"3"))="","",INDIRECT(ADDRESS(ROW('3'!BU$28),COLUMN('3'!BU$6)+ROW(A3),1,1,"3")))</f>
        <v>268426.03200000006</v>
      </c>
      <c r="G373" s="65">
        <f ca="1">IF(INDIRECT(ADDRESS(ROW('3'!BU$28),COLUMN('3'!BU$6)+ROW(A3)+12,1,1,"3"))="","",INDIRECT(ADDRESS(ROW('3'!BU$28),COLUMN('3'!BU$6)+ROW(A3)+12,1,1,"3")))</f>
        <v>304192.59499999997</v>
      </c>
      <c r="H373" s="65">
        <f t="shared" ca="1" si="54"/>
        <v>12140.425000000076</v>
      </c>
      <c r="I373" s="65">
        <f t="shared" ca="1" si="55"/>
        <v>-35370.508000000031</v>
      </c>
      <c r="J373" s="65">
        <f t="shared" ca="1" si="56"/>
        <v>-23930.665999999968</v>
      </c>
      <c r="K373" s="46"/>
      <c r="L373" s="120"/>
      <c r="M373" s="120"/>
    </row>
    <row r="374" spans="1:13">
      <c r="A374" s="130" t="str">
        <f t="shared" si="53"/>
        <v>Apr</v>
      </c>
      <c r="B374" s="65">
        <f ca="1">IF(INDIRECT(ADDRESS(ROW('3'!BU$27),COLUMN('3'!BU$6)+ROW(A4)-12,1,1,"3"))="","",INDIRECT(ADDRESS(ROW('3'!BU$27),COLUMN('3'!BU$6)+ROW(A4)-12,1,1,"3")))</f>
        <v>258832.40399999998</v>
      </c>
      <c r="C374" s="65">
        <f ca="1">IF(INDIRECT(ADDRESS(ROW('3'!BU$27),COLUMN('3'!BU$6)+ROW(A4),1,1,"3"))="","",INDIRECT(ADDRESS(ROW('3'!BU$27),COLUMN('3'!BU$6)+ROW(A4),1,1,"3")))</f>
        <v>250544.49699999997</v>
      </c>
      <c r="D374" s="65">
        <f ca="1">IF(INDIRECT(ADDRESS(ROW('3'!BU$27),COLUMN('3'!BU$6)+ROW(A4)+12,1,1,"3"))="","",INDIRECT(ADDRESS(ROW('3'!BU$27),COLUMN('3'!BU$6)+ROW(A4)+12,1,1,"3")))</f>
        <v>272916.72100000002</v>
      </c>
      <c r="E374" s="65">
        <f ca="1">IF(INDIRECT(ADDRESS(ROW('3'!BU$28),COLUMN('3'!BU$6)+ROW(A4)-12,1,1,"3"))="","",INDIRECT(ADDRESS(ROW('3'!BU$28),COLUMN('3'!BU$6)+ROW(A4)-12,1,1,"3")))</f>
        <v>256886.174</v>
      </c>
      <c r="F374" s="65">
        <f ca="1">IF(INDIRECT(ADDRESS(ROW('3'!BU$28),COLUMN('3'!BU$6)+ROW(A4),1,1,"3"))="","",INDIRECT(ADDRESS(ROW('3'!BU$28),COLUMN('3'!BU$6)+ROW(A4),1,1,"3")))</f>
        <v>267906.80499999993</v>
      </c>
      <c r="G374" s="65">
        <f ca="1">IF(INDIRECT(ADDRESS(ROW('3'!BU$28),COLUMN('3'!BU$6)+ROW(A4)+12,1,1,"3"))="","",INDIRECT(ADDRESS(ROW('3'!BU$28),COLUMN('3'!BU$6)+ROW(A4)+12,1,1,"3")))</f>
        <v>266305.84300000011</v>
      </c>
      <c r="H374" s="65">
        <f t="shared" ca="1" si="54"/>
        <v>1946.2299999999814</v>
      </c>
      <c r="I374" s="65">
        <f t="shared" ca="1" si="55"/>
        <v>-17362.307999999961</v>
      </c>
      <c r="J374" s="65">
        <f t="shared" ca="1" si="56"/>
        <v>6610.8779999999097</v>
      </c>
      <c r="K374" s="46"/>
      <c r="L374" s="120"/>
      <c r="M374" s="120"/>
    </row>
    <row r="375" spans="1:13">
      <c r="A375" s="130" t="str">
        <f t="shared" si="53"/>
        <v>May</v>
      </c>
      <c r="B375" s="65">
        <f ca="1">IF(INDIRECT(ADDRESS(ROW('3'!BU$27),COLUMN('3'!BU$6)+ROW(A5)-12,1,1,"3"))="","",INDIRECT(ADDRESS(ROW('3'!BU$27),COLUMN('3'!BU$6)+ROW(A5)-12,1,1,"3")))</f>
        <v>256203.75799999991</v>
      </c>
      <c r="C375" s="65">
        <f ca="1">IF(INDIRECT(ADDRESS(ROW('3'!BU$27),COLUMN('3'!BU$6)+ROW(A5),1,1,"3"))="","",INDIRECT(ADDRESS(ROW('3'!BU$27),COLUMN('3'!BU$6)+ROW(A5),1,1,"3")))</f>
        <v>221419.72000000009</v>
      </c>
      <c r="D375" s="65">
        <f ca="1">IF(INDIRECT(ADDRESS(ROW('3'!BU$27),COLUMN('3'!BU$6)+ROW(A5)+12,1,1,"3"))="","",INDIRECT(ADDRESS(ROW('3'!BU$27),COLUMN('3'!BU$6)+ROW(A5)+12,1,1,"3")))</f>
        <v>277554.30500000005</v>
      </c>
      <c r="E375" s="65">
        <f ca="1">IF(INDIRECT(ADDRESS(ROW('3'!BU$28),COLUMN('3'!BU$6)+ROW(A5)-12,1,1,"3"))="","",INDIRECT(ADDRESS(ROW('3'!BU$28),COLUMN('3'!BU$6)+ROW(A5)-12,1,1,"3")))</f>
        <v>207946.97500000009</v>
      </c>
      <c r="F375" s="65">
        <f ca="1">IF(INDIRECT(ADDRESS(ROW('3'!BU$28),COLUMN('3'!BU$6)+ROW(A5),1,1,"3"))="","",INDIRECT(ADDRESS(ROW('3'!BU$28),COLUMN('3'!BU$6)+ROW(A5),1,1,"3")))</f>
        <v>217225.44099999999</v>
      </c>
      <c r="G375" s="65">
        <f ca="1">IF(INDIRECT(ADDRESS(ROW('3'!BU$28),COLUMN('3'!BU$6)+ROW(A5)+12,1,1,"3"))="","",INDIRECT(ADDRESS(ROW('3'!BU$28),COLUMN('3'!BU$6)+ROW(A5)+12,1,1,"3")))</f>
        <v>243231.11799999978</v>
      </c>
      <c r="H375" s="65">
        <f t="shared" ca="1" si="54"/>
        <v>48256.782999999821</v>
      </c>
      <c r="I375" s="65">
        <f t="shared" ca="1" si="55"/>
        <v>4194.2790000000969</v>
      </c>
      <c r="J375" s="65">
        <f t="shared" ca="1" si="56"/>
        <v>34323.187000000267</v>
      </c>
      <c r="K375" s="46"/>
      <c r="L375" s="120"/>
      <c r="M375" s="120"/>
    </row>
    <row r="376" spans="1:13">
      <c r="A376" s="130" t="str">
        <f t="shared" si="53"/>
        <v>Jun</v>
      </c>
      <c r="B376" s="65">
        <f ca="1">IF(INDIRECT(ADDRESS(ROW('3'!BU$27),COLUMN('3'!BU$6)+ROW(A6)-12,1,1,"3"))="","",INDIRECT(ADDRESS(ROW('3'!BU$27),COLUMN('3'!BU$6)+ROW(A6)-12,1,1,"3")))</f>
        <v>247189.71200000006</v>
      </c>
      <c r="C376" s="65">
        <f ca="1">IF(INDIRECT(ADDRESS(ROW('3'!BU$27),COLUMN('3'!BU$6)+ROW(A6),1,1,"3"))="","",INDIRECT(ADDRESS(ROW('3'!BU$27),COLUMN('3'!BU$6)+ROW(A6),1,1,"3")))</f>
        <v>230447.87599999993</v>
      </c>
      <c r="D376" s="65">
        <f ca="1">IF(INDIRECT(ADDRESS(ROW('3'!BU$27),COLUMN('3'!BU$6)+ROW(A6)+12,1,1,"3"))="","",INDIRECT(ADDRESS(ROW('3'!BU$27),COLUMN('3'!BU$6)+ROW(A6)+12,1,1,"3")))</f>
        <v>304993.49899999984</v>
      </c>
      <c r="E376" s="65">
        <f ca="1">IF(INDIRECT(ADDRESS(ROW('3'!BU$28),COLUMN('3'!BU$6)+ROW(A6)-12,1,1,"3"))="","",INDIRECT(ADDRESS(ROW('3'!BU$28),COLUMN('3'!BU$6)+ROW(A6)-12,1,1,"3")))</f>
        <v>207932.68999999994</v>
      </c>
      <c r="F376" s="65">
        <f ca="1">IF(INDIRECT(ADDRESS(ROW('3'!BU$28),COLUMN('3'!BU$6)+ROW(A6),1,1,"3"))="","",INDIRECT(ADDRESS(ROW('3'!BU$28),COLUMN('3'!BU$6)+ROW(A6),1,1,"3")))</f>
        <v>268178.04000000004</v>
      </c>
      <c r="G376" s="65">
        <f ca="1">IF(INDIRECT(ADDRESS(ROW('3'!BU$28),COLUMN('3'!BU$6)+ROW(A6)+12,1,1,"3"))="","",INDIRECT(ADDRESS(ROW('3'!BU$28),COLUMN('3'!BU$6)+ROW(A6)+12,1,1,"3")))</f>
        <v>277705.4600000002</v>
      </c>
      <c r="H376" s="65">
        <f t="shared" ca="1" si="54"/>
        <v>39257.022000000114</v>
      </c>
      <c r="I376" s="65">
        <f t="shared" ca="1" si="55"/>
        <v>-37730.164000000106</v>
      </c>
      <c r="J376" s="65">
        <f t="shared" ca="1" si="56"/>
        <v>27288.038999999641</v>
      </c>
      <c r="K376" s="46"/>
      <c r="L376" s="120"/>
      <c r="M376" s="120"/>
    </row>
    <row r="377" spans="1:13">
      <c r="A377" s="130" t="str">
        <f t="shared" si="53"/>
        <v>Jul</v>
      </c>
      <c r="B377" s="65">
        <f ca="1">IF(INDIRECT(ADDRESS(ROW('3'!BU$27),COLUMN('3'!BU$6)+ROW(A7)-12,1,1,"3"))="","",INDIRECT(ADDRESS(ROW('3'!BU$27),COLUMN('3'!BU$6)+ROW(A7)-12,1,1,"3")))</f>
        <v>283516.21800000011</v>
      </c>
      <c r="C377" s="65">
        <f ca="1">IF(INDIRECT(ADDRESS(ROW('3'!BU$27),COLUMN('3'!BU$6)+ROW(A7),1,1,"3"))="","",INDIRECT(ADDRESS(ROW('3'!BU$27),COLUMN('3'!BU$6)+ROW(A7),1,1,"3")))</f>
        <v>276776.06300000008</v>
      </c>
      <c r="D377" s="65">
        <f ca="1">IF(INDIRECT(ADDRESS(ROW('3'!BU$27),COLUMN('3'!BU$6)+ROW(A7)+12,1,1,"3"))="","",INDIRECT(ADDRESS(ROW('3'!BU$27),COLUMN('3'!BU$6)+ROW(A7)+12,1,1,"3")))</f>
        <v>302140.07200000016</v>
      </c>
      <c r="E377" s="65">
        <f ca="1">IF(INDIRECT(ADDRESS(ROW('3'!BU$28),COLUMN('3'!BU$6)+ROW(A7)-12,1,1,"3"))="","",INDIRECT(ADDRESS(ROW('3'!BU$28),COLUMN('3'!BU$6)+ROW(A7)-12,1,1,"3")))</f>
        <v>239136.34000000008</v>
      </c>
      <c r="F377" s="65">
        <f ca="1">IF(INDIRECT(ADDRESS(ROW('3'!BU$28),COLUMN('3'!BU$6)+ROW(A7),1,1,"3"))="","",INDIRECT(ADDRESS(ROW('3'!BU$28),COLUMN('3'!BU$6)+ROW(A7),1,1,"3")))</f>
        <v>232397.63100000005</v>
      </c>
      <c r="G377" s="65">
        <f ca="1">IF(INDIRECT(ADDRESS(ROW('3'!BU$28),COLUMN('3'!BU$6)+ROW(A7)+12,1,1,"3"))="","",INDIRECT(ADDRESS(ROW('3'!BU$28),COLUMN('3'!BU$6)+ROW(A7)+12,1,1,"3")))</f>
        <v>241038.07400000002</v>
      </c>
      <c r="H377" s="65">
        <f t="shared" ca="1" si="54"/>
        <v>44379.878000000026</v>
      </c>
      <c r="I377" s="65">
        <f t="shared" ca="1" si="55"/>
        <v>44378.43200000003</v>
      </c>
      <c r="J377" s="65">
        <f t="shared" ca="1" si="56"/>
        <v>61101.998000000138</v>
      </c>
      <c r="K377" s="46"/>
      <c r="L377" s="120"/>
      <c r="M377" s="120"/>
    </row>
    <row r="378" spans="1:13">
      <c r="A378" s="130" t="str">
        <f t="shared" si="53"/>
        <v>Aug</v>
      </c>
      <c r="B378" s="65">
        <f ca="1">IF(INDIRECT(ADDRESS(ROW('3'!BU$27),COLUMN('3'!BU$6)+ROW(A8)-12,1,1,"3"))="","",INDIRECT(ADDRESS(ROW('3'!BU$27),COLUMN('3'!BU$6)+ROW(A8)-12,1,1,"3")))</f>
        <v>259698.41599999997</v>
      </c>
      <c r="C378" s="65">
        <f ca="1">IF(INDIRECT(ADDRESS(ROW('3'!BU$27),COLUMN('3'!BU$6)+ROW(A8),1,1,"3"))="","",INDIRECT(ADDRESS(ROW('3'!BU$27),COLUMN('3'!BU$6)+ROW(A8),1,1,"3")))</f>
        <v>260132.28599999985</v>
      </c>
      <c r="D378" s="65">
        <f ca="1">IF(INDIRECT(ADDRESS(ROW('3'!BU$27),COLUMN('3'!BU$6)+ROW(A8)+12,1,1,"3"))="","",INDIRECT(ADDRESS(ROW('3'!BU$27),COLUMN('3'!BU$6)+ROW(A8)+12,1,1,"3")))</f>
        <v>299731.99099999992</v>
      </c>
      <c r="E378" s="65">
        <f ca="1">IF(INDIRECT(ADDRESS(ROW('3'!BU$28),COLUMN('3'!BU$6)+ROW(A8)-12,1,1,"3"))="","",INDIRECT(ADDRESS(ROW('3'!BU$28),COLUMN('3'!BU$6)+ROW(A8)-12,1,1,"3")))</f>
        <v>207656.18699999992</v>
      </c>
      <c r="F378" s="65">
        <f ca="1">IF(INDIRECT(ADDRESS(ROW('3'!BU$28),COLUMN('3'!BU$6)+ROW(A8),1,1,"3"))="","",INDIRECT(ADDRESS(ROW('3'!BU$28),COLUMN('3'!BU$6)+ROW(A8),1,1,"3")))</f>
        <v>232000.05299999984</v>
      </c>
      <c r="G378" s="65">
        <f ca="1">IF(INDIRECT(ADDRESS(ROW('3'!BU$28),COLUMN('3'!BU$6)+ROW(A8)+12,1,1,"3"))="","",INDIRECT(ADDRESS(ROW('3'!BU$28),COLUMN('3'!BU$6)+ROW(A8)+12,1,1,"3")))</f>
        <v>273534.56099999975</v>
      </c>
      <c r="H378" s="65">
        <f t="shared" ca="1" si="54"/>
        <v>52042.22900000005</v>
      </c>
      <c r="I378" s="65">
        <f t="shared" ca="1" si="55"/>
        <v>28132.233000000007</v>
      </c>
      <c r="J378" s="65">
        <f t="shared" ca="1" si="56"/>
        <v>26197.430000000168</v>
      </c>
    </row>
    <row r="379" spans="1:13">
      <c r="A379" s="130" t="str">
        <f t="shared" si="53"/>
        <v>Sep</v>
      </c>
      <c r="B379" s="65">
        <f ca="1">IF(INDIRECT(ADDRESS(ROW('3'!BU$27),COLUMN('3'!BU$6)+ROW(A9)-12,1,1,"3"))="","",INDIRECT(ADDRESS(ROW('3'!BU$27),COLUMN('3'!BU$6)+ROW(A9)-12,1,1,"3")))</f>
        <v>242624.01899999985</v>
      </c>
      <c r="C379" s="65">
        <f ca="1">IF(INDIRECT(ADDRESS(ROW('3'!BU$27),COLUMN('3'!BU$6)+ROW(A9),1,1,"3"))="","",INDIRECT(ADDRESS(ROW('3'!BU$27),COLUMN('3'!BU$6)+ROW(A9),1,1,"3")))</f>
        <v>257225.73300000001</v>
      </c>
      <c r="D379" s="65">
        <f ca="1">IF(INDIRECT(ADDRESS(ROW('3'!BU$27),COLUMN('3'!BU$6)+ROW(A9)+12,1,1,"3"))="","",INDIRECT(ADDRESS(ROW('3'!BU$27),COLUMN('3'!BU$6)+ROW(A9)+12,1,1,"3")))</f>
        <v>292093.13200000022</v>
      </c>
      <c r="E379" s="65">
        <f ca="1">IF(INDIRECT(ADDRESS(ROW('3'!BU$28),COLUMN('3'!BU$6)+ROW(A9)-12,1,1,"3"))="","",INDIRECT(ADDRESS(ROW('3'!BU$28),COLUMN('3'!BU$6)+ROW(A9)-12,1,1,"3")))</f>
        <v>229689.00499999989</v>
      </c>
      <c r="F379" s="65">
        <f ca="1">IF(INDIRECT(ADDRESS(ROW('3'!BU$28),COLUMN('3'!BU$6)+ROW(A9),1,1,"3"))="","",INDIRECT(ADDRESS(ROW('3'!BU$28),COLUMN('3'!BU$6)+ROW(A9),1,1,"3")))</f>
        <v>266855.81199999992</v>
      </c>
      <c r="G379" s="65">
        <f ca="1">IF(INDIRECT(ADDRESS(ROW('3'!BU$28),COLUMN('3'!BU$6)+ROW(A9)+12,1,1,"3"))="","",INDIRECT(ADDRESS(ROW('3'!BU$28),COLUMN('3'!BU$6)+ROW(A9)+12,1,1,"3")))</f>
        <v>262890.69700000016</v>
      </c>
      <c r="H379" s="65">
        <f t="shared" ca="1" si="54"/>
        <v>12935.013999999966</v>
      </c>
      <c r="I379" s="65">
        <f t="shared" ca="1" si="55"/>
        <v>-9630.0789999999106</v>
      </c>
      <c r="J379" s="65">
        <f t="shared" ca="1" si="56"/>
        <v>29202.435000000056</v>
      </c>
    </row>
    <row r="380" spans="1:13">
      <c r="A380" s="130" t="str">
        <f t="shared" si="53"/>
        <v>Oct</v>
      </c>
      <c r="B380" s="65">
        <f ca="1">IF(INDIRECT(ADDRESS(ROW('3'!BU$27),COLUMN('3'!BU$6)+ROW(A10)-12,1,1,"3"))="","",INDIRECT(ADDRESS(ROW('3'!BU$27),COLUMN('3'!BU$6)+ROW(A10)-12,1,1,"3")))</f>
        <v>269550.25100000016</v>
      </c>
      <c r="C380" s="65">
        <f ca="1">IF(INDIRECT(ADDRESS(ROW('3'!BU$27),COLUMN('3'!BU$6)+ROW(A10),1,1,"3"))="","",INDIRECT(ADDRESS(ROW('3'!BU$27),COLUMN('3'!BU$6)+ROW(A10),1,1,"3")))</f>
        <v>262818.47399999993</v>
      </c>
      <c r="D380" s="65">
        <f ca="1">IF(INDIRECT(ADDRESS(ROW('3'!BU$27),COLUMN('3'!BU$6)+ROW(A10)+12,1,1,"3"))="","",INDIRECT(ADDRESS(ROW('3'!BU$27),COLUMN('3'!BU$6)+ROW(A10)+12,1,1,"3")))</f>
        <v>282344.85800000001</v>
      </c>
      <c r="E380" s="65">
        <f ca="1">IF(INDIRECT(ADDRESS(ROW('3'!BU$28),COLUMN('3'!BU$6)+ROW(A10)-12,1,1,"3"))="","",INDIRECT(ADDRESS(ROW('3'!BU$28),COLUMN('3'!BU$6)+ROW(A10)-12,1,1,"3")))</f>
        <v>256495.75500000012</v>
      </c>
      <c r="F380" s="65">
        <f ca="1">IF(INDIRECT(ADDRESS(ROW('3'!BU$28),COLUMN('3'!BU$6)+ROW(A10),1,1,"3"))="","",INDIRECT(ADDRESS(ROW('3'!BU$28),COLUMN('3'!BU$6)+ROW(A10),1,1,"3")))</f>
        <v>234655.30500000017</v>
      </c>
      <c r="G380" s="65">
        <f ca="1">IF(INDIRECT(ADDRESS(ROW('3'!BU$28),COLUMN('3'!BU$6)+ROW(A10)+12,1,1,"3"))="","",INDIRECT(ADDRESS(ROW('3'!BU$28),COLUMN('3'!BU$6)+ROW(A10)+12,1,1,"3")))</f>
        <v>249947.821</v>
      </c>
      <c r="H380" s="65">
        <f t="shared" ca="1" si="54"/>
        <v>13054.496000000043</v>
      </c>
      <c r="I380" s="65">
        <f t="shared" ca="1" si="55"/>
        <v>28163.168999999762</v>
      </c>
      <c r="J380" s="65">
        <f t="shared" ca="1" si="56"/>
        <v>32397.037000000011</v>
      </c>
    </row>
    <row r="381" spans="1:13">
      <c r="A381" s="130" t="str">
        <f t="shared" si="53"/>
        <v>Nov</v>
      </c>
      <c r="B381" s="65">
        <f ca="1">IF(INDIRECT(ADDRESS(ROW('3'!BU$27),COLUMN('3'!BU$6)+ROW(A11)-12,1,1,"3"))="","",INDIRECT(ADDRESS(ROW('3'!BU$27),COLUMN('3'!BU$6)+ROW(A11)-12,1,1,"3")))</f>
        <v>254562.17599999998</v>
      </c>
      <c r="C381" s="65">
        <f ca="1">IF(INDIRECT(ADDRESS(ROW('3'!BU$27),COLUMN('3'!BU$6)+ROW(A11),1,1,"3"))="","",INDIRECT(ADDRESS(ROW('3'!BU$27),COLUMN('3'!BU$6)+ROW(A11),1,1,"3")))</f>
        <v>258427.69100000011</v>
      </c>
      <c r="D381" s="65" t="str">
        <f ca="1">IF(INDIRECT(ADDRESS(ROW('3'!BU$27),COLUMN('3'!BU$6)+ROW(A11)+12,1,1,"3"))="","",INDIRECT(ADDRESS(ROW('3'!BU$27),COLUMN('3'!BU$6)+ROW(A11)+12,1,1,"3")))</f>
        <v/>
      </c>
      <c r="E381" s="65">
        <f ca="1">IF(INDIRECT(ADDRESS(ROW('3'!BU$28),COLUMN('3'!BU$6)+ROW(A11)-12,1,1,"3"))="","",INDIRECT(ADDRESS(ROW('3'!BU$28),COLUMN('3'!BU$6)+ROW(A11)-12,1,1,"3")))</f>
        <v>225363.0410000002</v>
      </c>
      <c r="F381" s="65">
        <f ca="1">IF(INDIRECT(ADDRESS(ROW('3'!BU$28),COLUMN('3'!BU$6)+ROW(A11),1,1,"3"))="","",INDIRECT(ADDRESS(ROW('3'!BU$28),COLUMN('3'!BU$6)+ROW(A11),1,1,"3")))</f>
        <v>257570.36500000022</v>
      </c>
      <c r="G381" s="65" t="str">
        <f ca="1">IF(INDIRECT(ADDRESS(ROW('3'!BU$28),COLUMN('3'!BU$6)+ROW(A11)+12,1,1,"3"))="","",INDIRECT(ADDRESS(ROW('3'!BU$28),COLUMN('3'!BU$6)+ROW(A11)+12,1,1,"3")))</f>
        <v/>
      </c>
      <c r="H381" s="65">
        <f t="shared" ca="1" si="54"/>
        <v>29199.134999999776</v>
      </c>
      <c r="I381" s="65">
        <f t="shared" ca="1" si="55"/>
        <v>857.32599999988452</v>
      </c>
      <c r="J381" s="65" t="str">
        <f t="shared" ca="1" si="56"/>
        <v/>
      </c>
    </row>
    <row r="382" spans="1:13">
      <c r="A382" s="130" t="str">
        <f t="shared" si="53"/>
        <v>Dec</v>
      </c>
      <c r="B382" s="65">
        <f ca="1">IF(INDIRECT(ADDRESS(ROW('3'!BU$27),COLUMN('3'!BU$6)+ROW(A12)-12,1,1,"3"))="","",INDIRECT(ADDRESS(ROW('3'!BU$27),COLUMN('3'!BU$6)+ROW(A12)-12,1,1,"3")))</f>
        <v>286098.93299999973</v>
      </c>
      <c r="C382" s="65">
        <f ca="1">IF(INDIRECT(ADDRESS(ROW('3'!BU$27),COLUMN('3'!BU$6)+ROW(A12),1,1,"3"))="","",INDIRECT(ADDRESS(ROW('3'!BU$27),COLUMN('3'!BU$6)+ROW(A12),1,1,"3")))</f>
        <v>350058.45699999994</v>
      </c>
      <c r="D382" s="65" t="str">
        <f ca="1">IF(INDIRECT(ADDRESS(ROW('3'!BU$27),COLUMN('3'!BU$6)+ROW(A12)+12,1,1,"3"))="","",INDIRECT(ADDRESS(ROW('3'!BU$27),COLUMN('3'!BU$6)+ROW(A12)+12,1,1,"3")))</f>
        <v/>
      </c>
      <c r="E382" s="65">
        <f ca="1">IF(INDIRECT(ADDRESS(ROW('3'!BU$28),COLUMN('3'!BU$6)+ROW(A12)-12,1,1,"3"))="","",INDIRECT(ADDRESS(ROW('3'!BU$28),COLUMN('3'!BU$6)+ROW(A12)-12,1,1,"3")))</f>
        <v>276195.00399999972</v>
      </c>
      <c r="F382" s="65">
        <f ca="1">IF(INDIRECT(ADDRESS(ROW('3'!BU$28),COLUMN('3'!BU$6)+ROW(A12),1,1,"3"))="","",INDIRECT(ADDRESS(ROW('3'!BU$28),COLUMN('3'!BU$6)+ROW(A12),1,1,"3")))</f>
        <v>282446.28399999999</v>
      </c>
      <c r="G382" s="65" t="str">
        <f ca="1">IF(INDIRECT(ADDRESS(ROW('3'!BU$28),COLUMN('3'!BU$6)+ROW(A12)+12,1,1,"3"))="","",INDIRECT(ADDRESS(ROW('3'!BU$28),COLUMN('3'!BU$6)+ROW(A12)+12,1,1,"3")))</f>
        <v/>
      </c>
      <c r="H382" s="65">
        <f t="shared" ca="1" si="54"/>
        <v>9903.9290000000037</v>
      </c>
      <c r="I382" s="65">
        <f t="shared" ca="1" si="55"/>
        <v>67612.172999999952</v>
      </c>
      <c r="J382" s="65" t="str">
        <f t="shared" ca="1" si="56"/>
        <v/>
      </c>
    </row>
    <row r="383" spans="1:13">
      <c r="A383" s="67" t="s">
        <v>116</v>
      </c>
      <c r="B383" s="65">
        <f ca="1">SUM(B371:B382)</f>
        <v>3050316.0129999998</v>
      </c>
      <c r="C383" s="65">
        <f t="shared" ref="C383:G383" ca="1" si="57">SUM(C371:C382)</f>
        <v>3107556.7039999999</v>
      </c>
      <c r="D383" s="65">
        <f t="shared" ca="1" si="57"/>
        <v>2690989.3990000002</v>
      </c>
      <c r="E383" s="65">
        <f t="shared" ca="1" si="57"/>
        <v>2750765.3319999999</v>
      </c>
      <c r="F383" s="65">
        <f t="shared" ca="1" si="57"/>
        <v>2992645.45</v>
      </c>
      <c r="G383" s="65">
        <f t="shared" ca="1" si="57"/>
        <v>2627982.574</v>
      </c>
      <c r="H383" s="67" t="s">
        <v>74</v>
      </c>
      <c r="I383" s="67" t="s">
        <v>74</v>
      </c>
      <c r="J383" s="67" t="s">
        <v>74</v>
      </c>
    </row>
    <row r="384" spans="1:13">
      <c r="A384" s="46"/>
      <c r="B384" s="46"/>
      <c r="C384" s="43"/>
      <c r="D384" s="43"/>
      <c r="E384" s="43"/>
      <c r="F384" s="43"/>
      <c r="G384" s="43"/>
      <c r="H384" s="43"/>
      <c r="I384" s="43"/>
      <c r="J384" s="43"/>
    </row>
    <row r="385" spans="1:10">
      <c r="A385" s="46"/>
      <c r="B385" s="46"/>
      <c r="C385" s="43"/>
      <c r="D385" s="43"/>
      <c r="E385" s="43"/>
      <c r="F385" s="43"/>
      <c r="G385" s="43"/>
      <c r="H385" s="43"/>
      <c r="I385" s="43"/>
      <c r="J385" s="43"/>
    </row>
    <row r="386" spans="1:10">
      <c r="A386" s="46"/>
      <c r="B386" s="46"/>
      <c r="C386" s="43"/>
      <c r="D386" s="43"/>
      <c r="E386" s="43"/>
      <c r="F386" s="43"/>
      <c r="G386" s="43"/>
      <c r="H386" s="43"/>
      <c r="I386" s="43"/>
      <c r="J386" s="43"/>
    </row>
    <row r="387" spans="1:10">
      <c r="A387" s="46"/>
      <c r="B387" s="46"/>
      <c r="C387" s="43"/>
      <c r="D387" s="43"/>
      <c r="E387" s="43"/>
      <c r="F387" s="43"/>
      <c r="G387" s="43"/>
      <c r="H387" s="43"/>
      <c r="I387" s="43"/>
      <c r="J387" s="43"/>
    </row>
    <row r="388" spans="1:10">
      <c r="A388" s="46"/>
      <c r="B388" s="46"/>
      <c r="C388" s="43"/>
      <c r="D388" s="43"/>
      <c r="E388" s="43"/>
      <c r="F388" s="43"/>
      <c r="G388" s="43"/>
      <c r="H388" s="43"/>
      <c r="I388" s="43"/>
      <c r="J388" s="43"/>
    </row>
    <row r="389" spans="1:10">
      <c r="A389" s="46"/>
      <c r="B389" s="46"/>
      <c r="C389" s="43"/>
      <c r="D389" s="43"/>
      <c r="E389" s="43"/>
      <c r="F389" s="43"/>
      <c r="G389" s="43"/>
      <c r="H389" s="43"/>
      <c r="I389" s="43"/>
      <c r="J389" s="43"/>
    </row>
    <row r="390" spans="1:10">
      <c r="A390" s="46"/>
      <c r="B390" s="46"/>
      <c r="C390" s="43"/>
      <c r="D390" s="43"/>
      <c r="E390" s="43"/>
      <c r="F390" s="43"/>
      <c r="G390" s="43"/>
      <c r="H390" s="43"/>
      <c r="I390" s="43"/>
      <c r="J390" s="43"/>
    </row>
    <row r="391" spans="1:10">
      <c r="A391" s="46"/>
      <c r="B391" s="46"/>
      <c r="C391" s="43"/>
      <c r="D391" s="43"/>
      <c r="E391" s="43"/>
      <c r="F391" s="43"/>
      <c r="G391" s="43"/>
      <c r="H391" s="43"/>
      <c r="I391" s="43"/>
      <c r="J391" s="43"/>
    </row>
    <row r="392" spans="1:10">
      <c r="A392" s="46"/>
      <c r="B392" s="46"/>
      <c r="C392" s="43"/>
      <c r="D392" s="43"/>
      <c r="E392" s="43"/>
      <c r="F392" s="43"/>
      <c r="G392" s="43"/>
      <c r="H392" s="43"/>
      <c r="I392" s="43"/>
      <c r="J392" s="43"/>
    </row>
    <row r="393" spans="1:10">
      <c r="A393" s="46"/>
      <c r="B393" s="46"/>
      <c r="C393" s="43"/>
      <c r="D393" s="43"/>
      <c r="E393" s="43"/>
      <c r="F393" s="43"/>
      <c r="G393" s="43"/>
      <c r="H393" s="43"/>
      <c r="I393" s="43"/>
      <c r="J393" s="43"/>
    </row>
    <row r="394" spans="1:10">
      <c r="A394" s="46"/>
      <c r="B394" s="46"/>
      <c r="C394" s="43"/>
      <c r="D394" s="43"/>
      <c r="E394" s="43"/>
      <c r="F394" s="43"/>
      <c r="G394" s="43"/>
      <c r="H394" s="43"/>
      <c r="I394" s="43"/>
      <c r="J394" s="43"/>
    </row>
    <row r="395" spans="1:10">
      <c r="A395" s="46"/>
      <c r="B395" s="46"/>
      <c r="C395" s="43"/>
      <c r="D395" s="43"/>
      <c r="E395" s="43"/>
      <c r="F395" s="43"/>
      <c r="G395" s="43"/>
      <c r="H395" s="43"/>
      <c r="I395" s="43"/>
      <c r="J395" s="43"/>
    </row>
    <row r="396" spans="1:10">
      <c r="A396" s="46"/>
      <c r="B396" s="46"/>
      <c r="C396" s="43"/>
      <c r="D396" s="43"/>
      <c r="E396" s="43"/>
      <c r="F396" s="43"/>
      <c r="G396" s="43"/>
      <c r="H396" s="43"/>
      <c r="I396" s="43"/>
      <c r="J396" s="43"/>
    </row>
    <row r="397" spans="1:10">
      <c r="A397" s="46"/>
      <c r="B397" s="46"/>
      <c r="C397" s="43"/>
      <c r="D397" s="43"/>
      <c r="E397" s="43"/>
      <c r="F397" s="43"/>
      <c r="G397" s="43"/>
      <c r="H397" s="43"/>
      <c r="I397" s="43"/>
      <c r="J397" s="43"/>
    </row>
    <row r="398" spans="1:10">
      <c r="A398" s="46"/>
      <c r="B398" s="46"/>
      <c r="C398" s="43"/>
      <c r="D398" s="43"/>
      <c r="E398" s="43"/>
      <c r="F398" s="43"/>
      <c r="G398" s="43"/>
      <c r="H398" s="43"/>
      <c r="I398" s="43"/>
      <c r="J398" s="43"/>
    </row>
    <row r="399" spans="1:10">
      <c r="A399" s="46"/>
      <c r="B399" s="46"/>
      <c r="C399" s="43"/>
      <c r="D399" s="43"/>
      <c r="E399" s="43"/>
      <c r="F399" s="43"/>
      <c r="G399" s="43"/>
      <c r="H399" s="43"/>
      <c r="I399" s="43"/>
      <c r="J399" s="43"/>
    </row>
    <row r="400" spans="1:10">
      <c r="A400" s="46"/>
      <c r="B400" s="46"/>
      <c r="C400" s="43"/>
      <c r="D400" s="43"/>
      <c r="E400" s="43"/>
      <c r="F400" s="43"/>
      <c r="G400" s="43"/>
      <c r="H400" s="43"/>
      <c r="I400" s="43"/>
      <c r="J400" s="43"/>
    </row>
    <row r="401" spans="1:10">
      <c r="A401" s="46"/>
      <c r="B401" s="46"/>
      <c r="C401" s="43"/>
      <c r="D401" s="43"/>
      <c r="E401" s="43"/>
      <c r="F401" s="43"/>
      <c r="G401" s="43"/>
      <c r="H401" s="43"/>
      <c r="I401" s="43"/>
      <c r="J401" s="43"/>
    </row>
    <row r="402" spans="1:10">
      <c r="A402" s="46"/>
      <c r="B402" s="46"/>
      <c r="C402" s="43"/>
      <c r="D402" s="43"/>
      <c r="E402" s="43"/>
      <c r="F402" s="43"/>
      <c r="G402" s="43"/>
      <c r="H402" s="43"/>
      <c r="I402" s="43"/>
      <c r="J402" s="43"/>
    </row>
    <row r="403" spans="1:10">
      <c r="A403" s="46"/>
      <c r="B403" s="46"/>
      <c r="C403" s="43"/>
      <c r="D403" s="43"/>
      <c r="E403" s="43"/>
      <c r="F403" s="43"/>
      <c r="G403" s="43"/>
      <c r="H403" s="43"/>
      <c r="I403" s="43"/>
      <c r="J403" s="43"/>
    </row>
    <row r="404" spans="1:10">
      <c r="A404" s="43"/>
      <c r="B404" s="43"/>
      <c r="C404" s="43"/>
      <c r="D404" s="43"/>
      <c r="E404" s="43"/>
      <c r="F404" s="43"/>
      <c r="G404" s="43"/>
      <c r="H404" s="43"/>
      <c r="I404" s="43"/>
      <c r="J404" s="43"/>
    </row>
    <row r="405" spans="1:10">
      <c r="A405" s="43"/>
      <c r="B405" s="43"/>
      <c r="C405" s="43"/>
      <c r="D405" s="43"/>
      <c r="E405" s="43"/>
      <c r="F405" s="43"/>
      <c r="G405" s="43"/>
      <c r="H405" s="43"/>
      <c r="I405" s="43"/>
      <c r="J405" s="43"/>
    </row>
    <row r="406" spans="1:10">
      <c r="A406" s="43"/>
      <c r="B406" s="43"/>
      <c r="C406" s="43"/>
      <c r="D406" s="43"/>
      <c r="E406" s="43"/>
      <c r="F406" s="43"/>
      <c r="G406" s="43"/>
      <c r="H406" s="43"/>
      <c r="I406" s="43"/>
      <c r="J406" s="43"/>
    </row>
    <row r="407" spans="1:10">
      <c r="A407" s="46"/>
      <c r="B407" s="46"/>
      <c r="C407" s="43"/>
      <c r="D407" s="43"/>
      <c r="E407" s="43"/>
      <c r="F407" s="43"/>
      <c r="G407" s="43"/>
      <c r="H407" s="43"/>
      <c r="I407" s="43"/>
      <c r="J407" s="43"/>
    </row>
    <row r="408" spans="1:10">
      <c r="A408" s="43"/>
      <c r="B408" s="43"/>
      <c r="C408" s="43"/>
      <c r="D408" s="43"/>
      <c r="E408" s="43"/>
      <c r="F408" s="43"/>
      <c r="G408" s="43"/>
      <c r="H408" s="43"/>
      <c r="I408" s="43"/>
      <c r="J408" s="43"/>
    </row>
    <row r="409" spans="1:10">
      <c r="A409" s="43"/>
      <c r="B409" s="43"/>
      <c r="C409" s="43"/>
      <c r="D409" s="43"/>
      <c r="E409" s="43"/>
      <c r="F409" s="43"/>
      <c r="G409" s="43"/>
      <c r="H409" s="43"/>
      <c r="I409" s="43"/>
      <c r="J409" s="43"/>
    </row>
    <row r="410" spans="1:10">
      <c r="A410" s="46"/>
      <c r="B410" s="46"/>
      <c r="C410" s="43"/>
      <c r="D410" s="43"/>
      <c r="E410" s="43"/>
      <c r="F410" s="43"/>
      <c r="G410" s="43"/>
      <c r="H410" s="43"/>
      <c r="I410" s="43"/>
      <c r="J410" s="43"/>
    </row>
    <row r="411" spans="1:10">
      <c r="A411" s="46"/>
      <c r="B411" s="46"/>
      <c r="C411" s="43"/>
      <c r="D411" s="43"/>
      <c r="E411" s="43"/>
      <c r="F411" s="43"/>
      <c r="G411" s="43"/>
      <c r="H411" s="43"/>
      <c r="I411" s="43"/>
      <c r="J411" s="43"/>
    </row>
    <row r="412" spans="1:10">
      <c r="A412" s="46"/>
      <c r="B412" s="46"/>
      <c r="C412" s="43"/>
      <c r="D412" s="43"/>
      <c r="E412" s="43"/>
      <c r="F412" s="43"/>
      <c r="G412" s="43"/>
      <c r="H412" s="43"/>
      <c r="I412" s="43"/>
      <c r="J412" s="43"/>
    </row>
    <row r="413" spans="1:10">
      <c r="A413" s="46"/>
      <c r="B413" s="46"/>
      <c r="C413" s="43"/>
      <c r="D413" s="43"/>
      <c r="E413" s="43"/>
      <c r="F413" s="43"/>
      <c r="G413" s="43"/>
      <c r="H413" s="43"/>
      <c r="I413" s="43"/>
      <c r="J413" s="43"/>
    </row>
    <row r="414" spans="1:10">
      <c r="A414" s="46"/>
      <c r="B414" s="46"/>
      <c r="C414" s="43"/>
      <c r="D414" s="43"/>
      <c r="E414" s="43"/>
      <c r="F414" s="43"/>
      <c r="G414" s="43"/>
      <c r="H414" s="43"/>
      <c r="I414" s="43"/>
      <c r="J414" s="43"/>
    </row>
    <row r="415" spans="1:10">
      <c r="A415" s="46"/>
      <c r="B415" s="46"/>
      <c r="C415" s="43"/>
      <c r="D415" s="43"/>
      <c r="E415" s="43"/>
      <c r="F415" s="43"/>
      <c r="G415" s="43"/>
      <c r="H415" s="43"/>
      <c r="I415" s="43"/>
      <c r="J415" s="43"/>
    </row>
    <row r="416" spans="1:10">
      <c r="A416" s="46"/>
      <c r="B416" s="46"/>
      <c r="C416" s="43"/>
      <c r="D416" s="43"/>
      <c r="E416" s="43"/>
      <c r="F416" s="43"/>
      <c r="G416" s="43"/>
      <c r="H416" s="43"/>
      <c r="I416" s="43"/>
      <c r="J416" s="43"/>
    </row>
    <row r="417" spans="1:13">
      <c r="A417" s="46"/>
      <c r="B417" s="46"/>
      <c r="C417" s="43"/>
      <c r="D417" s="43"/>
      <c r="E417" s="43"/>
      <c r="F417" s="43"/>
      <c r="G417" s="43"/>
      <c r="H417" s="43"/>
      <c r="I417" s="43"/>
      <c r="J417" s="43"/>
    </row>
    <row r="418" spans="1:13">
      <c r="A418" s="46"/>
      <c r="B418" s="46"/>
      <c r="C418" s="43"/>
      <c r="D418" s="43"/>
      <c r="E418" s="43"/>
      <c r="F418" s="43"/>
      <c r="G418" s="43"/>
      <c r="H418" s="43"/>
      <c r="I418" s="43"/>
      <c r="J418" s="43"/>
    </row>
    <row r="419" spans="1:13">
      <c r="A419" s="46"/>
      <c r="B419" s="46"/>
      <c r="C419" s="43"/>
      <c r="D419" s="43"/>
      <c r="E419" s="43"/>
      <c r="F419" s="43"/>
      <c r="G419" s="43"/>
      <c r="H419" s="43"/>
      <c r="I419" s="43"/>
      <c r="J419" s="43"/>
    </row>
    <row r="420" spans="1:13">
      <c r="A420" s="46"/>
      <c r="B420" s="46"/>
      <c r="C420" s="43"/>
      <c r="D420" s="43"/>
      <c r="E420" s="43"/>
      <c r="F420" s="43"/>
      <c r="G420" s="43"/>
      <c r="H420" s="43"/>
      <c r="I420" s="43"/>
      <c r="J420" s="43"/>
    </row>
    <row r="421" spans="1:13">
      <c r="A421" s="46"/>
      <c r="B421" s="46"/>
      <c r="C421" s="43"/>
      <c r="D421" s="43"/>
      <c r="E421" s="43"/>
      <c r="F421" s="43"/>
      <c r="G421" s="43"/>
      <c r="H421" s="43"/>
      <c r="I421" s="43"/>
      <c r="J421" s="43"/>
    </row>
    <row r="422" spans="1:13">
      <c r="A422" s="43"/>
      <c r="B422" s="43"/>
      <c r="C422" s="43"/>
      <c r="D422" s="43"/>
      <c r="E422" s="43"/>
      <c r="F422" s="43"/>
      <c r="G422" s="43"/>
      <c r="H422" s="43"/>
      <c r="I422" s="43"/>
      <c r="J422" s="43"/>
    </row>
    <row r="423" spans="1:13">
      <c r="A423" s="46"/>
      <c r="B423" s="46"/>
      <c r="C423" s="43"/>
      <c r="D423" s="43"/>
      <c r="E423" s="43"/>
      <c r="F423" s="43"/>
      <c r="G423" s="43"/>
      <c r="H423" s="43"/>
      <c r="I423" s="43"/>
      <c r="J423" s="43"/>
    </row>
    <row r="424" spans="1:13">
      <c r="A424" s="43"/>
      <c r="B424" s="43"/>
      <c r="C424" s="43"/>
      <c r="D424" s="43"/>
      <c r="E424" s="43"/>
      <c r="F424" s="43"/>
      <c r="G424" s="43"/>
      <c r="H424" s="43"/>
      <c r="I424" s="43"/>
      <c r="J424" s="43"/>
    </row>
    <row r="425" spans="1:13">
      <c r="A425" s="43"/>
      <c r="B425" s="43"/>
      <c r="C425" s="43"/>
      <c r="D425" s="43"/>
      <c r="E425" s="43"/>
      <c r="F425" s="43"/>
      <c r="G425" s="43"/>
      <c r="H425" s="43"/>
      <c r="I425" s="43"/>
      <c r="J425" s="43"/>
    </row>
    <row r="426" spans="1:13">
      <c r="A426" s="46"/>
      <c r="B426" s="46"/>
      <c r="C426" s="43"/>
      <c r="D426" s="43"/>
      <c r="E426" s="43"/>
      <c r="F426" s="43"/>
      <c r="G426" s="43"/>
      <c r="H426" s="43"/>
      <c r="I426" s="43"/>
      <c r="J426" s="43"/>
    </row>
    <row r="427" spans="1:13">
      <c r="A427" s="46"/>
      <c r="B427" s="46"/>
      <c r="C427" s="43"/>
      <c r="D427" s="43"/>
      <c r="E427" s="43"/>
      <c r="F427" s="43"/>
      <c r="G427" s="43"/>
      <c r="H427" s="43"/>
      <c r="I427" s="43"/>
      <c r="J427" s="43"/>
    </row>
    <row r="428" spans="1:13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121"/>
      <c r="M428" s="121"/>
    </row>
    <row r="429" spans="1:13">
      <c r="A429" s="43"/>
      <c r="B429" s="43"/>
      <c r="C429" s="43"/>
      <c r="D429" s="43"/>
      <c r="E429" s="43"/>
      <c r="F429" s="43"/>
      <c r="G429" s="43"/>
      <c r="H429" s="43"/>
      <c r="I429" s="43"/>
      <c r="J429" s="43"/>
    </row>
    <row r="430" spans="1:13">
      <c r="A430" s="43"/>
      <c r="B430" s="43"/>
      <c r="C430" s="43"/>
      <c r="D430" s="43"/>
      <c r="E430" s="43"/>
      <c r="F430" s="43"/>
      <c r="G430" s="43"/>
      <c r="H430" s="43"/>
      <c r="I430" s="43"/>
      <c r="J430" s="43"/>
    </row>
    <row r="431" spans="1:13">
      <c r="A431" s="46"/>
      <c r="B431" s="46"/>
      <c r="C431" s="43"/>
      <c r="D431" s="43"/>
      <c r="E431" s="43"/>
      <c r="F431" s="43"/>
      <c r="G431" s="43"/>
      <c r="H431" s="43"/>
      <c r="I431" s="43"/>
      <c r="J431" s="43"/>
    </row>
    <row r="432" spans="1:13">
      <c r="A432" s="43"/>
      <c r="B432" s="43"/>
      <c r="C432" s="43"/>
      <c r="D432" s="43"/>
      <c r="E432" s="43"/>
      <c r="F432" s="43"/>
      <c r="G432" s="43"/>
      <c r="H432" s="43"/>
      <c r="I432" s="43"/>
      <c r="J432" s="43"/>
    </row>
    <row r="433" spans="1:39">
      <c r="A433" s="43"/>
      <c r="B433" s="43"/>
      <c r="C433" s="43"/>
      <c r="D433" s="43"/>
      <c r="E433" s="43"/>
      <c r="F433" s="43"/>
      <c r="G433" s="43"/>
      <c r="H433" s="43"/>
      <c r="I433" s="43"/>
      <c r="J433" s="43"/>
    </row>
    <row r="434" spans="1:39">
      <c r="A434" s="46"/>
      <c r="B434" s="46"/>
      <c r="C434" s="43"/>
      <c r="D434" s="43"/>
      <c r="E434" s="43"/>
      <c r="F434" s="43"/>
      <c r="G434" s="43"/>
      <c r="H434" s="43"/>
      <c r="I434" s="43"/>
      <c r="J434" s="43"/>
    </row>
    <row r="435" spans="1:39">
      <c r="A435" s="46"/>
      <c r="B435" s="46"/>
      <c r="C435" s="43"/>
      <c r="D435" s="43"/>
      <c r="E435" s="43"/>
      <c r="F435" s="43"/>
      <c r="G435" s="43"/>
      <c r="H435" s="43"/>
      <c r="I435" s="43"/>
      <c r="J435" s="43"/>
    </row>
    <row r="436" spans="1:39">
      <c r="A436" s="46"/>
      <c r="B436" s="46"/>
      <c r="C436" s="43"/>
      <c r="D436" s="43"/>
      <c r="E436" s="43"/>
      <c r="F436" s="43"/>
      <c r="G436" s="43"/>
      <c r="H436" s="43"/>
      <c r="I436" s="43"/>
      <c r="J436" s="43"/>
    </row>
    <row r="437" spans="1:39">
      <c r="A437" s="46"/>
      <c r="B437" s="46"/>
      <c r="C437" s="43"/>
      <c r="D437" s="43"/>
      <c r="E437" s="43"/>
      <c r="F437" s="43"/>
      <c r="G437" s="43"/>
      <c r="H437" s="43"/>
      <c r="I437" s="43"/>
      <c r="J437" s="43"/>
    </row>
    <row r="438" spans="1:39">
      <c r="A438" s="46"/>
      <c r="B438" s="46"/>
      <c r="C438" s="43"/>
      <c r="D438" s="43"/>
      <c r="E438" s="43"/>
      <c r="F438" s="43"/>
      <c r="G438" s="43"/>
      <c r="H438" s="43"/>
      <c r="I438" s="43"/>
      <c r="J438" s="43"/>
    </row>
    <row r="439" spans="1:39" ht="15" customHeight="1">
      <c r="A439" s="153" t="s">
        <v>123</v>
      </c>
      <c r="B439" s="154"/>
      <c r="C439" s="154"/>
      <c r="D439" s="154"/>
      <c r="E439" s="154"/>
      <c r="F439" s="154"/>
      <c r="G439" s="154"/>
      <c r="H439" s="154"/>
      <c r="I439" s="154"/>
      <c r="J439" s="155"/>
    </row>
    <row r="440" spans="1:39">
      <c r="A440" s="128" t="s">
        <v>93</v>
      </c>
      <c r="B440" s="156" t="s">
        <v>117</v>
      </c>
      <c r="C440" s="158"/>
      <c r="D440" s="157"/>
      <c r="E440" s="156" t="s">
        <v>118</v>
      </c>
      <c r="F440" s="158"/>
      <c r="G440" s="157"/>
      <c r="H440" s="156" t="s">
        <v>119</v>
      </c>
      <c r="I440" s="158"/>
      <c r="J440" s="157"/>
      <c r="AJ440" s="27"/>
      <c r="AK440" s="27"/>
      <c r="AL440" s="27"/>
      <c r="AM440" s="27"/>
    </row>
    <row r="441" spans="1:39">
      <c r="A441" s="30">
        <v>1</v>
      </c>
      <c r="B441" s="31">
        <v>2</v>
      </c>
      <c r="C441" s="31">
        <v>3</v>
      </c>
      <c r="D441" s="31">
        <v>4</v>
      </c>
      <c r="E441" s="31">
        <v>5</v>
      </c>
      <c r="F441" s="31">
        <v>6</v>
      </c>
      <c r="G441" s="31">
        <v>7</v>
      </c>
      <c r="H441" s="69" t="s">
        <v>86</v>
      </c>
      <c r="I441" s="69" t="s">
        <v>87</v>
      </c>
      <c r="J441" s="69" t="s">
        <v>88</v>
      </c>
      <c r="AJ441" s="27"/>
      <c r="AK441" s="27"/>
      <c r="AL441" s="27"/>
      <c r="AM441" s="27"/>
    </row>
    <row r="442" spans="1:39">
      <c r="A442" s="32"/>
      <c r="B442" s="31" t="s">
        <v>77</v>
      </c>
      <c r="C442" s="31" t="s">
        <v>65</v>
      </c>
      <c r="D442" s="31" t="s">
        <v>20</v>
      </c>
      <c r="E442" s="31" t="s">
        <v>77</v>
      </c>
      <c r="F442" s="31" t="s">
        <v>65</v>
      </c>
      <c r="G442" s="31" t="s">
        <v>20</v>
      </c>
      <c r="H442" s="31" t="s">
        <v>77</v>
      </c>
      <c r="I442" s="31" t="s">
        <v>65</v>
      </c>
      <c r="J442" s="31" t="s">
        <v>20</v>
      </c>
      <c r="AJ442" s="27"/>
      <c r="AK442" s="27"/>
      <c r="AL442" s="27"/>
      <c r="AM442" s="27"/>
    </row>
    <row r="443" spans="1:39">
      <c r="A443" s="34"/>
      <c r="B443" s="128">
        <v>2019</v>
      </c>
      <c r="C443" s="128">
        <v>2020</v>
      </c>
      <c r="D443" s="128">
        <v>2021</v>
      </c>
      <c r="E443" s="128">
        <v>2019</v>
      </c>
      <c r="F443" s="128">
        <v>2020</v>
      </c>
      <c r="G443" s="128">
        <v>2021</v>
      </c>
      <c r="H443" s="128">
        <v>2019</v>
      </c>
      <c r="I443" s="128">
        <v>2020</v>
      </c>
      <c r="J443" s="128">
        <v>2021</v>
      </c>
      <c r="M443" s="118" t="s">
        <v>174</v>
      </c>
      <c r="N443" s="118" t="str">
        <f t="shared" ref="N443:N455" si="58">C664</f>
        <v>2019 actual</v>
      </c>
      <c r="O443" s="118" t="str">
        <f t="shared" ref="O443:O455" si="59">D664</f>
        <v>2020 plan</v>
      </c>
      <c r="P443" s="118" t="str">
        <f t="shared" ref="P443:P455" si="60">E664</f>
        <v>2020 actual</v>
      </c>
      <c r="Q443" s="118" t="str">
        <f t="shared" ref="Q443:Q455" si="61">F664</f>
        <v>2021 plan</v>
      </c>
      <c r="R443" s="118" t="str">
        <f t="shared" ref="R443:R455" si="62">G664</f>
        <v>2021 forecast</v>
      </c>
      <c r="AJ443" s="27"/>
      <c r="AK443" s="27"/>
      <c r="AL443" s="27"/>
      <c r="AM443" s="27"/>
    </row>
    <row r="444" spans="1:39">
      <c r="A444" s="36" t="str">
        <f>A6</f>
        <v>Jan</v>
      </c>
      <c r="B444" s="37">
        <f ca="1">IFERROR(B371/N444*100,"")</f>
        <v>0.77332865426401443</v>
      </c>
      <c r="C444" s="37">
        <f ca="1">IFERROR(C371/P444*100,"")</f>
        <v>0.88046473641989009</v>
      </c>
      <c r="D444" s="37">
        <f ca="1">IFERROR(D371/R444*100,"")</f>
        <v>0.59065099411909838</v>
      </c>
      <c r="E444" s="37">
        <f ca="1">IFERROR(E371/N444*100,"")</f>
        <v>0.67464325871475017</v>
      </c>
      <c r="F444" s="37">
        <f ca="1">IFERROR(F371/P444*100,"")</f>
        <v>0.80378200330237914</v>
      </c>
      <c r="G444" s="37">
        <f ca="1">IFERROR(G371/R444*100,"")</f>
        <v>0.79424538332085337</v>
      </c>
      <c r="H444" s="37">
        <f ca="1">IFERROR(B444-E444,"")</f>
        <v>9.8685395549264254E-2</v>
      </c>
      <c r="I444" s="37">
        <f ca="1">IFERROR(C444-F444,"")</f>
        <v>7.6682733117510948E-2</v>
      </c>
      <c r="J444" s="37">
        <f ca="1">IFERROR(D444-G444,"")</f>
        <v>-0.20359438920175499</v>
      </c>
      <c r="M444" s="118" t="s">
        <v>97</v>
      </c>
      <c r="N444" s="118">
        <f t="shared" si="58"/>
        <v>30463323</v>
      </c>
      <c r="O444" s="118">
        <f t="shared" si="59"/>
        <v>33154437.050125901</v>
      </c>
      <c r="P444" s="118">
        <f t="shared" si="60"/>
        <v>29334004</v>
      </c>
      <c r="Q444" s="118">
        <f t="shared" si="61"/>
        <v>30849609.975135099</v>
      </c>
      <c r="R444" s="118">
        <f t="shared" si="62"/>
        <v>30849609.975135099</v>
      </c>
      <c r="AJ444" s="27"/>
      <c r="AK444" s="27"/>
      <c r="AL444" s="27"/>
      <c r="AM444" s="27"/>
    </row>
    <row r="445" spans="1:39">
      <c r="A445" s="130" t="str">
        <f t="shared" ref="A445:A455" si="63">A7</f>
        <v>Feb</v>
      </c>
      <c r="B445" s="37">
        <f t="shared" ref="B445:B455" ca="1" si="64">IFERROR(B372/N445*100,"")</f>
        <v>0.75911503219789922</v>
      </c>
      <c r="C445" s="37">
        <f t="shared" ref="C445:C455" ca="1" si="65">IFERROR(C372/P445*100,"")</f>
        <v>0.84671298878939272</v>
      </c>
      <c r="D445" s="37">
        <f t="shared" ref="D445:D455" ca="1" si="66">IFERROR(D372/R445*100,"")</f>
        <v>0.63773695731833457</v>
      </c>
      <c r="E445" s="37">
        <f t="shared" ref="E445:E455" ca="1" si="67">IFERROR(E372/N445*100,"")</f>
        <v>0.73819581337203422</v>
      </c>
      <c r="F445" s="37">
        <f t="shared" ref="F445:F455" ca="1" si="68">IFERROR(F372/P445*100,"")</f>
        <v>0.78135339792003833</v>
      </c>
      <c r="G445" s="37">
        <f t="shared" ref="G445:G455" ca="1" si="69">IFERROR(G372/R445*100,"")</f>
        <v>0.85613660014787074</v>
      </c>
      <c r="H445" s="37">
        <f t="shared" ref="H445:H455" ca="1" si="70">IFERROR(B445-E445,"")</f>
        <v>2.0919218825865005E-2</v>
      </c>
      <c r="I445" s="37">
        <f t="shared" ref="I445:I455" ca="1" si="71">IFERROR(C445-F445,"")</f>
        <v>6.5359590869354389E-2</v>
      </c>
      <c r="J445" s="37">
        <f t="shared" ref="J445:J455" ca="1" si="72">IFERROR(D445-G445,"")</f>
        <v>-0.21839964282953617</v>
      </c>
      <c r="M445" s="118" t="s">
        <v>98</v>
      </c>
      <c r="N445" s="118">
        <f t="shared" si="58"/>
        <v>30463323</v>
      </c>
      <c r="O445" s="118">
        <f t="shared" si="59"/>
        <v>33154437.050125901</v>
      </c>
      <c r="P445" s="118">
        <f t="shared" si="60"/>
        <v>29334004</v>
      </c>
      <c r="Q445" s="118">
        <f t="shared" si="61"/>
        <v>30849609.975135099</v>
      </c>
      <c r="R445" s="118">
        <f t="shared" si="62"/>
        <v>30849609.975135099</v>
      </c>
      <c r="AJ445" s="27"/>
      <c r="AK445" s="27"/>
      <c r="AL445" s="27"/>
      <c r="AM445" s="27"/>
    </row>
    <row r="446" spans="1:39">
      <c r="A446" s="130" t="str">
        <f t="shared" si="63"/>
        <v>Mar</v>
      </c>
      <c r="B446" s="37">
        <f t="shared" ca="1" si="64"/>
        <v>0.7392721273381766</v>
      </c>
      <c r="C446" s="37">
        <f t="shared" ca="1" si="65"/>
        <v>0.7944893032672935</v>
      </c>
      <c r="D446" s="37">
        <f t="shared" ca="1" si="66"/>
        <v>0.91502451975427956</v>
      </c>
      <c r="E446" s="37">
        <f t="shared" ca="1" si="67"/>
        <v>0.69941953148052816</v>
      </c>
      <c r="F446" s="37">
        <f t="shared" ca="1" si="68"/>
        <v>0.91506782367657713</v>
      </c>
      <c r="G446" s="37">
        <f t="shared" ca="1" si="69"/>
        <v>0.99315552471161017</v>
      </c>
      <c r="H446" s="37">
        <f t="shared" ca="1" si="70"/>
        <v>3.9852595857648443E-2</v>
      </c>
      <c r="I446" s="37">
        <f t="shared" ca="1" si="71"/>
        <v>-0.12057852040928363</v>
      </c>
      <c r="J446" s="37">
        <f t="shared" ca="1" si="72"/>
        <v>-7.8131004957330608E-2</v>
      </c>
      <c r="M446" s="118" t="s">
        <v>99</v>
      </c>
      <c r="N446" s="118">
        <f t="shared" si="58"/>
        <v>30463323</v>
      </c>
      <c r="O446" s="118">
        <f t="shared" si="59"/>
        <v>33154437.050125901</v>
      </c>
      <c r="P446" s="118">
        <f t="shared" si="60"/>
        <v>29334004</v>
      </c>
      <c r="Q446" s="118">
        <f t="shared" si="61"/>
        <v>30628898.237094399</v>
      </c>
      <c r="R446" s="118">
        <f t="shared" si="62"/>
        <v>30628898.237094399</v>
      </c>
      <c r="AJ446" s="27"/>
      <c r="AK446" s="27"/>
      <c r="AL446" s="27"/>
      <c r="AM446" s="27"/>
    </row>
    <row r="447" spans="1:39">
      <c r="A447" s="130" t="str">
        <f t="shared" si="63"/>
        <v>Apr</v>
      </c>
      <c r="B447" s="37">
        <f t="shared" ca="1" si="64"/>
        <v>0.84965256088444452</v>
      </c>
      <c r="C447" s="37">
        <f t="shared" ca="1" si="65"/>
        <v>0.85410943899782643</v>
      </c>
      <c r="D447" s="37">
        <f t="shared" ca="1" si="66"/>
        <v>0.89104321966590649</v>
      </c>
      <c r="E447" s="37">
        <f t="shared" ca="1" si="67"/>
        <v>0.8432637962706826</v>
      </c>
      <c r="F447" s="37">
        <f t="shared" ca="1" si="68"/>
        <v>0.91329777210093754</v>
      </c>
      <c r="G447" s="37">
        <f t="shared" ca="1" si="69"/>
        <v>0.86945942664525688</v>
      </c>
      <c r="H447" s="37">
        <f t="shared" ca="1" si="70"/>
        <v>6.3887646137619214E-3</v>
      </c>
      <c r="I447" s="37">
        <f t="shared" ca="1" si="71"/>
        <v>-5.9188333103111113E-2</v>
      </c>
      <c r="J447" s="37">
        <f t="shared" ca="1" si="72"/>
        <v>2.1583793020649611E-2</v>
      </c>
      <c r="M447" s="118" t="s">
        <v>25</v>
      </c>
      <c r="N447" s="118">
        <f t="shared" si="58"/>
        <v>30463323</v>
      </c>
      <c r="O447" s="118">
        <f t="shared" si="59"/>
        <v>33154437.050125901</v>
      </c>
      <c r="P447" s="118">
        <f t="shared" si="60"/>
        <v>29334004</v>
      </c>
      <c r="Q447" s="118">
        <f t="shared" si="61"/>
        <v>30628898.237094399</v>
      </c>
      <c r="R447" s="118">
        <f t="shared" si="62"/>
        <v>30628898.237094399</v>
      </c>
      <c r="AJ447" s="27"/>
      <c r="AK447" s="27"/>
      <c r="AL447" s="27"/>
      <c r="AM447" s="27"/>
    </row>
    <row r="448" spans="1:39">
      <c r="A448" s="130" t="str">
        <f t="shared" si="63"/>
        <v>May</v>
      </c>
      <c r="B448" s="37">
        <f t="shared" ca="1" si="64"/>
        <v>0.8410236729591184</v>
      </c>
      <c r="C448" s="37">
        <f t="shared" ca="1" si="65"/>
        <v>0.75482269655380185</v>
      </c>
      <c r="D448" s="37">
        <f t="shared" ca="1" si="66"/>
        <v>0.90618442378007702</v>
      </c>
      <c r="E448" s="37">
        <f t="shared" ca="1" si="67"/>
        <v>0.68261422104213687</v>
      </c>
      <c r="F448" s="37">
        <f t="shared" ca="1" si="68"/>
        <v>0.74052434505701981</v>
      </c>
      <c r="G448" s="37">
        <f t="shared" ca="1" si="69"/>
        <v>0.79412297535869125</v>
      </c>
      <c r="H448" s="37">
        <f t="shared" ca="1" si="70"/>
        <v>0.15840945191698153</v>
      </c>
      <c r="I448" s="37">
        <f t="shared" ca="1" si="71"/>
        <v>1.4298351496782047E-2</v>
      </c>
      <c r="J448" s="37">
        <f t="shared" ca="1" si="72"/>
        <v>0.11206144842138577</v>
      </c>
      <c r="M448" s="118" t="s">
        <v>100</v>
      </c>
      <c r="N448" s="118">
        <f t="shared" si="58"/>
        <v>30463323</v>
      </c>
      <c r="O448" s="118">
        <f t="shared" si="59"/>
        <v>33154437.050125901</v>
      </c>
      <c r="P448" s="118">
        <f t="shared" si="60"/>
        <v>29334004</v>
      </c>
      <c r="Q448" s="118">
        <f t="shared" si="61"/>
        <v>30628898.237094399</v>
      </c>
      <c r="R448" s="118">
        <f t="shared" si="62"/>
        <v>30628898.237094399</v>
      </c>
      <c r="AJ448" s="27"/>
      <c r="AK448" s="27"/>
      <c r="AL448" s="27"/>
      <c r="AM448" s="27"/>
    </row>
    <row r="449" spans="1:39">
      <c r="A449" s="130" t="str">
        <f t="shared" si="63"/>
        <v>Jun</v>
      </c>
      <c r="B449" s="37">
        <f t="shared" ca="1" si="64"/>
        <v>0.81143384127857643</v>
      </c>
      <c r="C449" s="37">
        <f t="shared" ca="1" si="65"/>
        <v>0.78559979742281327</v>
      </c>
      <c r="D449" s="37">
        <f t="shared" ca="1" si="66"/>
        <v>0.97243099060149263</v>
      </c>
      <c r="E449" s="37">
        <f t="shared" ca="1" si="67"/>
        <v>0.68256732858723246</v>
      </c>
      <c r="F449" s="37">
        <f t="shared" ca="1" si="68"/>
        <v>0.9142224157329496</v>
      </c>
      <c r="G449" s="37">
        <f t="shared" ca="1" si="69"/>
        <v>0.88542672695867375</v>
      </c>
      <c r="H449" s="37">
        <f t="shared" ca="1" si="70"/>
        <v>0.12886651269134397</v>
      </c>
      <c r="I449" s="37">
        <f t="shared" ca="1" si="71"/>
        <v>-0.12862261831013633</v>
      </c>
      <c r="J449" s="37">
        <f t="shared" ca="1" si="72"/>
        <v>8.700426364281888E-2</v>
      </c>
      <c r="M449" s="118" t="s">
        <v>101</v>
      </c>
      <c r="N449" s="118">
        <f t="shared" si="58"/>
        <v>30463323</v>
      </c>
      <c r="O449" s="118">
        <f t="shared" si="59"/>
        <v>33154437.050125901</v>
      </c>
      <c r="P449" s="118">
        <f t="shared" si="60"/>
        <v>29334004</v>
      </c>
      <c r="Q449" s="118">
        <f t="shared" si="61"/>
        <v>30628898.237094399</v>
      </c>
      <c r="R449" s="118">
        <f t="shared" si="62"/>
        <v>31364025</v>
      </c>
      <c r="AJ449" s="27"/>
      <c r="AK449" s="27"/>
      <c r="AL449" s="27"/>
      <c r="AM449" s="27"/>
    </row>
    <row r="450" spans="1:39">
      <c r="A450" s="130" t="str">
        <f t="shared" si="63"/>
        <v>Jul</v>
      </c>
      <c r="B450" s="37">
        <f t="shared" ca="1" si="64"/>
        <v>0.93068053672279971</v>
      </c>
      <c r="C450" s="37">
        <f t="shared" ca="1" si="65"/>
        <v>0.9435331876275741</v>
      </c>
      <c r="D450" s="37">
        <f ca="1">IFERROR(D377/R450*100,"")</f>
        <v>0.9633332201463306</v>
      </c>
      <c r="E450" s="37">
        <f t="shared" ca="1" si="67"/>
        <v>0.78499755263074911</v>
      </c>
      <c r="F450" s="37">
        <f t="shared" ca="1" si="68"/>
        <v>0.79224653749962004</v>
      </c>
      <c r="G450" s="37">
        <f t="shared" ca="1" si="69"/>
        <v>0.76851766952742839</v>
      </c>
      <c r="H450" s="37">
        <f t="shared" ca="1" si="70"/>
        <v>0.1456829840920506</v>
      </c>
      <c r="I450" s="37">
        <f t="shared" ca="1" si="71"/>
        <v>0.15128665012795406</v>
      </c>
      <c r="J450" s="37">
        <f t="shared" ca="1" si="72"/>
        <v>0.19481555061890221</v>
      </c>
      <c r="M450" s="118" t="s">
        <v>102</v>
      </c>
      <c r="N450" s="118">
        <f t="shared" si="58"/>
        <v>30463323</v>
      </c>
      <c r="O450" s="118">
        <f t="shared" si="59"/>
        <v>33154437.050125901</v>
      </c>
      <c r="P450" s="118">
        <f t="shared" si="60"/>
        <v>29334004</v>
      </c>
      <c r="Q450" s="118">
        <f t="shared" si="61"/>
        <v>30628898.237094399</v>
      </c>
      <c r="R450" s="118">
        <f t="shared" si="62"/>
        <v>31364025</v>
      </c>
      <c r="AJ450" s="27"/>
      <c r="AK450" s="27"/>
      <c r="AL450" s="27"/>
      <c r="AM450" s="27"/>
    </row>
    <row r="451" spans="1:39">
      <c r="A451" s="130" t="str">
        <f t="shared" si="63"/>
        <v>Aug</v>
      </c>
      <c r="B451" s="37">
        <f t="shared" ca="1" si="64"/>
        <v>0.85249536303048745</v>
      </c>
      <c r="C451" s="37">
        <f t="shared" ca="1" si="65"/>
        <v>0.8867943360204078</v>
      </c>
      <c r="D451" s="37">
        <f t="shared" ca="1" si="66"/>
        <v>0.9556553758645453</v>
      </c>
      <c r="E451" s="37">
        <f t="shared" ca="1" si="67"/>
        <v>0.68165966989221727</v>
      </c>
      <c r="F451" s="37">
        <f t="shared" ca="1" si="68"/>
        <v>0.79089118894236143</v>
      </c>
      <c r="G451" s="37">
        <f t="shared" ca="1" si="69"/>
        <v>0.87212837319189662</v>
      </c>
      <c r="H451" s="37">
        <f t="shared" ca="1" si="70"/>
        <v>0.17083569313827018</v>
      </c>
      <c r="I451" s="37">
        <f t="shared" ca="1" si="71"/>
        <v>9.5903147078046369E-2</v>
      </c>
      <c r="J451" s="37">
        <f t="shared" ca="1" si="72"/>
        <v>8.3527002672648676E-2</v>
      </c>
      <c r="M451" s="118" t="s">
        <v>28</v>
      </c>
      <c r="N451" s="118">
        <f t="shared" si="58"/>
        <v>30463323</v>
      </c>
      <c r="O451" s="118">
        <f t="shared" si="59"/>
        <v>33154437.050125901</v>
      </c>
      <c r="P451" s="118">
        <f t="shared" si="60"/>
        <v>29334004</v>
      </c>
      <c r="Q451" s="118">
        <f t="shared" si="61"/>
        <v>30628898.237094399</v>
      </c>
      <c r="R451" s="118">
        <f t="shared" si="62"/>
        <v>31364025</v>
      </c>
      <c r="AJ451" s="27"/>
      <c r="AK451" s="27"/>
      <c r="AL451" s="27"/>
      <c r="AM451" s="27"/>
    </row>
    <row r="452" spans="1:39">
      <c r="A452" s="130" t="str">
        <f t="shared" si="63"/>
        <v>Sep</v>
      </c>
      <c r="B452" s="37">
        <f t="shared" ca="1" si="64"/>
        <v>0.79644633318564706</v>
      </c>
      <c r="C452" s="37">
        <f t="shared" ca="1" si="65"/>
        <v>0.87688585915512929</v>
      </c>
      <c r="D452" s="37">
        <f t="shared" ca="1" si="66"/>
        <v>0.93129989534187718</v>
      </c>
      <c r="E452" s="37">
        <f t="shared" ca="1" si="67"/>
        <v>0.75398539089120342</v>
      </c>
      <c r="F452" s="37">
        <f t="shared" ca="1" si="68"/>
        <v>0.90971492333607085</v>
      </c>
      <c r="G452" s="37">
        <f t="shared" ca="1" si="69"/>
        <v>0.83819183602869896</v>
      </c>
      <c r="H452" s="37">
        <f t="shared" ca="1" si="70"/>
        <v>4.2460942294443638E-2</v>
      </c>
      <c r="I452" s="37">
        <f t="shared" ca="1" si="71"/>
        <v>-3.2829064180941558E-2</v>
      </c>
      <c r="J452" s="37">
        <f t="shared" ca="1" si="72"/>
        <v>9.3108059313178226E-2</v>
      </c>
      <c r="M452" s="118" t="s">
        <v>103</v>
      </c>
      <c r="N452" s="118">
        <f t="shared" si="58"/>
        <v>30463323</v>
      </c>
      <c r="O452" s="118">
        <f t="shared" si="59"/>
        <v>33154437.050125901</v>
      </c>
      <c r="P452" s="118">
        <f t="shared" si="60"/>
        <v>29334004</v>
      </c>
      <c r="Q452" s="118">
        <f t="shared" si="61"/>
        <v>30628898.237094399</v>
      </c>
      <c r="R452" s="118">
        <f t="shared" si="62"/>
        <v>31364025</v>
      </c>
      <c r="AJ452" s="27"/>
      <c r="AK452" s="27"/>
      <c r="AL452" s="27"/>
      <c r="AM452" s="27"/>
    </row>
    <row r="453" spans="1:39">
      <c r="A453" s="130" t="str">
        <f t="shared" si="63"/>
        <v>Oct</v>
      </c>
      <c r="B453" s="37">
        <f t="shared" ca="1" si="64"/>
        <v>0.8848353510219491</v>
      </c>
      <c r="C453" s="37">
        <f t="shared" ca="1" si="65"/>
        <v>0.89595158574328937</v>
      </c>
      <c r="D453" s="37">
        <f t="shared" ca="1" si="66"/>
        <v>0.90021882714351875</v>
      </c>
      <c r="E453" s="37">
        <f t="shared" ca="1" si="67"/>
        <v>0.8419821928159319</v>
      </c>
      <c r="F453" s="37">
        <f t="shared" ca="1" si="68"/>
        <v>0.79994297744010734</v>
      </c>
      <c r="G453" s="37">
        <f t="shared" ca="1" si="69"/>
        <v>0.79692520650649912</v>
      </c>
      <c r="H453" s="37">
        <f t="shared" ca="1" si="70"/>
        <v>4.2853158206017206E-2</v>
      </c>
      <c r="I453" s="37">
        <f t="shared" ca="1" si="71"/>
        <v>9.600860830318203E-2</v>
      </c>
      <c r="J453" s="37">
        <f t="shared" ca="1" si="72"/>
        <v>0.10329362063701963</v>
      </c>
      <c r="M453" s="118" t="s">
        <v>104</v>
      </c>
      <c r="N453" s="118">
        <f t="shared" si="58"/>
        <v>30463323</v>
      </c>
      <c r="O453" s="118">
        <f t="shared" si="59"/>
        <v>33154437.050125901</v>
      </c>
      <c r="P453" s="118">
        <f t="shared" si="60"/>
        <v>29334004</v>
      </c>
      <c r="Q453" s="118">
        <f t="shared" si="61"/>
        <v>30628898.237094399</v>
      </c>
      <c r="R453" s="118">
        <f t="shared" si="62"/>
        <v>31364025</v>
      </c>
      <c r="AJ453" s="27"/>
      <c r="AK453" s="27"/>
      <c r="AL453" s="27"/>
      <c r="AM453" s="27"/>
    </row>
    <row r="454" spans="1:39">
      <c r="A454" s="130" t="str">
        <f t="shared" si="63"/>
        <v>Nov</v>
      </c>
      <c r="B454" s="37">
        <f t="shared" ca="1" si="64"/>
        <v>0.83563495682988997</v>
      </c>
      <c r="C454" s="37">
        <f t="shared" ca="1" si="65"/>
        <v>0.88098334956250801</v>
      </c>
      <c r="D454" s="37" t="str">
        <f t="shared" ca="1" si="66"/>
        <v/>
      </c>
      <c r="E454" s="37">
        <f t="shared" ca="1" si="67"/>
        <v>0.73978482583794358</v>
      </c>
      <c r="F454" s="37">
        <f t="shared" ca="1" si="68"/>
        <v>0.87806071411185538</v>
      </c>
      <c r="G454" s="37" t="str">
        <f t="shared" ca="1" si="69"/>
        <v/>
      </c>
      <c r="H454" s="37">
        <f t="shared" ca="1" si="70"/>
        <v>9.5850130991946392E-2</v>
      </c>
      <c r="I454" s="37">
        <f t="shared" ca="1" si="71"/>
        <v>2.9226354506526331E-3</v>
      </c>
      <c r="J454" s="37" t="str">
        <f t="shared" ca="1" si="72"/>
        <v/>
      </c>
      <c r="M454" s="118" t="s">
        <v>31</v>
      </c>
      <c r="N454" s="118">
        <f t="shared" si="58"/>
        <v>30463323</v>
      </c>
      <c r="O454" s="118">
        <f t="shared" si="59"/>
        <v>33154437.050125901</v>
      </c>
      <c r="P454" s="118">
        <f t="shared" si="60"/>
        <v>29334004</v>
      </c>
      <c r="Q454" s="118">
        <f t="shared" si="61"/>
        <v>30628898.237094399</v>
      </c>
      <c r="R454" s="118">
        <f t="shared" si="62"/>
        <v>31364025</v>
      </c>
      <c r="AJ454" s="27"/>
      <c r="AK454" s="27"/>
      <c r="AL454" s="27"/>
      <c r="AM454" s="27"/>
    </row>
    <row r="455" spans="1:39">
      <c r="A455" s="130" t="str">
        <f t="shared" si="63"/>
        <v>Dec</v>
      </c>
      <c r="B455" s="37">
        <f t="shared" ca="1" si="64"/>
        <v>0.9391586498951533</v>
      </c>
      <c r="C455" s="37">
        <f t="shared" ca="1" si="65"/>
        <v>1.1933538190013198</v>
      </c>
      <c r="D455" s="37" t="str">
        <f t="shared" ca="1" si="66"/>
        <v/>
      </c>
      <c r="E455" s="37">
        <f t="shared" ca="1" si="67"/>
        <v>0.90664765626520694</v>
      </c>
      <c r="F455" s="37">
        <f t="shared" ca="1" si="68"/>
        <v>0.96286304454039073</v>
      </c>
      <c r="G455" s="37" t="str">
        <f t="shared" ca="1" si="69"/>
        <v/>
      </c>
      <c r="H455" s="37">
        <f t="shared" ca="1" si="70"/>
        <v>3.2510993629946361E-2</v>
      </c>
      <c r="I455" s="37">
        <f t="shared" ca="1" si="71"/>
        <v>0.23049077446092903</v>
      </c>
      <c r="J455" s="37" t="str">
        <f t="shared" ca="1" si="72"/>
        <v/>
      </c>
      <c r="M455" s="118" t="s">
        <v>32</v>
      </c>
      <c r="N455" s="118">
        <f t="shared" si="58"/>
        <v>30463323</v>
      </c>
      <c r="O455" s="118">
        <f t="shared" si="59"/>
        <v>33154437.050125901</v>
      </c>
      <c r="P455" s="118">
        <f t="shared" si="60"/>
        <v>29334004</v>
      </c>
      <c r="Q455" s="118">
        <f t="shared" si="61"/>
        <v>30628898.237094399</v>
      </c>
      <c r="R455" s="118">
        <f t="shared" si="62"/>
        <v>31364025</v>
      </c>
      <c r="AJ455" s="27"/>
      <c r="AK455" s="27"/>
      <c r="AL455" s="27"/>
      <c r="AM455" s="27"/>
    </row>
    <row r="456" spans="1:39">
      <c r="A456" s="67" t="s">
        <v>116</v>
      </c>
      <c r="B456" s="37">
        <f ca="1">SUM(B444:B455)</f>
        <v>10.013077079608156</v>
      </c>
      <c r="C456" s="37">
        <f t="shared" ref="C456:G456" ca="1" si="73">SUM(C444:C455)</f>
        <v>10.593701098561246</v>
      </c>
      <c r="D456" s="37">
        <f t="shared" ca="1" si="73"/>
        <v>8.6635784237354603</v>
      </c>
      <c r="E456" s="37">
        <f t="shared" ca="1" si="73"/>
        <v>9.0297612378006171</v>
      </c>
      <c r="F456" s="37">
        <f t="shared" ca="1" si="73"/>
        <v>10.201967143660308</v>
      </c>
      <c r="G456" s="37">
        <f t="shared" ca="1" si="73"/>
        <v>8.4683097223974801</v>
      </c>
      <c r="H456" s="67" t="s">
        <v>74</v>
      </c>
      <c r="I456" s="67" t="s">
        <v>74</v>
      </c>
      <c r="J456" s="67" t="s">
        <v>74</v>
      </c>
      <c r="AJ456" s="27"/>
      <c r="AK456" s="27"/>
      <c r="AL456" s="27"/>
      <c r="AM456" s="27"/>
    </row>
    <row r="457" spans="1:39">
      <c r="A457" s="46"/>
      <c r="B457" s="46"/>
      <c r="C457" s="43"/>
      <c r="D457" s="43"/>
      <c r="E457" s="43"/>
      <c r="F457" s="43"/>
      <c r="G457" s="43"/>
      <c r="H457" s="43"/>
      <c r="I457" s="43"/>
      <c r="J457" s="43"/>
      <c r="AJ457" s="27"/>
      <c r="AK457" s="27"/>
      <c r="AL457" s="27"/>
      <c r="AM457" s="27"/>
    </row>
    <row r="458" spans="1:39">
      <c r="A458" s="46"/>
      <c r="B458" s="46"/>
      <c r="C458" s="43"/>
      <c r="D458" s="43"/>
      <c r="E458" s="43"/>
      <c r="F458" s="43"/>
      <c r="G458" s="43"/>
      <c r="H458" s="43"/>
      <c r="I458" s="43"/>
      <c r="J458" s="43"/>
      <c r="AJ458" s="27"/>
      <c r="AK458" s="27"/>
      <c r="AL458" s="27"/>
      <c r="AM458" s="27"/>
    </row>
    <row r="459" spans="1:39">
      <c r="A459" s="46"/>
      <c r="B459" s="46"/>
      <c r="C459" s="43"/>
      <c r="D459" s="43"/>
      <c r="E459" s="43"/>
      <c r="F459" s="43"/>
      <c r="G459" s="43"/>
      <c r="H459" s="43"/>
      <c r="I459" s="43"/>
      <c r="J459" s="43"/>
      <c r="AJ459" s="27"/>
      <c r="AK459" s="27"/>
      <c r="AL459" s="27"/>
      <c r="AM459" s="27"/>
    </row>
    <row r="460" spans="1:39">
      <c r="A460" s="46"/>
      <c r="B460" s="46"/>
      <c r="C460" s="43"/>
      <c r="D460" s="43"/>
      <c r="E460" s="43"/>
      <c r="F460" s="43"/>
      <c r="G460" s="43"/>
      <c r="H460" s="43"/>
      <c r="I460" s="43"/>
      <c r="J460" s="43"/>
      <c r="AJ460" s="27"/>
      <c r="AK460" s="27"/>
      <c r="AL460" s="27"/>
      <c r="AM460" s="27"/>
    </row>
    <row r="461" spans="1:39">
      <c r="A461" s="46"/>
      <c r="B461" s="46"/>
      <c r="C461" s="43"/>
      <c r="D461" s="43"/>
      <c r="E461" s="43"/>
      <c r="F461" s="43"/>
      <c r="G461" s="43"/>
      <c r="H461" s="43"/>
      <c r="I461" s="43"/>
      <c r="J461" s="43"/>
    </row>
    <row r="462" spans="1:39">
      <c r="A462" s="46"/>
      <c r="B462" s="46"/>
      <c r="C462" s="43"/>
      <c r="D462" s="43"/>
      <c r="E462" s="43"/>
      <c r="F462" s="43"/>
      <c r="G462" s="43"/>
      <c r="H462" s="43"/>
      <c r="I462" s="43"/>
      <c r="J462" s="43"/>
    </row>
    <row r="463" spans="1:39">
      <c r="A463" s="46"/>
      <c r="B463" s="46"/>
      <c r="C463" s="43"/>
      <c r="D463" s="43"/>
      <c r="E463" s="43"/>
      <c r="F463" s="43"/>
      <c r="G463" s="43"/>
      <c r="H463" s="43"/>
      <c r="I463" s="43"/>
      <c r="J463" s="43"/>
    </row>
    <row r="464" spans="1:39">
      <c r="A464" s="46"/>
      <c r="B464" s="46"/>
      <c r="C464" s="43"/>
      <c r="D464" s="43"/>
      <c r="E464" s="43"/>
      <c r="F464" s="43"/>
      <c r="G464" s="43"/>
      <c r="H464" s="43"/>
      <c r="I464" s="43"/>
      <c r="J464" s="43"/>
    </row>
    <row r="465" spans="1:10">
      <c r="A465" s="46"/>
      <c r="B465" s="46"/>
      <c r="C465" s="43"/>
      <c r="D465" s="43"/>
      <c r="E465" s="43"/>
      <c r="F465" s="43"/>
      <c r="G465" s="43"/>
      <c r="H465" s="43"/>
      <c r="I465" s="43"/>
      <c r="J465" s="43"/>
    </row>
    <row r="466" spans="1:10">
      <c r="A466" s="46"/>
      <c r="B466" s="46"/>
      <c r="C466" s="43"/>
      <c r="D466" s="43"/>
      <c r="E466" s="43"/>
      <c r="F466" s="43"/>
      <c r="G466" s="43"/>
      <c r="H466" s="43"/>
      <c r="I466" s="43"/>
      <c r="J466" s="43"/>
    </row>
    <row r="467" spans="1:10">
      <c r="A467" s="46"/>
      <c r="B467" s="46"/>
      <c r="C467" s="43"/>
      <c r="D467" s="43"/>
      <c r="E467" s="43"/>
      <c r="F467" s="43"/>
      <c r="G467" s="43"/>
      <c r="H467" s="43"/>
      <c r="I467" s="43"/>
      <c r="J467" s="43"/>
    </row>
    <row r="468" spans="1:10">
      <c r="A468" s="46"/>
      <c r="B468" s="46"/>
      <c r="C468" s="43"/>
      <c r="D468" s="43"/>
      <c r="E468" s="43"/>
      <c r="F468" s="43"/>
      <c r="G468" s="43"/>
      <c r="H468" s="43"/>
      <c r="I468" s="43"/>
      <c r="J468" s="43"/>
    </row>
    <row r="469" spans="1:10">
      <c r="A469" s="46"/>
      <c r="B469" s="46"/>
      <c r="C469" s="43"/>
      <c r="D469" s="43"/>
      <c r="E469" s="43"/>
      <c r="F469" s="43"/>
      <c r="G469" s="43"/>
      <c r="H469" s="43"/>
      <c r="I469" s="43"/>
      <c r="J469" s="43"/>
    </row>
    <row r="470" spans="1:10">
      <c r="A470" s="46"/>
      <c r="B470" s="46"/>
      <c r="C470" s="43"/>
      <c r="D470" s="43"/>
      <c r="E470" s="43"/>
      <c r="F470" s="43"/>
      <c r="G470" s="43"/>
      <c r="H470" s="43"/>
      <c r="I470" s="43"/>
      <c r="J470" s="43"/>
    </row>
    <row r="471" spans="1:10">
      <c r="A471" s="46"/>
      <c r="B471" s="46"/>
      <c r="C471" s="43"/>
      <c r="D471" s="43"/>
      <c r="E471" s="43"/>
      <c r="F471" s="43"/>
      <c r="G471" s="43"/>
      <c r="H471" s="43"/>
      <c r="I471" s="43"/>
      <c r="J471" s="43"/>
    </row>
    <row r="472" spans="1:10">
      <c r="A472" s="46"/>
      <c r="B472" s="46"/>
      <c r="C472" s="43"/>
      <c r="D472" s="43"/>
      <c r="E472" s="43"/>
      <c r="F472" s="43"/>
      <c r="G472" s="43"/>
      <c r="H472" s="43"/>
      <c r="I472" s="43"/>
      <c r="J472" s="43"/>
    </row>
    <row r="473" spans="1:10">
      <c r="A473" s="46"/>
      <c r="B473" s="46"/>
      <c r="C473" s="43"/>
      <c r="D473" s="43"/>
      <c r="E473" s="43"/>
      <c r="F473" s="43"/>
      <c r="G473" s="43"/>
      <c r="H473" s="43"/>
      <c r="I473" s="43"/>
      <c r="J473" s="43"/>
    </row>
    <row r="474" spans="1:10">
      <c r="A474" s="46"/>
      <c r="B474" s="46"/>
      <c r="C474" s="43"/>
      <c r="D474" s="43"/>
      <c r="E474" s="43"/>
      <c r="F474" s="43"/>
      <c r="G474" s="43"/>
      <c r="H474" s="43"/>
      <c r="I474" s="43"/>
      <c r="J474" s="43"/>
    </row>
    <row r="475" spans="1:10">
      <c r="A475" s="46"/>
      <c r="B475" s="46"/>
      <c r="C475" s="43"/>
      <c r="D475" s="43"/>
      <c r="E475" s="43"/>
      <c r="F475" s="43"/>
      <c r="G475" s="43"/>
      <c r="H475" s="43"/>
      <c r="I475" s="43"/>
      <c r="J475" s="43"/>
    </row>
    <row r="476" spans="1:10">
      <c r="A476" s="46"/>
      <c r="B476" s="46"/>
      <c r="C476" s="43"/>
      <c r="D476" s="43"/>
      <c r="E476" s="43"/>
      <c r="F476" s="43"/>
      <c r="G476" s="43"/>
      <c r="H476" s="43"/>
      <c r="I476" s="43"/>
      <c r="J476" s="43"/>
    </row>
    <row r="477" spans="1:10">
      <c r="A477" s="46"/>
      <c r="B477" s="46"/>
      <c r="C477" s="43"/>
      <c r="D477" s="43"/>
      <c r="E477" s="43"/>
      <c r="F477" s="43"/>
      <c r="G477" s="43"/>
      <c r="H477" s="43"/>
      <c r="I477" s="43"/>
      <c r="J477" s="43"/>
    </row>
    <row r="478" spans="1:10">
      <c r="A478" s="46"/>
      <c r="B478" s="46"/>
      <c r="C478" s="43"/>
      <c r="D478" s="43"/>
      <c r="E478" s="43"/>
      <c r="F478" s="43"/>
      <c r="G478" s="43"/>
      <c r="H478" s="43"/>
      <c r="I478" s="43"/>
      <c r="J478" s="43"/>
    </row>
    <row r="479" spans="1:10">
      <c r="A479" s="46"/>
      <c r="B479" s="46"/>
      <c r="C479" s="43"/>
      <c r="D479" s="43"/>
      <c r="E479" s="43"/>
      <c r="F479" s="43"/>
      <c r="G479" s="43"/>
      <c r="H479" s="43"/>
      <c r="I479" s="43"/>
      <c r="J479" s="43"/>
    </row>
    <row r="480" spans="1:10">
      <c r="A480" s="46"/>
      <c r="B480" s="46"/>
      <c r="C480" s="43"/>
      <c r="D480" s="43"/>
      <c r="E480" s="43"/>
      <c r="F480" s="43"/>
      <c r="G480" s="43"/>
      <c r="H480" s="43"/>
      <c r="I480" s="43"/>
      <c r="J480" s="43"/>
    </row>
    <row r="481" spans="1:10">
      <c r="A481" s="46"/>
      <c r="B481" s="46"/>
      <c r="C481" s="43"/>
      <c r="D481" s="43"/>
      <c r="E481" s="43"/>
      <c r="F481" s="43"/>
      <c r="G481" s="43"/>
      <c r="H481" s="43"/>
      <c r="I481" s="43"/>
      <c r="J481" s="43"/>
    </row>
    <row r="482" spans="1:10">
      <c r="A482" s="46"/>
      <c r="B482" s="46"/>
      <c r="C482" s="43"/>
      <c r="D482" s="43"/>
      <c r="E482" s="43"/>
      <c r="F482" s="43"/>
      <c r="G482" s="43"/>
      <c r="H482" s="43"/>
      <c r="I482" s="43"/>
      <c r="J482" s="43"/>
    </row>
    <row r="483" spans="1:10">
      <c r="A483" s="46"/>
      <c r="B483" s="46"/>
      <c r="C483" s="43"/>
      <c r="D483" s="43"/>
      <c r="E483" s="43"/>
      <c r="F483" s="43"/>
      <c r="G483" s="43"/>
      <c r="H483" s="43"/>
      <c r="I483" s="43"/>
      <c r="J483" s="43"/>
    </row>
    <row r="484" spans="1:10">
      <c r="A484" s="46"/>
      <c r="B484" s="46"/>
      <c r="C484" s="43"/>
      <c r="D484" s="43"/>
      <c r="E484" s="43"/>
      <c r="F484" s="43"/>
      <c r="G484" s="43"/>
      <c r="H484" s="43"/>
      <c r="I484" s="43"/>
      <c r="J484" s="43"/>
    </row>
    <row r="485" spans="1:10">
      <c r="A485" s="46"/>
      <c r="B485" s="46"/>
      <c r="C485" s="43"/>
      <c r="D485" s="43"/>
      <c r="E485" s="43"/>
      <c r="F485" s="43"/>
      <c r="G485" s="43"/>
      <c r="H485" s="43"/>
      <c r="I485" s="43"/>
      <c r="J485" s="43"/>
    </row>
    <row r="486" spans="1:10">
      <c r="A486" s="46"/>
      <c r="B486" s="46"/>
      <c r="C486" s="43"/>
      <c r="D486" s="43"/>
      <c r="E486" s="43"/>
      <c r="F486" s="43"/>
      <c r="G486" s="43"/>
      <c r="H486" s="43"/>
      <c r="I486" s="43"/>
      <c r="J486" s="43"/>
    </row>
    <row r="487" spans="1:10">
      <c r="A487" s="46"/>
      <c r="B487" s="46"/>
      <c r="C487" s="43"/>
      <c r="D487" s="43"/>
      <c r="E487" s="43"/>
      <c r="F487" s="43"/>
      <c r="G487" s="43"/>
      <c r="H487" s="43"/>
      <c r="I487" s="43"/>
      <c r="J487" s="43"/>
    </row>
    <row r="488" spans="1:10">
      <c r="A488" s="46"/>
      <c r="B488" s="46"/>
      <c r="C488" s="43"/>
      <c r="D488" s="43"/>
      <c r="E488" s="43"/>
      <c r="F488" s="43"/>
      <c r="G488" s="43"/>
      <c r="H488" s="43"/>
      <c r="I488" s="43"/>
      <c r="J488" s="43"/>
    </row>
    <row r="489" spans="1:10">
      <c r="A489" s="46"/>
      <c r="B489" s="46"/>
      <c r="C489" s="43"/>
      <c r="D489" s="43"/>
      <c r="E489" s="43"/>
      <c r="F489" s="43"/>
      <c r="G489" s="43"/>
      <c r="H489" s="43"/>
      <c r="I489" s="43"/>
      <c r="J489" s="43"/>
    </row>
    <row r="490" spans="1:10">
      <c r="A490" s="46"/>
      <c r="B490" s="46"/>
      <c r="C490" s="43"/>
      <c r="D490" s="43"/>
      <c r="E490" s="43"/>
      <c r="F490" s="43"/>
      <c r="G490" s="43"/>
      <c r="H490" s="43"/>
      <c r="I490" s="43"/>
      <c r="J490" s="43"/>
    </row>
    <row r="491" spans="1:10">
      <c r="A491" s="46"/>
      <c r="B491" s="46"/>
      <c r="C491" s="43"/>
      <c r="D491" s="43"/>
      <c r="E491" s="43"/>
      <c r="F491" s="43"/>
      <c r="G491" s="43"/>
      <c r="H491" s="43"/>
      <c r="I491" s="43"/>
      <c r="J491" s="43"/>
    </row>
    <row r="492" spans="1:10">
      <c r="A492" s="46"/>
      <c r="B492" s="46"/>
      <c r="C492" s="43"/>
      <c r="D492" s="43"/>
      <c r="E492" s="43"/>
      <c r="F492" s="43"/>
      <c r="G492" s="43"/>
      <c r="H492" s="43"/>
      <c r="I492" s="43"/>
      <c r="J492" s="43"/>
    </row>
    <row r="493" spans="1:10">
      <c r="A493" s="46"/>
      <c r="B493" s="46"/>
      <c r="C493" s="43"/>
      <c r="D493" s="43"/>
      <c r="E493" s="43"/>
      <c r="F493" s="43"/>
      <c r="G493" s="43"/>
      <c r="H493" s="43"/>
      <c r="I493" s="43"/>
      <c r="J493" s="43"/>
    </row>
    <row r="494" spans="1:10">
      <c r="A494" s="46"/>
      <c r="B494" s="46"/>
      <c r="C494" s="43"/>
      <c r="D494" s="43"/>
      <c r="E494" s="43"/>
      <c r="F494" s="43"/>
      <c r="G494" s="43"/>
      <c r="H494" s="43"/>
      <c r="I494" s="43"/>
      <c r="J494" s="43"/>
    </row>
    <row r="495" spans="1:10">
      <c r="A495" s="46"/>
      <c r="B495" s="46"/>
      <c r="C495" s="43"/>
      <c r="D495" s="43"/>
      <c r="E495" s="43"/>
      <c r="F495" s="43"/>
      <c r="G495" s="43"/>
      <c r="H495" s="43"/>
      <c r="I495" s="43"/>
      <c r="J495" s="43"/>
    </row>
    <row r="496" spans="1:10">
      <c r="A496" s="46"/>
      <c r="B496" s="46"/>
      <c r="C496" s="43"/>
      <c r="D496" s="43"/>
      <c r="E496" s="43"/>
      <c r="F496" s="43"/>
      <c r="G496" s="43"/>
      <c r="H496" s="43"/>
      <c r="I496" s="43"/>
      <c r="J496" s="43"/>
    </row>
    <row r="497" spans="1:13">
      <c r="A497" s="46"/>
      <c r="B497" s="46"/>
      <c r="C497" s="43"/>
      <c r="D497" s="43"/>
      <c r="E497" s="43"/>
      <c r="F497" s="43"/>
      <c r="G497" s="43"/>
      <c r="H497" s="43"/>
      <c r="I497" s="43"/>
      <c r="J497" s="43"/>
    </row>
    <row r="498" spans="1:13">
      <c r="A498" s="46"/>
      <c r="B498" s="46"/>
      <c r="C498" s="43"/>
      <c r="D498" s="43"/>
      <c r="E498" s="43"/>
      <c r="F498" s="43"/>
      <c r="G498" s="43"/>
      <c r="H498" s="43"/>
      <c r="I498" s="43"/>
      <c r="J498" s="43"/>
    </row>
    <row r="499" spans="1:13">
      <c r="A499" s="46"/>
      <c r="B499" s="46"/>
      <c r="C499" s="43"/>
      <c r="D499" s="43"/>
      <c r="E499" s="43"/>
      <c r="F499" s="43"/>
      <c r="G499" s="43"/>
      <c r="H499" s="43"/>
      <c r="I499" s="43"/>
      <c r="J499" s="43"/>
    </row>
    <row r="500" spans="1:13">
      <c r="A500" s="46"/>
      <c r="B500" s="46"/>
      <c r="C500" s="43"/>
      <c r="D500" s="43"/>
      <c r="E500" s="43"/>
      <c r="F500" s="43"/>
      <c r="G500" s="43"/>
      <c r="H500" s="43"/>
      <c r="I500" s="43"/>
      <c r="J500" s="43"/>
    </row>
    <row r="501" spans="1:13">
      <c r="A501" s="46"/>
      <c r="B501" s="46"/>
      <c r="C501" s="43"/>
      <c r="D501" s="43"/>
      <c r="E501" s="43"/>
      <c r="F501" s="43"/>
      <c r="G501" s="43"/>
      <c r="H501" s="43"/>
      <c r="I501" s="43"/>
      <c r="J501" s="43"/>
    </row>
    <row r="502" spans="1:13">
      <c r="A502" s="46"/>
      <c r="B502" s="46"/>
      <c r="C502" s="43"/>
      <c r="D502" s="43"/>
      <c r="E502" s="43"/>
      <c r="F502" s="43"/>
      <c r="G502" s="43"/>
      <c r="H502" s="43"/>
      <c r="I502" s="43"/>
      <c r="J502" s="43"/>
    </row>
    <row r="503" spans="1:13">
      <c r="A503" s="46"/>
      <c r="B503" s="46"/>
      <c r="C503" s="43"/>
      <c r="D503" s="43"/>
      <c r="E503" s="43"/>
      <c r="F503" s="43"/>
      <c r="G503" s="43"/>
      <c r="H503" s="43"/>
      <c r="I503" s="43"/>
      <c r="J503" s="43"/>
    </row>
    <row r="504" spans="1:13">
      <c r="A504" s="46"/>
      <c r="B504" s="46"/>
      <c r="C504" s="43"/>
      <c r="D504" s="43"/>
      <c r="E504" s="43"/>
      <c r="F504" s="43"/>
      <c r="G504" s="43"/>
      <c r="H504" s="43"/>
      <c r="I504" s="43"/>
      <c r="J504" s="43"/>
    </row>
    <row r="505" spans="1:13">
      <c r="A505" s="46"/>
      <c r="B505" s="46"/>
      <c r="C505" s="43"/>
      <c r="D505" s="43"/>
      <c r="E505" s="43"/>
      <c r="F505" s="43"/>
      <c r="G505" s="43"/>
      <c r="H505" s="43"/>
      <c r="I505" s="43"/>
      <c r="J505" s="43"/>
    </row>
    <row r="506" spans="1:13">
      <c r="A506" s="46"/>
      <c r="B506" s="46"/>
      <c r="C506" s="43"/>
      <c r="D506" s="43"/>
      <c r="E506" s="43"/>
      <c r="F506" s="43"/>
      <c r="G506" s="43"/>
      <c r="H506" s="43"/>
      <c r="I506" s="43"/>
      <c r="J506" s="43"/>
    </row>
    <row r="507" spans="1:13">
      <c r="A507" s="46"/>
      <c r="B507" s="46"/>
      <c r="C507" s="43"/>
      <c r="D507" s="43"/>
      <c r="E507" s="43"/>
      <c r="F507" s="43"/>
      <c r="G507" s="43"/>
      <c r="H507" s="43"/>
      <c r="I507" s="43"/>
      <c r="J507" s="43"/>
    </row>
    <row r="508" spans="1:13">
      <c r="A508" s="46"/>
      <c r="B508" s="46"/>
      <c r="C508" s="43"/>
      <c r="D508" s="43"/>
      <c r="E508" s="43"/>
      <c r="F508" s="43"/>
      <c r="G508" s="43"/>
      <c r="H508" s="43"/>
      <c r="I508" s="43"/>
      <c r="J508" s="43"/>
    </row>
    <row r="509" spans="1:13">
      <c r="A509" s="46"/>
      <c r="B509" s="46"/>
      <c r="C509" s="43"/>
      <c r="D509" s="43"/>
      <c r="E509" s="43"/>
      <c r="F509" s="43"/>
      <c r="G509" s="43"/>
      <c r="H509" s="43"/>
      <c r="I509" s="43"/>
      <c r="J509" s="43"/>
    </row>
    <row r="510" spans="1:13">
      <c r="A510" s="46"/>
      <c r="B510" s="46"/>
      <c r="C510" s="43"/>
      <c r="D510" s="43"/>
      <c r="E510" s="43"/>
      <c r="F510" s="43"/>
      <c r="G510" s="43"/>
      <c r="H510" s="43"/>
      <c r="I510" s="43"/>
      <c r="J510" s="43"/>
    </row>
    <row r="511" spans="1:13">
      <c r="A511" s="46"/>
      <c r="B511" s="46"/>
      <c r="C511" s="43"/>
      <c r="D511" s="43"/>
      <c r="E511" s="43"/>
      <c r="F511" s="43"/>
      <c r="G511" s="43"/>
      <c r="H511" s="43"/>
      <c r="I511" s="43"/>
      <c r="J511" s="43"/>
    </row>
    <row r="512" spans="1:13" ht="15" customHeight="1">
      <c r="A512" s="153" t="s">
        <v>124</v>
      </c>
      <c r="B512" s="154"/>
      <c r="C512" s="154"/>
      <c r="D512" s="154"/>
      <c r="E512" s="154"/>
      <c r="F512" s="154"/>
      <c r="G512" s="154"/>
      <c r="H512" s="154"/>
      <c r="I512" s="154"/>
      <c r="J512" s="155"/>
      <c r="K512" s="46"/>
      <c r="L512" s="120"/>
      <c r="M512" s="120"/>
    </row>
    <row r="513" spans="1:13">
      <c r="A513" s="128" t="s">
        <v>93</v>
      </c>
      <c r="B513" s="134"/>
      <c r="C513" s="135" t="s">
        <v>113</v>
      </c>
      <c r="D513" s="132"/>
      <c r="E513" s="131"/>
      <c r="F513" s="135" t="s">
        <v>114</v>
      </c>
      <c r="G513" s="132"/>
      <c r="H513" s="131"/>
      <c r="I513" s="135" t="s">
        <v>115</v>
      </c>
      <c r="J513" s="132"/>
      <c r="K513" s="46"/>
      <c r="L513" s="120"/>
      <c r="M513" s="120"/>
    </row>
    <row r="514" spans="1:13">
      <c r="A514" s="30">
        <v>1</v>
      </c>
      <c r="B514" s="31">
        <v>2</v>
      </c>
      <c r="C514" s="31">
        <v>3</v>
      </c>
      <c r="D514" s="31">
        <v>4</v>
      </c>
      <c r="E514" s="31">
        <v>5</v>
      </c>
      <c r="F514" s="31">
        <v>6</v>
      </c>
      <c r="G514" s="31">
        <v>7</v>
      </c>
      <c r="H514" s="69" t="s">
        <v>86</v>
      </c>
      <c r="I514" s="69" t="s">
        <v>87</v>
      </c>
      <c r="J514" s="69" t="s">
        <v>88</v>
      </c>
      <c r="K514" s="46"/>
      <c r="L514" s="120"/>
      <c r="M514" s="120"/>
    </row>
    <row r="515" spans="1:13">
      <c r="A515" s="32"/>
      <c r="B515" s="31" t="s">
        <v>77</v>
      </c>
      <c r="C515" s="31" t="s">
        <v>65</v>
      </c>
      <c r="D515" s="31" t="s">
        <v>20</v>
      </c>
      <c r="E515" s="31" t="s">
        <v>77</v>
      </c>
      <c r="F515" s="31" t="s">
        <v>65</v>
      </c>
      <c r="G515" s="31" t="s">
        <v>20</v>
      </c>
      <c r="H515" s="31" t="s">
        <v>77</v>
      </c>
      <c r="I515" s="31" t="s">
        <v>65</v>
      </c>
      <c r="J515" s="31" t="s">
        <v>20</v>
      </c>
      <c r="K515" s="46"/>
      <c r="L515" s="120"/>
      <c r="M515" s="120"/>
    </row>
    <row r="516" spans="1:13">
      <c r="A516" s="34"/>
      <c r="B516" s="128">
        <v>2019</v>
      </c>
      <c r="C516" s="128">
        <v>2020</v>
      </c>
      <c r="D516" s="128">
        <v>2021</v>
      </c>
      <c r="E516" s="128">
        <v>2019</v>
      </c>
      <c r="F516" s="128">
        <v>2020</v>
      </c>
      <c r="G516" s="128">
        <v>2021</v>
      </c>
      <c r="H516" s="128">
        <v>2019</v>
      </c>
      <c r="I516" s="128">
        <v>2020</v>
      </c>
      <c r="J516" s="128">
        <v>2021</v>
      </c>
      <c r="K516" s="46"/>
      <c r="L516" s="120"/>
      <c r="M516" s="120"/>
    </row>
    <row r="517" spans="1:13">
      <c r="A517" s="36" t="str">
        <f>A6</f>
        <v>Jan</v>
      </c>
      <c r="B517" s="65">
        <f ca="1">IF(INDIRECT(ADDRESS(ROW('3'!BU$33),COLUMN('3'!BU$6)+ROW(A1)-12,1,1,"3"))="","",INDIRECT(ADDRESS(ROW('3'!BU$33),COLUMN('3'!BU$6)+ROW(A1)-12,1,1,"3")))</f>
        <v>234552.318</v>
      </c>
      <c r="C517" s="65">
        <f ca="1">IF(INDIRECT(ADDRESS(ROW('3'!BU$33),COLUMN('3'!BU$6)+ROW(A1),1,1,"3"))="","",INDIRECT(ADDRESS(ROW('3'!BU$33),COLUMN('3'!BU$6)+ROW(A1),1,1,"3")))</f>
        <v>290064.14500000002</v>
      </c>
      <c r="D517" s="65">
        <f ca="1">IF(INDIRECT(ADDRESS(ROW('3'!BU$33),COLUMN('3'!BU$6)+ROW(A1)+12,1,1,"3"))="","",INDIRECT(ADDRESS(ROW('3'!BU$33),COLUMN('3'!BU$6)+ROW(A1)+12,1,1,"3")))</f>
        <v>204517.329</v>
      </c>
      <c r="E517" s="65">
        <f ca="1">IF(INDIRECT(ADDRESS(ROW('3'!BU$34),COLUMN('3'!BU$6)+ROW(A1)-12,1,1,"3"))="","",INDIRECT(ADDRESS(ROW('3'!BU$34),COLUMN('3'!BU$6)+ROW(A1)-12,1,1,"3")))</f>
        <v>164652.4</v>
      </c>
      <c r="F517" s="65">
        <f ca="1">IF(INDIRECT(ADDRESS(ROW('3'!BU$34),COLUMN('3'!BU$6)+ROW(A1),1,1,"3"))="","",INDIRECT(ADDRESS(ROW('3'!BU$34),COLUMN('3'!BU$6)+ROW(A1),1,1,"3")))</f>
        <v>181241.02</v>
      </c>
      <c r="G517" s="65">
        <f ca="1">IF(INDIRECT(ADDRESS(ROW('3'!BU$34),COLUMN('3'!BU$6)+ROW(A1)+12,1,1,"3"))="","",INDIRECT(ADDRESS(ROW('3'!BU$34),COLUMN('3'!BU$6)+ROW(A1)+12,1,1,"3")))</f>
        <v>152675.552</v>
      </c>
      <c r="H517" s="65">
        <f ca="1">IFERROR(B517-E517,"")</f>
        <v>69899.918000000005</v>
      </c>
      <c r="I517" s="65">
        <f ca="1">IFERROR(C517-F517,"")</f>
        <v>108823.12500000003</v>
      </c>
      <c r="J517" s="65">
        <f ca="1">IFERROR(D517-G517,"")</f>
        <v>51841.777000000002</v>
      </c>
      <c r="K517" s="46"/>
      <c r="L517" s="120"/>
      <c r="M517" s="120"/>
    </row>
    <row r="518" spans="1:13">
      <c r="A518" s="130" t="str">
        <f t="shared" ref="A518:A528" si="74">A7</f>
        <v>Feb</v>
      </c>
      <c r="B518" s="65">
        <f ca="1">IF(INDIRECT(ADDRESS(ROW('3'!BU$33),COLUMN('3'!BU$6)+ROW(A2)-12,1,1,"3"))="","",INDIRECT(ADDRESS(ROW('3'!BU$33),COLUMN('3'!BU$6)+ROW(A2)-12,1,1,"3")))</f>
        <v>246822.41400000002</v>
      </c>
      <c r="C518" s="65">
        <f ca="1">IF(INDIRECT(ADDRESS(ROW('3'!BU$33),COLUMN('3'!BU$6)+ROW(A2),1,1,"3"))="","",INDIRECT(ADDRESS(ROW('3'!BU$33),COLUMN('3'!BU$6)+ROW(A2),1,1,"3")))</f>
        <v>251741.549</v>
      </c>
      <c r="D518" s="65">
        <f ca="1">IF(INDIRECT(ADDRESS(ROW('3'!BU$33),COLUMN('3'!BU$6)+ROW(A2)+12,1,1,"3"))="","",INDIRECT(ADDRESS(ROW('3'!BU$33),COLUMN('3'!BU$6)+ROW(A2)+12,1,1,"3")))</f>
        <v>269110.56499999994</v>
      </c>
      <c r="E518" s="65">
        <f ca="1">IF(INDIRECT(ADDRESS(ROW('3'!BU$34),COLUMN('3'!BU$6)+ROW(A2)-12,1,1,"3"))="","",INDIRECT(ADDRESS(ROW('3'!BU$34),COLUMN('3'!BU$6)+ROW(A2)-12,1,1,"3")))</f>
        <v>197072.899</v>
      </c>
      <c r="F518" s="65">
        <f ca="1">IF(INDIRECT(ADDRESS(ROW('3'!BU$34),COLUMN('3'!BU$6)+ROW(A2),1,1,"3"))="","",INDIRECT(ADDRESS(ROW('3'!BU$34),COLUMN('3'!BU$6)+ROW(A2),1,1,"3")))</f>
        <v>208405.47500000001</v>
      </c>
      <c r="G518" s="65">
        <f ca="1">IF(INDIRECT(ADDRESS(ROW('3'!BU$34),COLUMN('3'!BU$6)+ROW(A2)+12,1,1,"3"))="","",INDIRECT(ADDRESS(ROW('3'!BU$34),COLUMN('3'!BU$6)+ROW(A2)+12,1,1,"3")))</f>
        <v>213940.448</v>
      </c>
      <c r="H518" s="65">
        <f t="shared" ref="H518:H528" ca="1" si="75">IFERROR(B518-E518,"")</f>
        <v>49749.515000000014</v>
      </c>
      <c r="I518" s="65">
        <f t="shared" ref="I518:I528" ca="1" si="76">IFERROR(C518-F518,"")</f>
        <v>43336.073999999993</v>
      </c>
      <c r="J518" s="65">
        <f t="shared" ref="J518:J528" ca="1" si="77">IFERROR(D518-G518,"")</f>
        <v>55170.11699999994</v>
      </c>
      <c r="K518" s="46"/>
      <c r="L518" s="120"/>
      <c r="M518" s="120"/>
    </row>
    <row r="519" spans="1:13">
      <c r="A519" s="130" t="str">
        <f t="shared" si="74"/>
        <v>Mar</v>
      </c>
      <c r="B519" s="65">
        <f ca="1">IF(INDIRECT(ADDRESS(ROW('3'!BU$33),COLUMN('3'!BU$6)+ROW(A3)-12,1,1,"3"))="","",INDIRECT(ADDRESS(ROW('3'!BU$33),COLUMN('3'!BU$6)+ROW(A3)-12,1,1,"3")))</f>
        <v>238170.31800000006</v>
      </c>
      <c r="C519" s="65">
        <f ca="1">IF(INDIRECT(ADDRESS(ROW('3'!BU$33),COLUMN('3'!BU$6)+ROW(A3),1,1,"3"))="","",INDIRECT(ADDRESS(ROW('3'!BU$33),COLUMN('3'!BU$6)+ROW(A3),1,1,"3")))</f>
        <v>214628.30599999998</v>
      </c>
      <c r="D519" s="65">
        <f ca="1">IF(INDIRECT(ADDRESS(ROW('3'!BU$33),COLUMN('3'!BU$6)+ROW(A3)+12,1,1,"3"))="","",INDIRECT(ADDRESS(ROW('3'!BU$33),COLUMN('3'!BU$6)+ROW(A3)+12,1,1,"3")))</f>
        <v>255479.29700000002</v>
      </c>
      <c r="E519" s="65">
        <f ca="1">IF(INDIRECT(ADDRESS(ROW('3'!BU$34),COLUMN('3'!BU$6)+ROW(A3)-12,1,1,"3"))="","",INDIRECT(ADDRESS(ROW('3'!BU$34),COLUMN('3'!BU$6)+ROW(A3)-12,1,1,"3")))</f>
        <v>215668.16799999998</v>
      </c>
      <c r="F519" s="65">
        <f ca="1">IF(INDIRECT(ADDRESS(ROW('3'!BU$34),COLUMN('3'!BU$6)+ROW(A3),1,1,"3"))="","",INDIRECT(ADDRESS(ROW('3'!BU$34),COLUMN('3'!BU$6)+ROW(A3),1,1,"3")))</f>
        <v>223138.505</v>
      </c>
      <c r="G519" s="65">
        <f ca="1">IF(INDIRECT(ADDRESS(ROW('3'!BU$34),COLUMN('3'!BU$6)+ROW(A3)+12,1,1,"3"))="","",INDIRECT(ADDRESS(ROW('3'!BU$34),COLUMN('3'!BU$6)+ROW(A3)+12,1,1,"3")))</f>
        <v>225624.87600000005</v>
      </c>
      <c r="H519" s="65">
        <f t="shared" ca="1" si="75"/>
        <v>22502.150000000081</v>
      </c>
      <c r="I519" s="65">
        <f t="shared" ca="1" si="76"/>
        <v>-8510.1990000000224</v>
      </c>
      <c r="J519" s="65">
        <f t="shared" ca="1" si="77"/>
        <v>29854.420999999973</v>
      </c>
      <c r="K519" s="46"/>
      <c r="L519" s="120"/>
      <c r="M519" s="120"/>
    </row>
    <row r="520" spans="1:13">
      <c r="A520" s="130" t="str">
        <f t="shared" si="74"/>
        <v>Apr</v>
      </c>
      <c r="B520" s="65">
        <f ca="1">IF(INDIRECT(ADDRESS(ROW('3'!BU$33),COLUMN('3'!BU$6)+ROW(A4)-12,1,1,"3"))="","",INDIRECT(ADDRESS(ROW('3'!BU$33),COLUMN('3'!BU$6)+ROW(A4)-12,1,1,"3")))</f>
        <v>215841.71899999992</v>
      </c>
      <c r="C520" s="65">
        <f ca="1">IF(INDIRECT(ADDRESS(ROW('3'!BU$33),COLUMN('3'!BU$6)+ROW(A4),1,1,"3"))="","",INDIRECT(ADDRESS(ROW('3'!BU$33),COLUMN('3'!BU$6)+ROW(A4),1,1,"3")))</f>
        <v>205049</v>
      </c>
      <c r="D520" s="65">
        <f ca="1">IF(INDIRECT(ADDRESS(ROW('3'!BU$33),COLUMN('3'!BU$6)+ROW(A4)+12,1,1,"3"))="","",INDIRECT(ADDRESS(ROW('3'!BU$33),COLUMN('3'!BU$6)+ROW(A4)+12,1,1,"3")))</f>
        <v>166036.19400000002</v>
      </c>
      <c r="E520" s="65">
        <f ca="1">IF(INDIRECT(ADDRESS(ROW('3'!BU$34),COLUMN('3'!BU$6)+ROW(A4)-12,1,1,"3"))="","",INDIRECT(ADDRESS(ROW('3'!BU$34),COLUMN('3'!BU$6)+ROW(A4)-12,1,1,"3")))</f>
        <v>215775.522</v>
      </c>
      <c r="F520" s="65">
        <f ca="1">IF(INDIRECT(ADDRESS(ROW('3'!BU$34),COLUMN('3'!BU$6)+ROW(A4),1,1,"3"))="","",INDIRECT(ADDRESS(ROW('3'!BU$34),COLUMN('3'!BU$6)+ROW(A4),1,1,"3")))</f>
        <v>223577</v>
      </c>
      <c r="G520" s="65">
        <f ca="1">IF(INDIRECT(ADDRESS(ROW('3'!BU$34),COLUMN('3'!BU$6)+ROW(A4)+12,1,1,"3"))="","",INDIRECT(ADDRESS(ROW('3'!BU$34),COLUMN('3'!BU$6)+ROW(A4)+12,1,1,"3")))</f>
        <v>231146.92499999993</v>
      </c>
      <c r="H520" s="65">
        <f t="shared" ca="1" si="75"/>
        <v>66.196999999927357</v>
      </c>
      <c r="I520" s="65">
        <f t="shared" ca="1" si="76"/>
        <v>-18528</v>
      </c>
      <c r="J520" s="65">
        <f t="shared" ca="1" si="77"/>
        <v>-65110.730999999912</v>
      </c>
      <c r="K520" s="46"/>
      <c r="L520" s="120"/>
      <c r="M520" s="120"/>
    </row>
    <row r="521" spans="1:13">
      <c r="A521" s="130" t="str">
        <f t="shared" si="74"/>
        <v>May</v>
      </c>
      <c r="B521" s="65">
        <f ca="1">IF(INDIRECT(ADDRESS(ROW('3'!BU$33),COLUMN('3'!BU$6)+ROW(A5)-12,1,1,"3"))="","",INDIRECT(ADDRESS(ROW('3'!BU$33),COLUMN('3'!BU$6)+ROW(A5)-12,1,1,"3")))</f>
        <v>248360.5610000001</v>
      </c>
      <c r="C521" s="65">
        <f ca="1">IF(INDIRECT(ADDRESS(ROW('3'!BU$33),COLUMN('3'!BU$6)+ROW(A5),1,1,"3"))="","",INDIRECT(ADDRESS(ROW('3'!BU$33),COLUMN('3'!BU$6)+ROW(A5),1,1,"3")))</f>
        <v>203771.41999999993</v>
      </c>
      <c r="D521" s="65">
        <f ca="1">IF(INDIRECT(ADDRESS(ROW('3'!BU$33),COLUMN('3'!BU$6)+ROW(A5)+12,1,1,"3"))="","",INDIRECT(ADDRESS(ROW('3'!BU$33),COLUMN('3'!BU$6)+ROW(A5)+12,1,1,"3")))</f>
        <v>253889.01</v>
      </c>
      <c r="E521" s="65">
        <f ca="1">IF(INDIRECT(ADDRESS(ROW('3'!BU$34),COLUMN('3'!BU$6)+ROW(A5)-12,1,1,"3"))="","",INDIRECT(ADDRESS(ROW('3'!BU$34),COLUMN('3'!BU$6)+ROW(A5)-12,1,1,"3")))</f>
        <v>246465.22200000007</v>
      </c>
      <c r="F521" s="65">
        <f ca="1">IF(INDIRECT(ADDRESS(ROW('3'!BU$34),COLUMN('3'!BU$6)+ROW(A5),1,1,"3"))="","",INDIRECT(ADDRESS(ROW('3'!BU$34),COLUMN('3'!BU$6)+ROW(A5),1,1,"3")))</f>
        <v>203504.22999999998</v>
      </c>
      <c r="G521" s="65">
        <f ca="1">IF(INDIRECT(ADDRESS(ROW('3'!BU$34),COLUMN('3'!BU$6)+ROW(A5)+12,1,1,"3"))="","",INDIRECT(ADDRESS(ROW('3'!BU$34),COLUMN('3'!BU$6)+ROW(A5)+12,1,1,"3")))</f>
        <v>228193.44800000009</v>
      </c>
      <c r="H521" s="65">
        <f t="shared" ca="1" si="75"/>
        <v>1895.3390000000363</v>
      </c>
      <c r="I521" s="65">
        <f t="shared" ca="1" si="76"/>
        <v>267.18999999994412</v>
      </c>
      <c r="J521" s="65">
        <f t="shared" ca="1" si="77"/>
        <v>25695.561999999918</v>
      </c>
      <c r="K521" s="46"/>
      <c r="L521" s="120"/>
      <c r="M521" s="120"/>
    </row>
    <row r="522" spans="1:13">
      <c r="A522" s="130" t="str">
        <f t="shared" si="74"/>
        <v>Jun</v>
      </c>
      <c r="B522" s="65">
        <f ca="1">IF(INDIRECT(ADDRESS(ROW('3'!BU$33),COLUMN('3'!BU$6)+ROW(A6)-12,1,1,"3"))="","",INDIRECT(ADDRESS(ROW('3'!BU$33),COLUMN('3'!BU$6)+ROW(A6)-12,1,1,"3")))</f>
        <v>268532.66999999993</v>
      </c>
      <c r="C522" s="65">
        <f ca="1">IF(INDIRECT(ADDRESS(ROW('3'!BU$33),COLUMN('3'!BU$6)+ROW(A6),1,1,"3"))="","",INDIRECT(ADDRESS(ROW('3'!BU$33),COLUMN('3'!BU$6)+ROW(A6),1,1,"3")))</f>
        <v>247277.58000000007</v>
      </c>
      <c r="D522" s="65">
        <f ca="1">IF(INDIRECT(ADDRESS(ROW('3'!BU$33),COLUMN('3'!BU$6)+ROW(A6)+12,1,1,"3"))="","",INDIRECT(ADDRESS(ROW('3'!BU$33),COLUMN('3'!BU$6)+ROW(A6)+12,1,1,"3")))</f>
        <v>283015.61700000009</v>
      </c>
      <c r="E522" s="65">
        <f ca="1">IF(INDIRECT(ADDRESS(ROW('3'!BU$34),COLUMN('3'!BU$6)+ROW(A6)-12,1,1,"3"))="","",INDIRECT(ADDRESS(ROW('3'!BU$34),COLUMN('3'!BU$6)+ROW(A6)-12,1,1,"3")))</f>
        <v>296473.78899999999</v>
      </c>
      <c r="F522" s="65">
        <f ca="1">IF(INDIRECT(ADDRESS(ROW('3'!BU$34),COLUMN('3'!BU$6)+ROW(A6),1,1,"3"))="","",INDIRECT(ADDRESS(ROW('3'!BU$34),COLUMN('3'!BU$6)+ROW(A6),1,1,"3")))</f>
        <v>271297.77</v>
      </c>
      <c r="G522" s="65">
        <f ca="1">IF(INDIRECT(ADDRESS(ROW('3'!BU$34),COLUMN('3'!BU$6)+ROW(A6)+12,1,1,"3"))="","",INDIRECT(ADDRESS(ROW('3'!BU$34),COLUMN('3'!BU$6)+ROW(A6)+12,1,1,"3")))</f>
        <v>336561.93599999999</v>
      </c>
      <c r="H522" s="65">
        <f t="shared" ca="1" si="75"/>
        <v>-27941.119000000064</v>
      </c>
      <c r="I522" s="65">
        <f t="shared" ca="1" si="76"/>
        <v>-24020.189999999944</v>
      </c>
      <c r="J522" s="65">
        <f t="shared" ca="1" si="77"/>
        <v>-53546.318999999901</v>
      </c>
      <c r="K522" s="46"/>
      <c r="L522" s="120"/>
      <c r="M522" s="120"/>
    </row>
    <row r="523" spans="1:13">
      <c r="A523" s="130" t="str">
        <f t="shared" si="74"/>
        <v>Jul</v>
      </c>
      <c r="B523" s="65">
        <f ca="1">IF(INDIRECT(ADDRESS(ROW('3'!BU$33),COLUMN('3'!BU$6)+ROW(A7)-12,1,1,"3"))="","",INDIRECT(ADDRESS(ROW('3'!BU$33),COLUMN('3'!BU$6)+ROW(A7)-12,1,1,"3")))</f>
        <v>227382.63299999991</v>
      </c>
      <c r="C523" s="65">
        <f ca="1">IF(INDIRECT(ADDRESS(ROW('3'!BU$33),COLUMN('3'!BU$6)+ROW(A7),1,1,"3"))="","",INDIRECT(ADDRESS(ROW('3'!BU$33),COLUMN('3'!BU$6)+ROW(A7),1,1,"3")))</f>
        <v>228229.35400000005</v>
      </c>
      <c r="D523" s="65">
        <f ca="1">IF(INDIRECT(ADDRESS(ROW('3'!BU$33),COLUMN('3'!BU$6)+ROW(A7)+12,1,1,"3"))="","",INDIRECT(ADDRESS(ROW('3'!BU$33),COLUMN('3'!BU$6)+ROW(A7)+12,1,1,"3")))</f>
        <v>209024.04999999981</v>
      </c>
      <c r="E523" s="65">
        <f ca="1">IF(INDIRECT(ADDRESS(ROW('3'!BU$34),COLUMN('3'!BU$6)+ROW(A7)-12,1,1,"3"))="","",INDIRECT(ADDRESS(ROW('3'!BU$34),COLUMN('3'!BU$6)+ROW(A7)-12,1,1,"3")))</f>
        <v>247478.0689999999</v>
      </c>
      <c r="F523" s="65">
        <f ca="1">IF(INDIRECT(ADDRESS(ROW('3'!BU$34),COLUMN('3'!BU$6)+ROW(A7),1,1,"3"))="","",INDIRECT(ADDRESS(ROW('3'!BU$34),COLUMN('3'!BU$6)+ROW(A7),1,1,"3")))</f>
        <v>234617.8870000001</v>
      </c>
      <c r="G523" s="65">
        <f ca="1">IF(INDIRECT(ADDRESS(ROW('3'!BU$34),COLUMN('3'!BU$6)+ROW(A7)+12,1,1,"3"))="","",INDIRECT(ADDRESS(ROW('3'!BU$34),COLUMN('3'!BU$6)+ROW(A7)+12,1,1,"3")))</f>
        <v>223275.42500000005</v>
      </c>
      <c r="H523" s="65">
        <f t="shared" ca="1" si="75"/>
        <v>-20095.435999999987</v>
      </c>
      <c r="I523" s="65">
        <f t="shared" ca="1" si="76"/>
        <v>-6388.533000000054</v>
      </c>
      <c r="J523" s="65">
        <f t="shared" ca="1" si="77"/>
        <v>-14251.375000000233</v>
      </c>
      <c r="K523" s="46"/>
      <c r="L523" s="120"/>
      <c r="M523" s="120"/>
    </row>
    <row r="524" spans="1:13">
      <c r="A524" s="130" t="str">
        <f t="shared" si="74"/>
        <v>Aug</v>
      </c>
      <c r="B524" s="65">
        <f ca="1">IF(INDIRECT(ADDRESS(ROW('3'!BU$33),COLUMN('3'!BU$6)+ROW(A8)-12,1,1,"3"))="","",INDIRECT(ADDRESS(ROW('3'!BU$33),COLUMN('3'!BU$6)+ROW(A8)-12,1,1,"3")))</f>
        <v>217917.80200000014</v>
      </c>
      <c r="C524" s="65">
        <f ca="1">IF(INDIRECT(ADDRESS(ROW('3'!BU$33),COLUMN('3'!BU$6)+ROW(A8),1,1,"3"))="","",INDIRECT(ADDRESS(ROW('3'!BU$33),COLUMN('3'!BU$6)+ROW(A8),1,1,"3")))</f>
        <v>215329.06400000001</v>
      </c>
      <c r="D524" s="65">
        <f ca="1">IF(INDIRECT(ADDRESS(ROW('3'!BU$33),COLUMN('3'!BU$6)+ROW(A8)+12,1,1,"3"))="","",INDIRECT(ADDRESS(ROW('3'!BU$33),COLUMN('3'!BU$6)+ROW(A8)+12,1,1,"3")))</f>
        <v>201829.93800000008</v>
      </c>
      <c r="E524" s="65">
        <f ca="1">IF(INDIRECT(ADDRESS(ROW('3'!BU$34),COLUMN('3'!BU$6)+ROW(A8)-12,1,1,"3"))="","",INDIRECT(ADDRESS(ROW('3'!BU$34),COLUMN('3'!BU$6)+ROW(A8)-12,1,1,"3")))</f>
        <v>214909.29399999999</v>
      </c>
      <c r="F524" s="65">
        <f ca="1">IF(INDIRECT(ADDRESS(ROW('3'!BU$34),COLUMN('3'!BU$6)+ROW(A8),1,1,"3"))="","",INDIRECT(ADDRESS(ROW('3'!BU$34),COLUMN('3'!BU$6)+ROW(A8),1,1,"3")))</f>
        <v>200617.36499999999</v>
      </c>
      <c r="G524" s="65">
        <f ca="1">IF(INDIRECT(ADDRESS(ROW('3'!BU$34),COLUMN('3'!BU$6)+ROW(A8)+12,1,1,"3"))="","",INDIRECT(ADDRESS(ROW('3'!BU$34),COLUMN('3'!BU$6)+ROW(A8)+12,1,1,"3")))</f>
        <v>197904.3899999999</v>
      </c>
      <c r="H524" s="65">
        <f t="shared" ca="1" si="75"/>
        <v>3008.5080000001471</v>
      </c>
      <c r="I524" s="65">
        <f t="shared" ca="1" si="76"/>
        <v>14711.699000000022</v>
      </c>
      <c r="J524" s="65">
        <f t="shared" ca="1" si="77"/>
        <v>3925.5480000001844</v>
      </c>
    </row>
    <row r="525" spans="1:13">
      <c r="A525" s="130" t="str">
        <f t="shared" si="74"/>
        <v>Sep</v>
      </c>
      <c r="B525" s="65">
        <f ca="1">IF(INDIRECT(ADDRESS(ROW('3'!BU$33),COLUMN('3'!BU$6)+ROW(A9)-12,1,1,"3"))="","",INDIRECT(ADDRESS(ROW('3'!BU$33),COLUMN('3'!BU$6)+ROW(A9)-12,1,1,"3")))</f>
        <v>236011.56499999994</v>
      </c>
      <c r="C525" s="65">
        <f ca="1">IF(INDIRECT(ADDRESS(ROW('3'!BU$33),COLUMN('3'!BU$6)+ROW(A9),1,1,"3"))="","",INDIRECT(ADDRESS(ROW('3'!BU$33),COLUMN('3'!BU$6)+ROW(A9),1,1,"3")))</f>
        <v>222973.77199999988</v>
      </c>
      <c r="D525" s="65">
        <f ca="1">IF(INDIRECT(ADDRESS(ROW('3'!BU$33),COLUMN('3'!BU$6)+ROW(A9)+12,1,1,"3"))="","",INDIRECT(ADDRESS(ROW('3'!BU$33),COLUMN('3'!BU$6)+ROW(A9)+12,1,1,"3")))</f>
        <v>209634.73300000001</v>
      </c>
      <c r="E525" s="65">
        <f ca="1">IF(INDIRECT(ADDRESS(ROW('3'!BU$34),COLUMN('3'!BU$6)+ROW(A9)-12,1,1,"3"))="","",INDIRECT(ADDRESS(ROW('3'!BU$34),COLUMN('3'!BU$6)+ROW(A9)-12,1,1,"3")))</f>
        <v>221544.6370000001</v>
      </c>
      <c r="F525" s="65">
        <f ca="1">IF(INDIRECT(ADDRESS(ROW('3'!BU$34),COLUMN('3'!BU$6)+ROW(A9),1,1,"3"))="","",INDIRECT(ADDRESS(ROW('3'!BU$34),COLUMN('3'!BU$6)+ROW(A9),1,1,"3")))</f>
        <v>221574.11199999996</v>
      </c>
      <c r="G525" s="65">
        <f ca="1">IF(INDIRECT(ADDRESS(ROW('3'!BU$34),COLUMN('3'!BU$6)+ROW(A9)+12,1,1,"3"))="","",INDIRECT(ADDRESS(ROW('3'!BU$34),COLUMN('3'!BU$6)+ROW(A9)+12,1,1,"3")))</f>
        <v>221712.16200000001</v>
      </c>
      <c r="H525" s="65">
        <f t="shared" ca="1" si="75"/>
        <v>14466.92799999984</v>
      </c>
      <c r="I525" s="65">
        <f t="shared" ca="1" si="76"/>
        <v>1399.6599999999162</v>
      </c>
      <c r="J525" s="65">
        <f t="shared" ca="1" si="77"/>
        <v>-12077.429000000004</v>
      </c>
    </row>
    <row r="526" spans="1:13">
      <c r="A526" s="130" t="str">
        <f t="shared" si="74"/>
        <v>Oct</v>
      </c>
      <c r="B526" s="65">
        <f ca="1">IF(INDIRECT(ADDRESS(ROW('3'!BU$33),COLUMN('3'!BU$6)+ROW(A10)-12,1,1,"3"))="","",INDIRECT(ADDRESS(ROW('3'!BU$33),COLUMN('3'!BU$6)+ROW(A10)-12,1,1,"3")))</f>
        <v>247128.2209999999</v>
      </c>
      <c r="C526" s="65">
        <f ca="1">IF(INDIRECT(ADDRESS(ROW('3'!BU$33),COLUMN('3'!BU$6)+ROW(A10),1,1,"3"))="","",INDIRECT(ADDRESS(ROW('3'!BU$33),COLUMN('3'!BU$6)+ROW(A10),1,1,"3")))</f>
        <v>232443.75499999989</v>
      </c>
      <c r="D526" s="65">
        <f ca="1">IF(INDIRECT(ADDRESS(ROW('3'!BU$33),COLUMN('3'!BU$6)+ROW(A10)+12,1,1,"3"))="","",INDIRECT(ADDRESS(ROW('3'!BU$33),COLUMN('3'!BU$6)+ROW(A10)+12,1,1,"3")))</f>
        <v>299380.78500000015</v>
      </c>
      <c r="E526" s="65">
        <f ca="1">IF(INDIRECT(ADDRESS(ROW('3'!BU$34),COLUMN('3'!BU$6)+ROW(A10)-12,1,1,"3"))="","",INDIRECT(ADDRESS(ROW('3'!BU$34),COLUMN('3'!BU$6)+ROW(A10)-12,1,1,"3")))</f>
        <v>253228.66000000015</v>
      </c>
      <c r="F526" s="65">
        <f ca="1">IF(INDIRECT(ADDRESS(ROW('3'!BU$34),COLUMN('3'!BU$6)+ROW(A10),1,1,"3"))="","",INDIRECT(ADDRESS(ROW('3'!BU$34),COLUMN('3'!BU$6)+ROW(A10),1,1,"3")))</f>
        <v>254993.62099999981</v>
      </c>
      <c r="G526" s="65">
        <f ca="1">IF(INDIRECT(ADDRESS(ROW('3'!BU$34),COLUMN('3'!BU$6)+ROW(A10)+12,1,1,"3"))="","",INDIRECT(ADDRESS(ROW('3'!BU$34),COLUMN('3'!BU$6)+ROW(A10)+12,1,1,"3")))</f>
        <v>251718.67100000009</v>
      </c>
      <c r="H526" s="65">
        <f t="shared" ca="1" si="75"/>
        <v>-6100.4390000002459</v>
      </c>
      <c r="I526" s="65">
        <f t="shared" ca="1" si="76"/>
        <v>-22549.865999999922</v>
      </c>
      <c r="J526" s="65">
        <f t="shared" ca="1" si="77"/>
        <v>47662.11400000006</v>
      </c>
    </row>
    <row r="527" spans="1:13">
      <c r="A527" s="130" t="str">
        <f t="shared" si="74"/>
        <v>Nov</v>
      </c>
      <c r="B527" s="65">
        <f ca="1">IF(INDIRECT(ADDRESS(ROW('3'!BU$33),COLUMN('3'!BU$6)+ROW(A11)-12,1,1,"3"))="","",INDIRECT(ADDRESS(ROW('3'!BU$33),COLUMN('3'!BU$6)+ROW(A11)-12,1,1,"3")))</f>
        <v>255089.77600000007</v>
      </c>
      <c r="C527" s="65">
        <f ca="1">IF(INDIRECT(ADDRESS(ROW('3'!BU$33),COLUMN('3'!BU$6)+ROW(A11),1,1,"3"))="","",INDIRECT(ADDRESS(ROW('3'!BU$33),COLUMN('3'!BU$6)+ROW(A11),1,1,"3")))</f>
        <v>247188.40700000012</v>
      </c>
      <c r="D527" s="65" t="str">
        <f ca="1">IF(INDIRECT(ADDRESS(ROW('3'!BU$33),COLUMN('3'!BU$6)+ROW(A11)+12,1,1,"3"))="","",INDIRECT(ADDRESS(ROW('3'!BU$33),COLUMN('3'!BU$6)+ROW(A11)+12,1,1,"3")))</f>
        <v/>
      </c>
      <c r="E527" s="65">
        <f ca="1">IF(INDIRECT(ADDRESS(ROW('3'!BU$34),COLUMN('3'!BU$6)+ROW(A11)-12,1,1,"3"))="","",INDIRECT(ADDRESS(ROW('3'!BU$34),COLUMN('3'!BU$6)+ROW(A11)-12,1,1,"3")))</f>
        <v>243238.54000000004</v>
      </c>
      <c r="F527" s="65">
        <f ca="1">IF(INDIRECT(ADDRESS(ROW('3'!BU$34),COLUMN('3'!BU$6)+ROW(A11),1,1,"3"))="","",INDIRECT(ADDRESS(ROW('3'!BU$34),COLUMN('3'!BU$6)+ROW(A11),1,1,"3")))</f>
        <v>256741.92599999998</v>
      </c>
      <c r="G527" s="65" t="str">
        <f ca="1">IF(INDIRECT(ADDRESS(ROW('3'!BU$34),COLUMN('3'!BU$6)+ROW(A11)+12,1,1,"3"))="","",INDIRECT(ADDRESS(ROW('3'!BU$34),COLUMN('3'!BU$6)+ROW(A11)+12,1,1,"3")))</f>
        <v/>
      </c>
      <c r="H527" s="65">
        <f t="shared" ca="1" si="75"/>
        <v>11851.236000000034</v>
      </c>
      <c r="I527" s="65">
        <f t="shared" ca="1" si="76"/>
        <v>-9553.5189999998547</v>
      </c>
      <c r="J527" s="65" t="str">
        <f t="shared" ca="1" si="77"/>
        <v/>
      </c>
    </row>
    <row r="528" spans="1:13">
      <c r="A528" s="130" t="str">
        <f t="shared" si="74"/>
        <v>Dec</v>
      </c>
      <c r="B528" s="65">
        <f ca="1">IF(INDIRECT(ADDRESS(ROW('3'!BU$33),COLUMN('3'!BU$6)+ROW(A12)-12,1,1,"3"))="","",INDIRECT(ADDRESS(ROW('3'!BU$33),COLUMN('3'!BU$6)+ROW(A12)-12,1,1,"3")))</f>
        <v>285439.27799999993</v>
      </c>
      <c r="C528" s="65">
        <f ca="1">IF(INDIRECT(ADDRESS(ROW('3'!BU$33),COLUMN('3'!BU$6)+ROW(A12),1,1,"3"))="","",INDIRECT(ADDRESS(ROW('3'!BU$33),COLUMN('3'!BU$6)+ROW(A12),1,1,"3")))</f>
        <v>259624.1660000002</v>
      </c>
      <c r="D528" s="65" t="str">
        <f ca="1">IF(INDIRECT(ADDRESS(ROW('3'!BU$33),COLUMN('3'!BU$6)+ROW(A12)+12,1,1,"3"))="","",INDIRECT(ADDRESS(ROW('3'!BU$33),COLUMN('3'!BU$6)+ROW(A12)+12,1,1,"3")))</f>
        <v/>
      </c>
      <c r="E528" s="65">
        <f ca="1">IF(INDIRECT(ADDRESS(ROW('3'!BU$34),COLUMN('3'!BU$6)+ROW(A12)-12,1,1,"3"))="","",INDIRECT(ADDRESS(ROW('3'!BU$34),COLUMN('3'!BU$6)+ROW(A12)-12,1,1,"3")))</f>
        <v>354571.43399999989</v>
      </c>
      <c r="F528" s="65">
        <f ca="1">IF(INDIRECT(ADDRESS(ROW('3'!BU$34),COLUMN('3'!BU$6)+ROW(A12),1,1,"3"))="","",INDIRECT(ADDRESS(ROW('3'!BU$34),COLUMN('3'!BU$6)+ROW(A12),1,1,"3")))</f>
        <v>378007.97800000012</v>
      </c>
      <c r="G528" s="65" t="str">
        <f ca="1">IF(INDIRECT(ADDRESS(ROW('3'!BU$34),COLUMN('3'!BU$6)+ROW(A12)+12,1,1,"3"))="","",INDIRECT(ADDRESS(ROW('3'!BU$34),COLUMN('3'!BU$6)+ROW(A12)+12,1,1,"3")))</f>
        <v/>
      </c>
      <c r="H528" s="65">
        <f t="shared" ca="1" si="75"/>
        <v>-69132.155999999959</v>
      </c>
      <c r="I528" s="65">
        <f t="shared" ca="1" si="76"/>
        <v>-118383.81199999992</v>
      </c>
      <c r="J528" s="65" t="str">
        <f t="shared" ca="1" si="77"/>
        <v/>
      </c>
    </row>
    <row r="529" spans="1:10">
      <c r="A529" s="67" t="s">
        <v>116</v>
      </c>
      <c r="B529" s="65">
        <f ca="1">SUM(B517:B528)</f>
        <v>2921249.2749999999</v>
      </c>
      <c r="C529" s="65">
        <f t="shared" ref="C529:F529" ca="1" si="78">SUM(C517:C528)</f>
        <v>2818320.5180000002</v>
      </c>
      <c r="D529" s="65">
        <f t="shared" ca="1" si="78"/>
        <v>2351917.5180000002</v>
      </c>
      <c r="E529" s="65">
        <f t="shared" ca="1" si="78"/>
        <v>2871078.6340000001</v>
      </c>
      <c r="F529" s="65">
        <f t="shared" ca="1" si="78"/>
        <v>2857716.889</v>
      </c>
      <c r="G529" s="65">
        <f ca="1">SUM(G517:G528)</f>
        <v>2282753.8330000001</v>
      </c>
      <c r="H529" s="67" t="s">
        <v>74</v>
      </c>
      <c r="I529" s="67" t="s">
        <v>74</v>
      </c>
      <c r="J529" s="67" t="s">
        <v>74</v>
      </c>
    </row>
    <row r="530" spans="1:10">
      <c r="A530" s="46"/>
      <c r="B530" s="46"/>
      <c r="C530" s="43"/>
      <c r="D530" s="43"/>
      <c r="E530" s="43"/>
      <c r="F530" s="43"/>
      <c r="G530" s="43"/>
      <c r="H530" s="43"/>
      <c r="I530" s="43"/>
      <c r="J530" s="43"/>
    </row>
    <row r="531" spans="1:10">
      <c r="A531" s="46"/>
      <c r="B531" s="46"/>
      <c r="C531" s="43"/>
      <c r="D531" s="43"/>
      <c r="E531" s="43"/>
      <c r="F531" s="43"/>
      <c r="G531" s="43"/>
      <c r="H531" s="43"/>
      <c r="I531" s="43"/>
      <c r="J531" s="43"/>
    </row>
    <row r="532" spans="1:10">
      <c r="A532" s="46"/>
      <c r="B532" s="46"/>
      <c r="C532" s="43"/>
      <c r="D532" s="43"/>
      <c r="E532" s="43"/>
      <c r="F532" s="43"/>
      <c r="G532" s="43"/>
      <c r="H532" s="43"/>
      <c r="I532" s="43"/>
      <c r="J532" s="43"/>
    </row>
    <row r="533" spans="1:10">
      <c r="A533" s="46"/>
      <c r="B533" s="46"/>
      <c r="C533" s="43"/>
      <c r="D533" s="43"/>
      <c r="E533" s="43"/>
      <c r="F533" s="43"/>
      <c r="G533" s="43"/>
      <c r="H533" s="43"/>
      <c r="I533" s="43"/>
      <c r="J533" s="43"/>
    </row>
    <row r="534" spans="1:10">
      <c r="A534" s="46"/>
      <c r="B534" s="46"/>
      <c r="C534" s="43"/>
      <c r="D534" s="43"/>
      <c r="E534" s="43"/>
      <c r="F534" s="43"/>
      <c r="G534" s="43"/>
      <c r="H534" s="43"/>
      <c r="I534" s="43"/>
      <c r="J534" s="43"/>
    </row>
    <row r="535" spans="1:10">
      <c r="A535" s="46"/>
      <c r="B535" s="46"/>
      <c r="C535" s="43"/>
      <c r="D535" s="43"/>
      <c r="E535" s="43"/>
      <c r="F535" s="43"/>
      <c r="G535" s="43"/>
      <c r="H535" s="43"/>
      <c r="I535" s="43"/>
      <c r="J535" s="43"/>
    </row>
    <row r="536" spans="1:10">
      <c r="A536" s="46"/>
      <c r="B536" s="46"/>
      <c r="C536" s="43"/>
      <c r="D536" s="43"/>
      <c r="E536" s="43"/>
      <c r="F536" s="43"/>
      <c r="G536" s="43"/>
      <c r="H536" s="43"/>
      <c r="I536" s="43"/>
      <c r="J536" s="43"/>
    </row>
    <row r="537" spans="1:10">
      <c r="A537" s="46"/>
      <c r="B537" s="46"/>
      <c r="C537" s="43"/>
      <c r="D537" s="43"/>
      <c r="E537" s="43"/>
      <c r="F537" s="43"/>
      <c r="G537" s="43"/>
      <c r="H537" s="43"/>
      <c r="I537" s="43"/>
      <c r="J537" s="43"/>
    </row>
    <row r="538" spans="1:10">
      <c r="A538" s="46"/>
      <c r="B538" s="46"/>
      <c r="C538" s="43"/>
      <c r="D538" s="43"/>
      <c r="E538" s="43"/>
      <c r="F538" s="43"/>
      <c r="G538" s="43"/>
      <c r="H538" s="43"/>
      <c r="I538" s="43"/>
      <c r="J538" s="43"/>
    </row>
    <row r="539" spans="1:10">
      <c r="A539" s="46"/>
      <c r="B539" s="46"/>
      <c r="C539" s="43"/>
      <c r="D539" s="43"/>
      <c r="E539" s="43"/>
      <c r="F539" s="43"/>
      <c r="G539" s="43"/>
      <c r="H539" s="43"/>
      <c r="I539" s="43"/>
      <c r="J539" s="43"/>
    </row>
    <row r="540" spans="1:10">
      <c r="A540" s="46"/>
      <c r="B540" s="46"/>
      <c r="C540" s="43"/>
      <c r="D540" s="43"/>
      <c r="E540" s="43"/>
      <c r="F540" s="43"/>
      <c r="G540" s="43"/>
      <c r="H540" s="43"/>
      <c r="I540" s="43"/>
      <c r="J540" s="43"/>
    </row>
    <row r="541" spans="1:10">
      <c r="A541" s="46"/>
      <c r="B541" s="46"/>
      <c r="C541" s="43"/>
      <c r="D541" s="43"/>
      <c r="E541" s="43"/>
      <c r="F541" s="43"/>
      <c r="G541" s="43"/>
      <c r="H541" s="43"/>
      <c r="I541" s="43"/>
      <c r="J541" s="43"/>
    </row>
    <row r="542" spans="1:10">
      <c r="A542" s="46"/>
      <c r="B542" s="46"/>
      <c r="C542" s="43"/>
      <c r="D542" s="43"/>
      <c r="E542" s="43"/>
      <c r="F542" s="43"/>
      <c r="G542" s="43"/>
      <c r="H542" s="43"/>
      <c r="I542" s="43"/>
      <c r="J542" s="43"/>
    </row>
    <row r="543" spans="1:10">
      <c r="A543" s="46"/>
      <c r="B543" s="46"/>
      <c r="C543" s="43"/>
      <c r="D543" s="43"/>
      <c r="E543" s="43"/>
      <c r="F543" s="43"/>
      <c r="G543" s="43"/>
      <c r="H543" s="43"/>
      <c r="I543" s="43"/>
      <c r="J543" s="43"/>
    </row>
    <row r="544" spans="1:10">
      <c r="A544" s="46"/>
      <c r="B544" s="46"/>
      <c r="C544" s="43"/>
      <c r="D544" s="43"/>
      <c r="E544" s="43"/>
      <c r="F544" s="43"/>
      <c r="G544" s="43"/>
      <c r="H544" s="43"/>
      <c r="I544" s="43"/>
      <c r="J544" s="43"/>
    </row>
    <row r="545" spans="1:10">
      <c r="A545" s="46"/>
      <c r="B545" s="46"/>
      <c r="C545" s="43"/>
      <c r="D545" s="43"/>
      <c r="E545" s="43"/>
      <c r="F545" s="43"/>
      <c r="G545" s="43"/>
      <c r="H545" s="43"/>
      <c r="I545" s="43"/>
      <c r="J545" s="43"/>
    </row>
    <row r="546" spans="1:10">
      <c r="A546" s="46"/>
      <c r="B546" s="46"/>
      <c r="C546" s="43"/>
      <c r="D546" s="43"/>
      <c r="E546" s="43"/>
      <c r="F546" s="43"/>
      <c r="G546" s="43"/>
      <c r="H546" s="43"/>
      <c r="I546" s="43"/>
      <c r="J546" s="43"/>
    </row>
    <row r="547" spans="1:10">
      <c r="A547" s="46"/>
      <c r="B547" s="46"/>
      <c r="C547" s="43"/>
      <c r="D547" s="43"/>
      <c r="E547" s="43"/>
      <c r="F547" s="43"/>
      <c r="G547" s="43"/>
      <c r="H547" s="43"/>
      <c r="I547" s="43"/>
      <c r="J547" s="43"/>
    </row>
    <row r="548" spans="1:10">
      <c r="A548" s="46"/>
      <c r="B548" s="46"/>
      <c r="C548" s="43"/>
      <c r="D548" s="43"/>
      <c r="E548" s="43"/>
      <c r="F548" s="43"/>
      <c r="G548" s="43"/>
      <c r="H548" s="43"/>
      <c r="I548" s="43"/>
      <c r="J548" s="43"/>
    </row>
    <row r="549" spans="1:10">
      <c r="A549" s="46"/>
      <c r="B549" s="46"/>
      <c r="C549" s="43"/>
      <c r="D549" s="43"/>
      <c r="E549" s="43"/>
      <c r="F549" s="43"/>
      <c r="G549" s="43"/>
      <c r="H549" s="43"/>
      <c r="I549" s="43"/>
      <c r="J549" s="43"/>
    </row>
    <row r="550" spans="1:10">
      <c r="A550" s="43"/>
      <c r="B550" s="43"/>
      <c r="C550" s="43"/>
      <c r="D550" s="43"/>
      <c r="E550" s="43"/>
      <c r="F550" s="43"/>
      <c r="G550" s="43"/>
      <c r="H550" s="43"/>
      <c r="I550" s="43"/>
      <c r="J550" s="43"/>
    </row>
    <row r="551" spans="1:10">
      <c r="A551" s="43"/>
      <c r="B551" s="43"/>
      <c r="C551" s="43"/>
      <c r="D551" s="43"/>
      <c r="E551" s="43"/>
      <c r="F551" s="43"/>
      <c r="G551" s="43"/>
      <c r="H551" s="43"/>
      <c r="I551" s="43"/>
      <c r="J551" s="43"/>
    </row>
    <row r="552" spans="1:10">
      <c r="A552" s="43"/>
      <c r="B552" s="43"/>
      <c r="C552" s="43"/>
      <c r="D552" s="43"/>
      <c r="E552" s="43"/>
      <c r="F552" s="43"/>
      <c r="G552" s="43"/>
      <c r="H552" s="43"/>
      <c r="I552" s="43"/>
      <c r="J552" s="43"/>
    </row>
    <row r="553" spans="1:10">
      <c r="A553" s="46"/>
      <c r="B553" s="46"/>
      <c r="C553" s="43"/>
      <c r="D553" s="43"/>
      <c r="E553" s="43"/>
      <c r="F553" s="43"/>
      <c r="G553" s="43"/>
      <c r="H553" s="43"/>
      <c r="I553" s="43"/>
      <c r="J553" s="43"/>
    </row>
    <row r="554" spans="1:10">
      <c r="A554" s="43"/>
      <c r="B554" s="43"/>
      <c r="C554" s="43"/>
      <c r="D554" s="43"/>
      <c r="E554" s="43"/>
      <c r="F554" s="43"/>
      <c r="G554" s="43"/>
      <c r="H554" s="43"/>
      <c r="I554" s="43"/>
      <c r="J554" s="43"/>
    </row>
    <row r="555" spans="1:10">
      <c r="A555" s="43"/>
      <c r="B555" s="43"/>
      <c r="C555" s="43"/>
      <c r="D555" s="43"/>
      <c r="E555" s="43"/>
      <c r="F555" s="43"/>
      <c r="G555" s="43"/>
      <c r="H555" s="43"/>
      <c r="I555" s="43"/>
      <c r="J555" s="43"/>
    </row>
    <row r="556" spans="1:10">
      <c r="A556" s="46"/>
      <c r="B556" s="46"/>
      <c r="C556" s="43"/>
      <c r="D556" s="43"/>
      <c r="E556" s="43"/>
      <c r="F556" s="43"/>
      <c r="G556" s="43"/>
      <c r="H556" s="43"/>
      <c r="I556" s="43"/>
      <c r="J556" s="43"/>
    </row>
    <row r="557" spans="1:10">
      <c r="A557" s="46"/>
      <c r="B557" s="46"/>
      <c r="C557" s="43"/>
      <c r="D557" s="43"/>
      <c r="E557" s="43"/>
      <c r="F557" s="43"/>
      <c r="G557" s="43"/>
      <c r="H557" s="43"/>
      <c r="I557" s="43"/>
      <c r="J557" s="43"/>
    </row>
    <row r="558" spans="1:10">
      <c r="A558" s="46"/>
      <c r="B558" s="46"/>
      <c r="C558" s="43"/>
      <c r="D558" s="43"/>
      <c r="E558" s="43"/>
      <c r="F558" s="43"/>
      <c r="G558" s="43"/>
      <c r="H558" s="43"/>
      <c r="I558" s="43"/>
      <c r="J558" s="43"/>
    </row>
    <row r="559" spans="1:10">
      <c r="A559" s="46"/>
      <c r="B559" s="46"/>
      <c r="C559" s="43"/>
      <c r="D559" s="43"/>
      <c r="E559" s="43"/>
      <c r="F559" s="43"/>
      <c r="G559" s="43"/>
      <c r="H559" s="43"/>
      <c r="I559" s="43"/>
      <c r="J559" s="43"/>
    </row>
    <row r="560" spans="1:10">
      <c r="A560" s="46"/>
      <c r="B560" s="46"/>
      <c r="C560" s="43"/>
      <c r="D560" s="43"/>
      <c r="E560" s="43"/>
      <c r="F560" s="43"/>
      <c r="G560" s="43"/>
      <c r="H560" s="43"/>
      <c r="I560" s="43"/>
      <c r="J560" s="43"/>
    </row>
    <row r="561" spans="1:13">
      <c r="A561" s="46"/>
      <c r="B561" s="46"/>
      <c r="C561" s="43"/>
      <c r="D561" s="43"/>
      <c r="E561" s="43"/>
      <c r="F561" s="43"/>
      <c r="G561" s="43"/>
      <c r="H561" s="43"/>
      <c r="I561" s="43"/>
      <c r="J561" s="43"/>
    </row>
    <row r="562" spans="1:13">
      <c r="A562" s="46"/>
      <c r="B562" s="46"/>
      <c r="C562" s="43"/>
      <c r="D562" s="43"/>
      <c r="E562" s="43"/>
      <c r="F562" s="43"/>
      <c r="G562" s="43"/>
      <c r="H562" s="43"/>
      <c r="I562" s="43"/>
      <c r="J562" s="43"/>
    </row>
    <row r="563" spans="1:13">
      <c r="A563" s="46"/>
      <c r="B563" s="46"/>
      <c r="C563" s="43"/>
      <c r="D563" s="43"/>
      <c r="E563" s="43"/>
      <c r="F563" s="43"/>
      <c r="G563" s="43"/>
      <c r="H563" s="43"/>
      <c r="I563" s="43"/>
      <c r="J563" s="43"/>
    </row>
    <row r="564" spans="1:13">
      <c r="A564" s="46"/>
      <c r="B564" s="46"/>
      <c r="C564" s="43"/>
      <c r="D564" s="43"/>
      <c r="E564" s="43"/>
      <c r="F564" s="43"/>
      <c r="G564" s="43"/>
      <c r="H564" s="43"/>
      <c r="I564" s="43"/>
      <c r="J564" s="43"/>
    </row>
    <row r="565" spans="1:13">
      <c r="A565" s="46"/>
      <c r="B565" s="46"/>
      <c r="C565" s="43"/>
      <c r="D565" s="43"/>
      <c r="E565" s="43"/>
      <c r="F565" s="43"/>
      <c r="G565" s="43"/>
      <c r="H565" s="43"/>
      <c r="I565" s="43"/>
      <c r="J565" s="43"/>
    </row>
    <row r="566" spans="1:13">
      <c r="A566" s="46"/>
      <c r="B566" s="46"/>
      <c r="C566" s="43"/>
      <c r="D566" s="43"/>
      <c r="E566" s="43"/>
      <c r="F566" s="43"/>
      <c r="G566" s="43"/>
      <c r="H566" s="43"/>
      <c r="I566" s="43"/>
      <c r="J566" s="43"/>
    </row>
    <row r="567" spans="1:13">
      <c r="A567" s="46"/>
      <c r="B567" s="46"/>
      <c r="C567" s="43"/>
      <c r="D567" s="43"/>
      <c r="E567" s="43"/>
      <c r="F567" s="43"/>
      <c r="G567" s="43"/>
      <c r="H567" s="43"/>
      <c r="I567" s="43"/>
      <c r="J567" s="43"/>
    </row>
    <row r="568" spans="1:13">
      <c r="A568" s="43"/>
      <c r="B568" s="43"/>
      <c r="C568" s="43"/>
      <c r="D568" s="43"/>
      <c r="E568" s="43"/>
      <c r="F568" s="43"/>
      <c r="G568" s="43"/>
      <c r="H568" s="43"/>
      <c r="I568" s="43"/>
      <c r="J568" s="43"/>
    </row>
    <row r="569" spans="1:13">
      <c r="A569" s="46"/>
      <c r="B569" s="46"/>
      <c r="C569" s="43"/>
      <c r="D569" s="43"/>
      <c r="E569" s="43"/>
      <c r="F569" s="43"/>
      <c r="G569" s="43"/>
      <c r="H569" s="43"/>
      <c r="I569" s="43"/>
      <c r="J569" s="43"/>
    </row>
    <row r="570" spans="1:13">
      <c r="A570" s="43"/>
      <c r="B570" s="43"/>
      <c r="C570" s="43"/>
      <c r="D570" s="43"/>
      <c r="E570" s="43"/>
      <c r="F570" s="43"/>
      <c r="G570" s="43"/>
      <c r="H570" s="43"/>
      <c r="I570" s="43"/>
      <c r="J570" s="43"/>
    </row>
    <row r="571" spans="1:13">
      <c r="A571" s="43"/>
      <c r="B571" s="43"/>
      <c r="C571" s="43"/>
      <c r="D571" s="43"/>
      <c r="E571" s="43"/>
      <c r="F571" s="43"/>
      <c r="G571" s="43"/>
      <c r="H571" s="43"/>
      <c r="I571" s="43"/>
      <c r="J571" s="43"/>
    </row>
    <row r="572" spans="1:13">
      <c r="A572" s="46"/>
      <c r="B572" s="46"/>
      <c r="C572" s="43"/>
      <c r="D572" s="43"/>
      <c r="E572" s="43"/>
      <c r="F572" s="43"/>
      <c r="G572" s="43"/>
      <c r="H572" s="43"/>
      <c r="I572" s="43"/>
      <c r="J572" s="43"/>
    </row>
    <row r="573" spans="1:13">
      <c r="A573" s="46"/>
      <c r="B573" s="46"/>
      <c r="C573" s="43"/>
      <c r="D573" s="43"/>
      <c r="E573" s="43"/>
      <c r="F573" s="43"/>
      <c r="G573" s="43"/>
      <c r="H573" s="43"/>
      <c r="I573" s="43"/>
      <c r="J573" s="43"/>
    </row>
    <row r="574" spans="1:13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121"/>
      <c r="M574" s="121"/>
    </row>
    <row r="575" spans="1:13">
      <c r="A575" s="43"/>
      <c r="B575" s="43"/>
      <c r="C575" s="43"/>
      <c r="D575" s="43"/>
      <c r="E575" s="43"/>
      <c r="F575" s="43"/>
      <c r="G575" s="43"/>
      <c r="H575" s="43"/>
      <c r="I575" s="43"/>
      <c r="J575" s="43"/>
    </row>
    <row r="576" spans="1:13">
      <c r="A576" s="43"/>
      <c r="B576" s="43"/>
      <c r="C576" s="43"/>
      <c r="D576" s="43"/>
      <c r="E576" s="43"/>
      <c r="F576" s="43"/>
      <c r="G576" s="43"/>
      <c r="H576" s="43"/>
      <c r="I576" s="43"/>
      <c r="J576" s="43"/>
    </row>
    <row r="577" spans="1:39">
      <c r="A577" s="46"/>
      <c r="B577" s="46"/>
      <c r="C577" s="43"/>
      <c r="D577" s="43"/>
      <c r="E577" s="43"/>
      <c r="F577" s="43"/>
      <c r="G577" s="43"/>
      <c r="H577" s="43"/>
      <c r="I577" s="43"/>
      <c r="J577" s="43"/>
    </row>
    <row r="578" spans="1:39">
      <c r="A578" s="43"/>
      <c r="B578" s="43"/>
      <c r="C578" s="43"/>
      <c r="D578" s="43"/>
      <c r="E578" s="43"/>
      <c r="F578" s="43"/>
      <c r="G578" s="43"/>
      <c r="H578" s="43"/>
      <c r="I578" s="43"/>
      <c r="J578" s="43"/>
    </row>
    <row r="579" spans="1:39">
      <c r="A579" s="43"/>
      <c r="B579" s="43"/>
      <c r="C579" s="43"/>
      <c r="D579" s="43"/>
      <c r="E579" s="43"/>
      <c r="F579" s="43"/>
      <c r="G579" s="43"/>
      <c r="H579" s="43"/>
      <c r="I579" s="43"/>
      <c r="J579" s="43"/>
    </row>
    <row r="580" spans="1:39">
      <c r="A580" s="46"/>
      <c r="B580" s="46"/>
      <c r="C580" s="43"/>
      <c r="D580" s="43"/>
      <c r="E580" s="43"/>
      <c r="F580" s="43"/>
      <c r="G580" s="43"/>
      <c r="H580" s="43"/>
      <c r="I580" s="43"/>
      <c r="J580" s="43"/>
    </row>
    <row r="581" spans="1:39">
      <c r="A581" s="46"/>
      <c r="B581" s="46"/>
      <c r="C581" s="43"/>
      <c r="D581" s="43"/>
      <c r="E581" s="43"/>
      <c r="F581" s="43"/>
      <c r="G581" s="43"/>
      <c r="H581" s="43"/>
      <c r="I581" s="43"/>
      <c r="J581" s="43"/>
    </row>
    <row r="582" spans="1:39">
      <c r="A582" s="46"/>
      <c r="B582" s="46"/>
      <c r="C582" s="43"/>
      <c r="D582" s="43"/>
      <c r="E582" s="43"/>
      <c r="F582" s="43"/>
      <c r="G582" s="43"/>
      <c r="H582" s="43"/>
      <c r="I582" s="43"/>
      <c r="J582" s="43"/>
    </row>
    <row r="583" spans="1:39">
      <c r="A583" s="46"/>
      <c r="B583" s="46"/>
      <c r="C583" s="43"/>
      <c r="D583" s="43"/>
      <c r="E583" s="43"/>
      <c r="F583" s="43"/>
      <c r="G583" s="43"/>
      <c r="H583" s="43"/>
      <c r="I583" s="43"/>
      <c r="J583" s="43"/>
    </row>
    <row r="584" spans="1:39">
      <c r="A584" s="46"/>
      <c r="B584" s="46"/>
      <c r="C584" s="43"/>
      <c r="D584" s="43"/>
      <c r="E584" s="43"/>
      <c r="F584" s="43"/>
      <c r="G584" s="43"/>
      <c r="H584" s="43"/>
      <c r="I584" s="43"/>
      <c r="J584" s="43"/>
    </row>
    <row r="585" spans="1:39" ht="15" customHeight="1">
      <c r="A585" s="153" t="s">
        <v>124</v>
      </c>
      <c r="B585" s="154"/>
      <c r="C585" s="154"/>
      <c r="D585" s="154"/>
      <c r="E585" s="154"/>
      <c r="F585" s="154"/>
      <c r="G585" s="154"/>
      <c r="H585" s="154"/>
      <c r="I585" s="154"/>
      <c r="J585" s="155"/>
    </row>
    <row r="586" spans="1:39">
      <c r="A586" s="128" t="s">
        <v>93</v>
      </c>
      <c r="B586" s="156" t="s">
        <v>117</v>
      </c>
      <c r="C586" s="158"/>
      <c r="D586" s="157"/>
      <c r="E586" s="156" t="s">
        <v>118</v>
      </c>
      <c r="F586" s="158"/>
      <c r="G586" s="157"/>
      <c r="H586" s="156" t="s">
        <v>119</v>
      </c>
      <c r="I586" s="158"/>
      <c r="J586" s="157"/>
      <c r="AI586" s="27"/>
      <c r="AJ586" s="27"/>
      <c r="AK586" s="27"/>
      <c r="AL586" s="27"/>
      <c r="AM586" s="27"/>
    </row>
    <row r="587" spans="1:39">
      <c r="A587" s="30">
        <v>1</v>
      </c>
      <c r="B587" s="31">
        <v>2</v>
      </c>
      <c r="C587" s="31">
        <v>3</v>
      </c>
      <c r="D587" s="31">
        <v>4</v>
      </c>
      <c r="E587" s="31">
        <v>5</v>
      </c>
      <c r="F587" s="31">
        <v>6</v>
      </c>
      <c r="G587" s="31">
        <v>7</v>
      </c>
      <c r="H587" s="69" t="s">
        <v>86</v>
      </c>
      <c r="I587" s="69" t="s">
        <v>87</v>
      </c>
      <c r="J587" s="69" t="s">
        <v>88</v>
      </c>
      <c r="AI587" s="27"/>
      <c r="AJ587" s="27"/>
      <c r="AK587" s="27"/>
      <c r="AL587" s="27"/>
      <c r="AM587" s="27"/>
    </row>
    <row r="588" spans="1:39">
      <c r="A588" s="32"/>
      <c r="B588" s="31" t="s">
        <v>77</v>
      </c>
      <c r="C588" s="31" t="s">
        <v>65</v>
      </c>
      <c r="D588" s="31" t="s">
        <v>20</v>
      </c>
      <c r="E588" s="31" t="s">
        <v>77</v>
      </c>
      <c r="F588" s="31" t="s">
        <v>65</v>
      </c>
      <c r="G588" s="31" t="s">
        <v>20</v>
      </c>
      <c r="H588" s="31" t="s">
        <v>77</v>
      </c>
      <c r="I588" s="31" t="s">
        <v>65</v>
      </c>
      <c r="J588" s="31" t="s">
        <v>20</v>
      </c>
      <c r="AI588" s="27"/>
      <c r="AJ588" s="27"/>
      <c r="AK588" s="27"/>
      <c r="AL588" s="27"/>
      <c r="AM588" s="27"/>
    </row>
    <row r="589" spans="1:39">
      <c r="A589" s="34"/>
      <c r="B589" s="128">
        <v>2019</v>
      </c>
      <c r="C589" s="128">
        <v>2020</v>
      </c>
      <c r="D589" s="128">
        <v>2021</v>
      </c>
      <c r="E589" s="128">
        <v>2019</v>
      </c>
      <c r="F589" s="128">
        <v>2020</v>
      </c>
      <c r="G589" s="128">
        <v>2021</v>
      </c>
      <c r="H589" s="128">
        <v>2019</v>
      </c>
      <c r="I589" s="128">
        <v>2020</v>
      </c>
      <c r="J589" s="128">
        <v>2021</v>
      </c>
      <c r="M589" s="118" t="s">
        <v>174</v>
      </c>
      <c r="N589" s="118" t="str">
        <f t="shared" ref="N589:N601" si="79">C664</f>
        <v>2019 actual</v>
      </c>
      <c r="O589" s="118" t="str">
        <f t="shared" ref="O589:O601" si="80">D664</f>
        <v>2020 plan</v>
      </c>
      <c r="P589" s="118" t="str">
        <f t="shared" ref="P589:P601" si="81">E664</f>
        <v>2020 actual</v>
      </c>
      <c r="Q589" s="118" t="str">
        <f t="shared" ref="Q589:Q601" si="82">F664</f>
        <v>2021 plan</v>
      </c>
      <c r="R589" s="118" t="str">
        <f t="shared" ref="R589:R601" si="83">G664</f>
        <v>2021 forecast</v>
      </c>
      <c r="AI589" s="27"/>
      <c r="AJ589" s="27"/>
      <c r="AK589" s="27"/>
      <c r="AL589" s="27"/>
      <c r="AM589" s="27"/>
    </row>
    <row r="590" spans="1:39">
      <c r="A590" s="36" t="str">
        <f>A6</f>
        <v>Jan</v>
      </c>
      <c r="B590" s="37">
        <f ca="1">IFERROR(B517/N590*100,"")</f>
        <v>0.76994987710303309</v>
      </c>
      <c r="C590" s="37">
        <f ca="1">IFERROR(C517/P590*100,"")</f>
        <v>0.9888324314675897</v>
      </c>
      <c r="D590" s="37">
        <f ca="1">IFERROR(D517/R590*100,"")</f>
        <v>0.66294948028465106</v>
      </c>
      <c r="E590" s="37">
        <f ca="1">IFERROR(E517/N590*100,"")</f>
        <v>0.540493891621738</v>
      </c>
      <c r="F590" s="37">
        <f ca="1">IFERROR(F517/P590*100,"")</f>
        <v>0.61785298727033644</v>
      </c>
      <c r="G590" s="37">
        <f ca="1">IFERROR(G517/R590*100,"")</f>
        <v>0.49490269771013978</v>
      </c>
      <c r="H590" s="37">
        <f ca="1">IFERROR(B590-E590,"")</f>
        <v>0.22945598548129509</v>
      </c>
      <c r="I590" s="37">
        <f ca="1">IFERROR(C590-F590,"")</f>
        <v>0.37097944419725326</v>
      </c>
      <c r="J590" s="37">
        <f ca="1">IFERROR(D590-G590,"")</f>
        <v>0.16804678257451128</v>
      </c>
      <c r="M590" s="118" t="str">
        <f>B665</f>
        <v>jan</v>
      </c>
      <c r="N590" s="118">
        <f t="shared" si="79"/>
        <v>30463323</v>
      </c>
      <c r="O590" s="118">
        <f t="shared" si="80"/>
        <v>33154437.050125901</v>
      </c>
      <c r="P590" s="118">
        <f t="shared" si="81"/>
        <v>29334004</v>
      </c>
      <c r="Q590" s="118">
        <f t="shared" si="82"/>
        <v>30849609.975135099</v>
      </c>
      <c r="R590" s="118">
        <f t="shared" si="83"/>
        <v>30849609.975135099</v>
      </c>
      <c r="AI590" s="27"/>
      <c r="AJ590" s="27"/>
      <c r="AK590" s="27"/>
      <c r="AL590" s="27"/>
      <c r="AM590" s="27"/>
    </row>
    <row r="591" spans="1:39">
      <c r="A591" s="130" t="str">
        <f t="shared" ref="A591:A601" si="84">A7</f>
        <v>Feb</v>
      </c>
      <c r="B591" s="37">
        <f t="shared" ref="B591:B601" ca="1" si="85">IFERROR(B518/N591*100,"")</f>
        <v>0.81022813565020479</v>
      </c>
      <c r="C591" s="37">
        <f t="shared" ref="C591:C601" ca="1" si="86">IFERROR(C518/P591*100,"")</f>
        <v>0.85819020478759056</v>
      </c>
      <c r="D591" s="37">
        <f t="shared" ref="D591:D601" ca="1" si="87">IFERROR(D518/R591*100,"")</f>
        <v>0.8723305261133093</v>
      </c>
      <c r="E591" s="37">
        <f t="shared" ref="E591:E601" ca="1" si="88">IFERROR(E518/N591*100,"")</f>
        <v>0.64691858796888313</v>
      </c>
      <c r="F591" s="37">
        <f t="shared" ref="F591:F601" ca="1" si="89">IFERROR(F518/P591*100,"")</f>
        <v>0.71045696659753643</v>
      </c>
      <c r="G591" s="37">
        <f t="shared" ref="G591:G601" ca="1" si="90">IFERROR(G518/R591*100,"")</f>
        <v>0.69349482269771578</v>
      </c>
      <c r="H591" s="37">
        <f t="shared" ref="H591:H601" ca="1" si="91">IFERROR(B591-E591,"")</f>
        <v>0.16330954768132167</v>
      </c>
      <c r="I591" s="37">
        <f t="shared" ref="I591:I601" ca="1" si="92">IFERROR(C591-F591,"")</f>
        <v>0.14773323819005413</v>
      </c>
      <c r="J591" s="37">
        <f t="shared" ref="J591:J601" ca="1" si="93">IFERROR(D591-G591,"")</f>
        <v>0.17883570341559352</v>
      </c>
      <c r="M591" s="118" t="str">
        <f t="shared" ref="M591:M601" si="94">B666</f>
        <v>feb</v>
      </c>
      <c r="N591" s="118">
        <f t="shared" si="79"/>
        <v>30463323</v>
      </c>
      <c r="O591" s="118">
        <f t="shared" si="80"/>
        <v>33154437.050125901</v>
      </c>
      <c r="P591" s="118">
        <f t="shared" si="81"/>
        <v>29334004</v>
      </c>
      <c r="Q591" s="118">
        <f t="shared" si="82"/>
        <v>30849609.975135099</v>
      </c>
      <c r="R591" s="118">
        <f t="shared" si="83"/>
        <v>30849609.975135099</v>
      </c>
      <c r="AI591" s="27"/>
      <c r="AJ591" s="27"/>
      <c r="AK591" s="27"/>
      <c r="AL591" s="27"/>
      <c r="AM591" s="27"/>
    </row>
    <row r="592" spans="1:39">
      <c r="A592" s="130" t="str">
        <f t="shared" si="84"/>
        <v>Mar</v>
      </c>
      <c r="B592" s="37">
        <f t="shared" ca="1" si="85"/>
        <v>0.78182645406083917</v>
      </c>
      <c r="C592" s="37">
        <f t="shared" ca="1" si="86"/>
        <v>0.73167067816585829</v>
      </c>
      <c r="D592" s="37">
        <f t="shared" ca="1" si="87"/>
        <v>0.8341119390660654</v>
      </c>
      <c r="E592" s="37">
        <f t="shared" ca="1" si="88"/>
        <v>0.70796008695440082</v>
      </c>
      <c r="F592" s="37">
        <f t="shared" ca="1" si="89"/>
        <v>0.7606820569056989</v>
      </c>
      <c r="G592" s="37">
        <f t="shared" ca="1" si="90"/>
        <v>0.73664052246824763</v>
      </c>
      <c r="H592" s="37">
        <f t="shared" ca="1" si="91"/>
        <v>7.3866367106438346E-2</v>
      </c>
      <c r="I592" s="37">
        <f t="shared" ca="1" si="92"/>
        <v>-2.901137873984061E-2</v>
      </c>
      <c r="J592" s="37">
        <f t="shared" ca="1" si="93"/>
        <v>9.7471416597817773E-2</v>
      </c>
      <c r="M592" s="118" t="str">
        <f t="shared" si="94"/>
        <v>mar</v>
      </c>
      <c r="N592" s="118">
        <f t="shared" si="79"/>
        <v>30463323</v>
      </c>
      <c r="O592" s="118">
        <f t="shared" si="80"/>
        <v>33154437.050125901</v>
      </c>
      <c r="P592" s="118">
        <f t="shared" si="81"/>
        <v>29334004</v>
      </c>
      <c r="Q592" s="118">
        <f t="shared" si="82"/>
        <v>30628898.237094399</v>
      </c>
      <c r="R592" s="118">
        <f t="shared" si="83"/>
        <v>30628898.237094399</v>
      </c>
      <c r="AI592" s="27"/>
      <c r="AJ592" s="27"/>
      <c r="AK592" s="27"/>
      <c r="AL592" s="27"/>
      <c r="AM592" s="27"/>
    </row>
    <row r="593" spans="1:39">
      <c r="A593" s="130" t="str">
        <f t="shared" si="84"/>
        <v>Apr</v>
      </c>
      <c r="B593" s="37">
        <f t="shared" ca="1" si="85"/>
        <v>0.70852979171051012</v>
      </c>
      <c r="C593" s="37">
        <f t="shared" ca="1" si="86"/>
        <v>0.69901469980027275</v>
      </c>
      <c r="D593" s="37">
        <f t="shared" ca="1" si="87"/>
        <v>0.54208999851948636</v>
      </c>
      <c r="E593" s="37">
        <f t="shared" ca="1" si="88"/>
        <v>0.70831249105686855</v>
      </c>
      <c r="F593" s="37">
        <f t="shared" ca="1" si="89"/>
        <v>0.76217689204651362</v>
      </c>
      <c r="G593" s="37">
        <f t="shared" ca="1" si="90"/>
        <v>0.75466940799084914</v>
      </c>
      <c r="H593" s="37">
        <f t="shared" ca="1" si="91"/>
        <v>2.1730065364156115E-4</v>
      </c>
      <c r="I593" s="37">
        <f t="shared" ca="1" si="92"/>
        <v>-6.3162192246240867E-2</v>
      </c>
      <c r="J593" s="37">
        <f t="shared" ca="1" si="93"/>
        <v>-0.21257940947136278</v>
      </c>
      <c r="M593" s="118" t="str">
        <f t="shared" si="94"/>
        <v>apr</v>
      </c>
      <c r="N593" s="118">
        <f t="shared" si="79"/>
        <v>30463323</v>
      </c>
      <c r="O593" s="118">
        <f t="shared" si="80"/>
        <v>33154437.050125901</v>
      </c>
      <c r="P593" s="118">
        <f t="shared" si="81"/>
        <v>29334004</v>
      </c>
      <c r="Q593" s="118">
        <f t="shared" si="82"/>
        <v>30628898.237094399</v>
      </c>
      <c r="R593" s="118">
        <f t="shared" si="83"/>
        <v>30628898.237094399</v>
      </c>
      <c r="AI593" s="27"/>
      <c r="AJ593" s="27"/>
      <c r="AK593" s="27"/>
      <c r="AL593" s="27"/>
      <c r="AM593" s="27"/>
    </row>
    <row r="594" spans="1:39">
      <c r="A594" s="130" t="str">
        <f t="shared" si="84"/>
        <v>May</v>
      </c>
      <c r="B594" s="37">
        <f t="shared" ca="1" si="85"/>
        <v>0.81527731232735223</v>
      </c>
      <c r="C594" s="37">
        <f t="shared" ca="1" si="86"/>
        <v>0.69465941301432954</v>
      </c>
      <c r="D594" s="37">
        <f t="shared" ca="1" si="87"/>
        <v>0.82891982608932746</v>
      </c>
      <c r="E594" s="37">
        <f t="shared" ca="1" si="88"/>
        <v>0.80905560434099744</v>
      </c>
      <c r="F594" s="37">
        <f t="shared" ca="1" si="89"/>
        <v>0.69374855883976827</v>
      </c>
      <c r="G594" s="37">
        <f t="shared" ca="1" si="90"/>
        <v>0.74502662888355853</v>
      </c>
      <c r="H594" s="37">
        <f t="shared" ca="1" si="91"/>
        <v>6.2217079863547964E-3</v>
      </c>
      <c r="I594" s="37">
        <f t="shared" ca="1" si="92"/>
        <v>9.1085417456127082E-4</v>
      </c>
      <c r="J594" s="37">
        <f t="shared" ca="1" si="93"/>
        <v>8.3893197205768932E-2</v>
      </c>
      <c r="M594" s="118" t="str">
        <f t="shared" si="94"/>
        <v>may</v>
      </c>
      <c r="N594" s="118">
        <f t="shared" si="79"/>
        <v>30463323</v>
      </c>
      <c r="O594" s="118">
        <f t="shared" si="80"/>
        <v>33154437.050125901</v>
      </c>
      <c r="P594" s="118">
        <f t="shared" si="81"/>
        <v>29334004</v>
      </c>
      <c r="Q594" s="118">
        <f t="shared" si="82"/>
        <v>30628898.237094399</v>
      </c>
      <c r="R594" s="118">
        <f t="shared" si="83"/>
        <v>30628898.237094399</v>
      </c>
      <c r="AI594" s="27"/>
      <c r="AJ594" s="27"/>
      <c r="AK594" s="27"/>
      <c r="AL594" s="27"/>
      <c r="AM594" s="27"/>
    </row>
    <row r="595" spans="1:39">
      <c r="A595" s="130" t="str">
        <f t="shared" si="84"/>
        <v>Jun</v>
      </c>
      <c r="B595" s="37">
        <f t="shared" ca="1" si="85"/>
        <v>0.88149500302379979</v>
      </c>
      <c r="C595" s="37">
        <f t="shared" ca="1" si="86"/>
        <v>0.84297247658383112</v>
      </c>
      <c r="D595" s="37">
        <f t="shared" ca="1" si="87"/>
        <v>0.902357452527219</v>
      </c>
      <c r="E595" s="37">
        <f t="shared" ca="1" si="88"/>
        <v>0.97321552543693268</v>
      </c>
      <c r="F595" s="37">
        <f t="shared" ca="1" si="89"/>
        <v>0.92485761575542158</v>
      </c>
      <c r="G595" s="37">
        <f t="shared" ca="1" si="90"/>
        <v>1.0730827309313775</v>
      </c>
      <c r="H595" s="37">
        <f t="shared" ca="1" si="91"/>
        <v>-9.1720522413132888E-2</v>
      </c>
      <c r="I595" s="37">
        <f t="shared" ca="1" si="92"/>
        <v>-8.188513917159046E-2</v>
      </c>
      <c r="J595" s="37">
        <f t="shared" ca="1" si="93"/>
        <v>-0.17072527840415852</v>
      </c>
      <c r="M595" s="118" t="str">
        <f t="shared" si="94"/>
        <v>jun</v>
      </c>
      <c r="N595" s="118">
        <f t="shared" si="79"/>
        <v>30463323</v>
      </c>
      <c r="O595" s="118">
        <f t="shared" si="80"/>
        <v>33154437.050125901</v>
      </c>
      <c r="P595" s="118">
        <f t="shared" si="81"/>
        <v>29334004</v>
      </c>
      <c r="Q595" s="118">
        <f t="shared" si="82"/>
        <v>30628898.237094399</v>
      </c>
      <c r="R595" s="118">
        <f t="shared" si="83"/>
        <v>31364025</v>
      </c>
      <c r="AI595" s="27"/>
      <c r="AJ595" s="27"/>
      <c r="AK595" s="27"/>
      <c r="AL595" s="27"/>
      <c r="AM595" s="27"/>
    </row>
    <row r="596" spans="1:39">
      <c r="A596" s="130" t="str">
        <f t="shared" si="84"/>
        <v>Jul</v>
      </c>
      <c r="B596" s="37">
        <f t="shared" ca="1" si="85"/>
        <v>0.74641441119210772</v>
      </c>
      <c r="C596" s="37">
        <f t="shared" ca="1" si="86"/>
        <v>0.77803682715799738</v>
      </c>
      <c r="D596" s="37">
        <f t="shared" ca="1" si="87"/>
        <v>0.66644523462788918</v>
      </c>
      <c r="E596" s="37">
        <f t="shared" ca="1" si="88"/>
        <v>0.81238041234043945</v>
      </c>
      <c r="F596" s="37">
        <f t="shared" ca="1" si="89"/>
        <v>0.79981541899292063</v>
      </c>
      <c r="G596" s="37">
        <f t="shared" ca="1" si="90"/>
        <v>0.71188383825098989</v>
      </c>
      <c r="H596" s="37">
        <f t="shared" ca="1" si="91"/>
        <v>-6.5966001148331732E-2</v>
      </c>
      <c r="I596" s="37">
        <f t="shared" ca="1" si="92"/>
        <v>-2.1778591834923255E-2</v>
      </c>
      <c r="J596" s="37">
        <f t="shared" ca="1" si="93"/>
        <v>-4.5438603623100704E-2</v>
      </c>
      <c r="M596" s="118" t="str">
        <f t="shared" si="94"/>
        <v>jul</v>
      </c>
      <c r="N596" s="118">
        <f t="shared" si="79"/>
        <v>30463323</v>
      </c>
      <c r="O596" s="118">
        <f t="shared" si="80"/>
        <v>33154437.050125901</v>
      </c>
      <c r="P596" s="118">
        <f t="shared" si="81"/>
        <v>29334004</v>
      </c>
      <c r="Q596" s="118">
        <f t="shared" si="82"/>
        <v>30628898.237094399</v>
      </c>
      <c r="R596" s="118">
        <f t="shared" si="83"/>
        <v>31364025</v>
      </c>
      <c r="AI596" s="27"/>
      <c r="AJ596" s="27"/>
      <c r="AK596" s="27"/>
      <c r="AL596" s="27"/>
      <c r="AM596" s="27"/>
    </row>
    <row r="597" spans="1:39">
      <c r="A597" s="130" t="str">
        <f t="shared" si="84"/>
        <v>Aug</v>
      </c>
      <c r="B597" s="37">
        <f t="shared" ca="1" si="85"/>
        <v>0.71534481645354364</v>
      </c>
      <c r="C597" s="37">
        <f t="shared" ca="1" si="86"/>
        <v>0.73405957127434773</v>
      </c>
      <c r="D597" s="37">
        <f t="shared" ca="1" si="87"/>
        <v>0.64350777044719254</v>
      </c>
      <c r="E597" s="37">
        <f t="shared" ca="1" si="88"/>
        <v>0.70546897986145496</v>
      </c>
      <c r="F597" s="37">
        <f t="shared" ca="1" si="89"/>
        <v>0.68390719862177696</v>
      </c>
      <c r="G597" s="37">
        <f t="shared" ca="1" si="90"/>
        <v>0.63099168553780938</v>
      </c>
      <c r="H597" s="37">
        <f t="shared" ca="1" si="91"/>
        <v>9.8758365920886826E-3</v>
      </c>
      <c r="I597" s="37">
        <f t="shared" ca="1" si="92"/>
        <v>5.0152372652570776E-2</v>
      </c>
      <c r="J597" s="37">
        <f t="shared" ca="1" si="93"/>
        <v>1.2516084909383163E-2</v>
      </c>
      <c r="M597" s="118" t="str">
        <f t="shared" si="94"/>
        <v>aug</v>
      </c>
      <c r="N597" s="118">
        <f t="shared" si="79"/>
        <v>30463323</v>
      </c>
      <c r="O597" s="118">
        <f t="shared" si="80"/>
        <v>33154437.050125901</v>
      </c>
      <c r="P597" s="118">
        <f t="shared" si="81"/>
        <v>29334004</v>
      </c>
      <c r="Q597" s="118">
        <f t="shared" si="82"/>
        <v>30628898.237094399</v>
      </c>
      <c r="R597" s="118">
        <f t="shared" si="83"/>
        <v>31364025</v>
      </c>
      <c r="AI597" s="27"/>
      <c r="AJ597" s="27"/>
      <c r="AK597" s="27"/>
      <c r="AL597" s="27"/>
      <c r="AM597" s="27"/>
    </row>
    <row r="598" spans="1:39">
      <c r="A598" s="130" t="str">
        <f t="shared" si="84"/>
        <v>Sep</v>
      </c>
      <c r="B598" s="37">
        <f t="shared" ca="1" si="85"/>
        <v>0.77474005380174693</v>
      </c>
      <c r="C598" s="37">
        <f t="shared" ca="1" si="86"/>
        <v>0.76012047997266208</v>
      </c>
      <c r="D598" s="37">
        <f t="shared" ca="1" si="87"/>
        <v>0.66839231571840674</v>
      </c>
      <c r="E598" s="37">
        <f t="shared" ca="1" si="88"/>
        <v>0.72725039550018922</v>
      </c>
      <c r="F598" s="37">
        <f t="shared" ca="1" si="89"/>
        <v>0.75534902088374967</v>
      </c>
      <c r="G598" s="37">
        <f t="shared" ca="1" si="90"/>
        <v>0.70689958320081692</v>
      </c>
      <c r="H598" s="37">
        <f t="shared" ca="1" si="91"/>
        <v>4.7489658301557713E-2</v>
      </c>
      <c r="I598" s="37">
        <f t="shared" ca="1" si="92"/>
        <v>4.7714590889124109E-3</v>
      </c>
      <c r="J598" s="37">
        <f t="shared" ca="1" si="93"/>
        <v>-3.8507267482410179E-2</v>
      </c>
      <c r="M598" s="118" t="str">
        <f t="shared" si="94"/>
        <v>sep</v>
      </c>
      <c r="N598" s="118">
        <f t="shared" si="79"/>
        <v>30463323</v>
      </c>
      <c r="O598" s="118">
        <f t="shared" si="80"/>
        <v>33154437.050125901</v>
      </c>
      <c r="P598" s="118">
        <f t="shared" si="81"/>
        <v>29334004</v>
      </c>
      <c r="Q598" s="118">
        <f t="shared" si="82"/>
        <v>30628898.237094399</v>
      </c>
      <c r="R598" s="118">
        <f t="shared" si="83"/>
        <v>31364025</v>
      </c>
      <c r="AI598" s="27"/>
      <c r="AJ598" s="27"/>
      <c r="AK598" s="27"/>
      <c r="AL598" s="27"/>
      <c r="AM598" s="27"/>
    </row>
    <row r="599" spans="1:39">
      <c r="A599" s="130" t="str">
        <f t="shared" si="84"/>
        <v>Oct</v>
      </c>
      <c r="B599" s="37">
        <f t="shared" ca="1" si="85"/>
        <v>0.81123198870983282</v>
      </c>
      <c r="C599" s="37">
        <f t="shared" ca="1" si="86"/>
        <v>0.79240377481369362</v>
      </c>
      <c r="D599" s="37">
        <f t="shared" ca="1" si="87"/>
        <v>0.95453560249362179</v>
      </c>
      <c r="E599" s="37">
        <f t="shared" ca="1" si="88"/>
        <v>0.83125750923495823</v>
      </c>
      <c r="F599" s="37">
        <f t="shared" ca="1" si="89"/>
        <v>0.86927656040409562</v>
      </c>
      <c r="G599" s="37">
        <f t="shared" ca="1" si="90"/>
        <v>0.80257132494952443</v>
      </c>
      <c r="H599" s="37">
        <f t="shared" ca="1" si="91"/>
        <v>-2.0025520525125406E-2</v>
      </c>
      <c r="I599" s="37">
        <f t="shared" ca="1" si="92"/>
        <v>-7.6872785590402004E-2</v>
      </c>
      <c r="J599" s="37">
        <f t="shared" ca="1" si="93"/>
        <v>0.15196427754409736</v>
      </c>
      <c r="M599" s="118" t="str">
        <f t="shared" si="94"/>
        <v>oct</v>
      </c>
      <c r="N599" s="118">
        <f t="shared" si="79"/>
        <v>30463323</v>
      </c>
      <c r="O599" s="118">
        <f t="shared" si="80"/>
        <v>33154437.050125901</v>
      </c>
      <c r="P599" s="118">
        <f t="shared" si="81"/>
        <v>29334004</v>
      </c>
      <c r="Q599" s="118">
        <f t="shared" si="82"/>
        <v>30628898.237094399</v>
      </c>
      <c r="R599" s="118">
        <f t="shared" si="83"/>
        <v>31364025</v>
      </c>
      <c r="AI599" s="27"/>
      <c r="AJ599" s="27"/>
      <c r="AK599" s="27"/>
      <c r="AL599" s="27"/>
      <c r="AM599" s="27"/>
    </row>
    <row r="600" spans="1:39">
      <c r="A600" s="130" t="str">
        <f t="shared" si="84"/>
        <v>Nov</v>
      </c>
      <c r="B600" s="37">
        <f t="shared" ca="1" si="85"/>
        <v>0.83736687557033773</v>
      </c>
      <c r="C600" s="37">
        <f t="shared" ca="1" si="86"/>
        <v>0.84266848467055544</v>
      </c>
      <c r="D600" s="37" t="str">
        <f t="shared" ca="1" si="87"/>
        <v/>
      </c>
      <c r="E600" s="37">
        <f t="shared" ca="1" si="88"/>
        <v>0.79846358192768407</v>
      </c>
      <c r="F600" s="37">
        <f t="shared" ca="1" si="89"/>
        <v>0.87523655481876927</v>
      </c>
      <c r="G600" s="37" t="str">
        <f t="shared" ca="1" si="90"/>
        <v/>
      </c>
      <c r="H600" s="37">
        <f t="shared" ca="1" si="91"/>
        <v>3.8903293642653658E-2</v>
      </c>
      <c r="I600" s="37">
        <f t="shared" ca="1" si="92"/>
        <v>-3.2568070148213835E-2</v>
      </c>
      <c r="J600" s="37" t="str">
        <f t="shared" ca="1" si="93"/>
        <v/>
      </c>
      <c r="M600" s="118" t="str">
        <f t="shared" si="94"/>
        <v>nov</v>
      </c>
      <c r="N600" s="118">
        <f t="shared" si="79"/>
        <v>30463323</v>
      </c>
      <c r="O600" s="118">
        <f t="shared" si="80"/>
        <v>33154437.050125901</v>
      </c>
      <c r="P600" s="118">
        <f t="shared" si="81"/>
        <v>29334004</v>
      </c>
      <c r="Q600" s="118">
        <f t="shared" si="82"/>
        <v>30628898.237094399</v>
      </c>
      <c r="R600" s="118">
        <f t="shared" si="83"/>
        <v>31364025</v>
      </c>
      <c r="AI600" s="27"/>
      <c r="AJ600" s="27"/>
      <c r="AK600" s="27"/>
      <c r="AL600" s="27"/>
      <c r="AM600" s="27"/>
    </row>
    <row r="601" spans="1:39">
      <c r="A601" s="130" t="str">
        <f t="shared" si="84"/>
        <v>Dec</v>
      </c>
      <c r="B601" s="37">
        <f t="shared" ca="1" si="85"/>
        <v>0.93699324266101869</v>
      </c>
      <c r="C601" s="37">
        <f t="shared" ca="1" si="86"/>
        <v>0.88506214835179053</v>
      </c>
      <c r="D601" s="37" t="str">
        <f t="shared" ca="1" si="87"/>
        <v/>
      </c>
      <c r="E601" s="37">
        <f t="shared" ca="1" si="88"/>
        <v>1.1639289449808214</v>
      </c>
      <c r="F601" s="37">
        <f t="shared" ca="1" si="89"/>
        <v>1.2886340985022029</v>
      </c>
      <c r="G601" s="37" t="str">
        <f t="shared" ca="1" si="90"/>
        <v/>
      </c>
      <c r="H601" s="37">
        <f t="shared" ca="1" si="91"/>
        <v>-0.22693570231980276</v>
      </c>
      <c r="I601" s="37">
        <f t="shared" ca="1" si="92"/>
        <v>-0.40357195015041236</v>
      </c>
      <c r="J601" s="37" t="str">
        <f t="shared" ca="1" si="93"/>
        <v/>
      </c>
      <c r="M601" s="118" t="str">
        <f t="shared" si="94"/>
        <v>dec</v>
      </c>
      <c r="N601" s="118">
        <f t="shared" si="79"/>
        <v>30463323</v>
      </c>
      <c r="O601" s="118">
        <f t="shared" si="80"/>
        <v>33154437.050125901</v>
      </c>
      <c r="P601" s="118">
        <f t="shared" si="81"/>
        <v>29334004</v>
      </c>
      <c r="Q601" s="118">
        <f t="shared" si="82"/>
        <v>30628898.237094399</v>
      </c>
      <c r="R601" s="118">
        <f t="shared" si="83"/>
        <v>31364025</v>
      </c>
      <c r="AI601" s="27"/>
      <c r="AJ601" s="27"/>
      <c r="AK601" s="27"/>
      <c r="AL601" s="27"/>
      <c r="AM601" s="27"/>
    </row>
    <row r="602" spans="1:39">
      <c r="A602" s="67" t="s">
        <v>116</v>
      </c>
      <c r="B602" s="37">
        <f ca="1">SUM(B590:B601)</f>
        <v>9.5893979622643268</v>
      </c>
      <c r="C602" s="37">
        <f t="shared" ref="C602:G602" ca="1" si="95">SUM(C590:C601)</f>
        <v>9.6076911900605193</v>
      </c>
      <c r="D602" s="37">
        <f t="shared" ca="1" si="95"/>
        <v>7.5756401458871689</v>
      </c>
      <c r="E602" s="37">
        <f t="shared" ca="1" si="95"/>
        <v>9.4247060112253678</v>
      </c>
      <c r="F602" s="37">
        <f t="shared" ca="1" si="95"/>
        <v>9.7419939296387916</v>
      </c>
      <c r="G602" s="37">
        <f t="shared" ca="1" si="95"/>
        <v>7.3501632426210284</v>
      </c>
      <c r="H602" s="67" t="s">
        <v>74</v>
      </c>
      <c r="I602" s="67" t="s">
        <v>74</v>
      </c>
      <c r="J602" s="67" t="s">
        <v>74</v>
      </c>
      <c r="AI602" s="27"/>
      <c r="AJ602" s="27"/>
      <c r="AK602" s="27"/>
      <c r="AL602" s="27"/>
      <c r="AM602" s="27"/>
    </row>
    <row r="603" spans="1:39">
      <c r="A603" s="46"/>
      <c r="B603" s="46"/>
      <c r="C603" s="43"/>
      <c r="D603" s="43"/>
      <c r="E603" s="43"/>
      <c r="F603" s="43"/>
      <c r="G603" s="43"/>
      <c r="H603" s="43"/>
      <c r="I603" s="43"/>
      <c r="J603" s="43"/>
      <c r="AI603" s="27"/>
      <c r="AJ603" s="27"/>
      <c r="AK603" s="27"/>
      <c r="AL603" s="27"/>
      <c r="AM603" s="27"/>
    </row>
    <row r="604" spans="1:39">
      <c r="A604" s="46"/>
      <c r="B604" s="46"/>
      <c r="C604" s="43"/>
      <c r="D604" s="43"/>
      <c r="E604" s="43"/>
      <c r="F604" s="43"/>
      <c r="G604" s="43"/>
      <c r="H604" s="43"/>
      <c r="I604" s="43"/>
      <c r="J604" s="43"/>
      <c r="AI604" s="27"/>
      <c r="AJ604" s="27"/>
      <c r="AK604" s="27"/>
      <c r="AL604" s="27"/>
      <c r="AM604" s="27"/>
    </row>
    <row r="605" spans="1:39">
      <c r="A605" s="46"/>
      <c r="B605" s="46"/>
      <c r="C605" s="43"/>
      <c r="D605" s="43"/>
      <c r="E605" s="43"/>
      <c r="F605" s="43"/>
      <c r="G605" s="43"/>
      <c r="H605" s="43"/>
      <c r="I605" s="43"/>
      <c r="J605" s="43"/>
    </row>
    <row r="606" spans="1:39">
      <c r="A606" s="46"/>
      <c r="B606" s="46"/>
      <c r="C606" s="43"/>
      <c r="D606" s="43"/>
      <c r="E606" s="43"/>
      <c r="F606" s="43"/>
      <c r="G606" s="43"/>
      <c r="H606" s="43"/>
      <c r="I606" s="43"/>
      <c r="J606" s="43"/>
    </row>
    <row r="607" spans="1:39">
      <c r="A607" s="46"/>
      <c r="B607" s="46"/>
      <c r="C607" s="43"/>
      <c r="D607" s="43"/>
      <c r="E607" s="43"/>
      <c r="F607" s="43"/>
      <c r="G607" s="43"/>
      <c r="H607" s="43"/>
      <c r="I607" s="43"/>
      <c r="J607" s="43"/>
    </row>
    <row r="608" spans="1:39">
      <c r="A608" s="46"/>
      <c r="B608" s="46"/>
      <c r="C608" s="43"/>
      <c r="D608" s="43"/>
      <c r="E608" s="43"/>
      <c r="F608" s="43"/>
      <c r="G608" s="43"/>
      <c r="H608" s="43"/>
      <c r="I608" s="43"/>
      <c r="J608" s="43"/>
    </row>
    <row r="609" spans="1:10">
      <c r="A609" s="46"/>
      <c r="B609" s="46"/>
      <c r="C609" s="43"/>
      <c r="D609" s="43"/>
      <c r="E609" s="43"/>
      <c r="F609" s="43"/>
      <c r="G609" s="43"/>
      <c r="H609" s="43"/>
      <c r="I609" s="43"/>
      <c r="J609" s="43"/>
    </row>
    <row r="610" spans="1:10">
      <c r="A610" s="46"/>
      <c r="B610" s="46"/>
      <c r="C610" s="43"/>
      <c r="D610" s="43"/>
      <c r="E610" s="43"/>
      <c r="F610" s="43"/>
      <c r="G610" s="43"/>
      <c r="H610" s="43"/>
      <c r="I610" s="43"/>
      <c r="J610" s="43"/>
    </row>
    <row r="611" spans="1:10">
      <c r="A611" s="46"/>
      <c r="B611" s="46"/>
      <c r="C611" s="43"/>
      <c r="D611" s="43"/>
      <c r="E611" s="43"/>
      <c r="F611" s="43"/>
      <c r="G611" s="43"/>
      <c r="H611" s="43"/>
      <c r="I611" s="43"/>
      <c r="J611" s="43"/>
    </row>
    <row r="612" spans="1:10">
      <c r="A612" s="46"/>
      <c r="B612" s="46"/>
      <c r="C612" s="43"/>
      <c r="D612" s="43"/>
      <c r="E612" s="43"/>
      <c r="F612" s="43"/>
      <c r="G612" s="43"/>
      <c r="H612" s="43"/>
      <c r="I612" s="43"/>
      <c r="J612" s="43"/>
    </row>
    <row r="613" spans="1:10">
      <c r="A613" s="46"/>
      <c r="B613" s="46"/>
      <c r="C613" s="43"/>
      <c r="D613" s="43"/>
      <c r="E613" s="43"/>
      <c r="F613" s="43"/>
      <c r="G613" s="43"/>
      <c r="H613" s="43"/>
      <c r="I613" s="43"/>
      <c r="J613" s="43"/>
    </row>
    <row r="614" spans="1:10">
      <c r="A614" s="46"/>
      <c r="B614" s="46"/>
      <c r="C614" s="43"/>
      <c r="D614" s="43"/>
      <c r="E614" s="43"/>
      <c r="F614" s="43"/>
      <c r="G614" s="43"/>
      <c r="H614" s="43"/>
      <c r="I614" s="43"/>
      <c r="J614" s="43"/>
    </row>
    <row r="615" spans="1:10">
      <c r="A615" s="46"/>
      <c r="B615" s="46"/>
      <c r="C615" s="43"/>
      <c r="D615" s="43"/>
      <c r="E615" s="43"/>
      <c r="F615" s="43"/>
      <c r="G615" s="43"/>
      <c r="H615" s="43"/>
      <c r="I615" s="43"/>
      <c r="J615" s="43"/>
    </row>
    <row r="616" spans="1:10">
      <c r="A616" s="46"/>
      <c r="B616" s="46"/>
      <c r="C616" s="43"/>
      <c r="D616" s="43"/>
      <c r="E616" s="43"/>
      <c r="F616" s="43"/>
      <c r="G616" s="43"/>
      <c r="H616" s="43"/>
      <c r="I616" s="43"/>
      <c r="J616" s="43"/>
    </row>
    <row r="617" spans="1:10">
      <c r="A617" s="46"/>
      <c r="B617" s="46"/>
      <c r="C617" s="43"/>
      <c r="D617" s="43"/>
      <c r="E617" s="43"/>
      <c r="F617" s="43"/>
      <c r="G617" s="43"/>
      <c r="H617" s="43"/>
      <c r="I617" s="43"/>
      <c r="J617" s="43"/>
    </row>
    <row r="618" spans="1:10">
      <c r="A618" s="46"/>
      <c r="B618" s="46"/>
      <c r="C618" s="43"/>
      <c r="D618" s="43"/>
      <c r="E618" s="43"/>
      <c r="F618" s="43"/>
      <c r="G618" s="43"/>
      <c r="H618" s="43"/>
      <c r="I618" s="43"/>
      <c r="J618" s="43"/>
    </row>
    <row r="619" spans="1:10">
      <c r="A619" s="46"/>
      <c r="B619" s="46"/>
      <c r="C619" s="43"/>
      <c r="D619" s="43"/>
      <c r="E619" s="43"/>
      <c r="F619" s="43"/>
      <c r="G619" s="43"/>
      <c r="H619" s="43"/>
      <c r="I619" s="43"/>
      <c r="J619" s="43"/>
    </row>
    <row r="620" spans="1:10">
      <c r="A620" s="46"/>
      <c r="B620" s="46"/>
      <c r="C620" s="43"/>
      <c r="D620" s="43"/>
      <c r="E620" s="43"/>
      <c r="F620" s="43"/>
      <c r="G620" s="43"/>
      <c r="H620" s="43"/>
      <c r="I620" s="43"/>
      <c r="J620" s="43"/>
    </row>
    <row r="621" spans="1:10">
      <c r="A621" s="46"/>
      <c r="B621" s="46"/>
      <c r="C621" s="43"/>
      <c r="D621" s="43"/>
      <c r="E621" s="43"/>
      <c r="F621" s="43"/>
      <c r="G621" s="43"/>
      <c r="H621" s="43"/>
      <c r="I621" s="43"/>
      <c r="J621" s="43"/>
    </row>
    <row r="622" spans="1:10">
      <c r="A622" s="46"/>
      <c r="B622" s="46"/>
      <c r="C622" s="43"/>
      <c r="D622" s="43"/>
      <c r="E622" s="43"/>
      <c r="F622" s="43"/>
      <c r="G622" s="43"/>
      <c r="H622" s="43"/>
      <c r="I622" s="43"/>
      <c r="J622" s="43"/>
    </row>
    <row r="623" spans="1:10">
      <c r="A623" s="46"/>
      <c r="B623" s="46"/>
      <c r="C623" s="43"/>
      <c r="D623" s="43"/>
      <c r="E623" s="43"/>
      <c r="F623" s="43"/>
      <c r="G623" s="43"/>
      <c r="H623" s="43"/>
      <c r="I623" s="43"/>
      <c r="J623" s="43"/>
    </row>
    <row r="624" spans="1:10">
      <c r="A624" s="46"/>
      <c r="B624" s="46"/>
      <c r="C624" s="43"/>
      <c r="D624" s="43"/>
      <c r="E624" s="43"/>
      <c r="F624" s="43"/>
      <c r="G624" s="43"/>
      <c r="H624" s="43"/>
      <c r="I624" s="43"/>
      <c r="J624" s="43"/>
    </row>
    <row r="625" spans="1:10">
      <c r="A625" s="46"/>
      <c r="B625" s="46"/>
      <c r="C625" s="43"/>
      <c r="D625" s="43"/>
      <c r="E625" s="43"/>
      <c r="F625" s="43"/>
      <c r="G625" s="43"/>
      <c r="H625" s="43"/>
      <c r="I625" s="43"/>
      <c r="J625" s="43"/>
    </row>
    <row r="626" spans="1:10">
      <c r="A626" s="46"/>
      <c r="B626" s="46"/>
      <c r="C626" s="43"/>
      <c r="D626" s="43"/>
      <c r="E626" s="43"/>
      <c r="F626" s="43"/>
      <c r="G626" s="43"/>
      <c r="H626" s="43"/>
      <c r="I626" s="43"/>
      <c r="J626" s="43"/>
    </row>
    <row r="627" spans="1:10">
      <c r="A627" s="46"/>
      <c r="B627" s="46"/>
      <c r="C627" s="43"/>
      <c r="D627" s="43"/>
      <c r="E627" s="43"/>
      <c r="F627" s="43"/>
      <c r="G627" s="43"/>
      <c r="H627" s="43"/>
      <c r="I627" s="43"/>
      <c r="J627" s="43"/>
    </row>
    <row r="628" spans="1:10">
      <c r="A628" s="46"/>
      <c r="B628" s="46"/>
      <c r="C628" s="43"/>
      <c r="D628" s="43"/>
      <c r="E628" s="43"/>
      <c r="F628" s="43"/>
      <c r="G628" s="43"/>
      <c r="H628" s="43"/>
      <c r="I628" s="43"/>
      <c r="J628" s="43"/>
    </row>
    <row r="629" spans="1:10">
      <c r="A629" s="46"/>
      <c r="B629" s="46"/>
      <c r="C629" s="43"/>
      <c r="D629" s="43"/>
      <c r="E629" s="43"/>
      <c r="F629" s="43"/>
      <c r="G629" s="43"/>
      <c r="H629" s="43"/>
      <c r="I629" s="43"/>
      <c r="J629" s="43"/>
    </row>
    <row r="630" spans="1:10">
      <c r="A630" s="46"/>
      <c r="B630" s="46"/>
      <c r="C630" s="43"/>
      <c r="D630" s="43"/>
      <c r="E630" s="43"/>
      <c r="F630" s="43"/>
      <c r="G630" s="43"/>
      <c r="H630" s="43"/>
      <c r="I630" s="43"/>
      <c r="J630" s="43"/>
    </row>
    <row r="631" spans="1:10">
      <c r="A631" s="46"/>
      <c r="B631" s="46"/>
      <c r="C631" s="43"/>
      <c r="D631" s="43"/>
      <c r="E631" s="43"/>
      <c r="F631" s="43"/>
      <c r="G631" s="43"/>
      <c r="H631" s="43"/>
      <c r="I631" s="43"/>
      <c r="J631" s="43"/>
    </row>
    <row r="632" spans="1:10">
      <c r="A632" s="46"/>
      <c r="B632" s="46"/>
      <c r="C632" s="43"/>
      <c r="D632" s="43"/>
      <c r="E632" s="43"/>
      <c r="F632" s="43"/>
      <c r="G632" s="43"/>
      <c r="H632" s="43"/>
      <c r="I632" s="43"/>
      <c r="J632" s="43"/>
    </row>
    <row r="633" spans="1:10">
      <c r="A633" s="46"/>
      <c r="B633" s="46"/>
      <c r="C633" s="43"/>
      <c r="D633" s="43"/>
      <c r="E633" s="43"/>
      <c r="F633" s="43"/>
      <c r="G633" s="43"/>
      <c r="H633" s="43"/>
      <c r="I633" s="43"/>
      <c r="J633" s="43"/>
    </row>
    <row r="634" spans="1:10">
      <c r="A634" s="46"/>
      <c r="B634" s="46"/>
      <c r="C634" s="43"/>
      <c r="D634" s="43"/>
      <c r="E634" s="43"/>
      <c r="F634" s="43"/>
      <c r="G634" s="43"/>
      <c r="H634" s="43"/>
      <c r="I634" s="43"/>
      <c r="J634" s="43"/>
    </row>
    <row r="635" spans="1:10">
      <c r="A635" s="46"/>
      <c r="B635" s="46"/>
      <c r="C635" s="43"/>
      <c r="D635" s="43"/>
      <c r="E635" s="43"/>
      <c r="F635" s="43"/>
      <c r="G635" s="43"/>
      <c r="H635" s="43"/>
      <c r="I635" s="43"/>
      <c r="J635" s="43"/>
    </row>
    <row r="636" spans="1:10">
      <c r="A636" s="46"/>
      <c r="B636" s="46"/>
      <c r="C636" s="43"/>
      <c r="D636" s="43"/>
      <c r="E636" s="43"/>
      <c r="F636" s="43"/>
      <c r="G636" s="43"/>
      <c r="H636" s="43"/>
      <c r="I636" s="43"/>
      <c r="J636" s="43"/>
    </row>
    <row r="637" spans="1:10">
      <c r="A637" s="46"/>
      <c r="B637" s="46"/>
      <c r="C637" s="43"/>
      <c r="D637" s="43"/>
      <c r="E637" s="43"/>
      <c r="F637" s="43"/>
      <c r="G637" s="43"/>
      <c r="H637" s="43"/>
      <c r="I637" s="43"/>
      <c r="J637" s="43"/>
    </row>
    <row r="638" spans="1:10">
      <c r="A638" s="46"/>
      <c r="B638" s="46"/>
      <c r="C638" s="43"/>
      <c r="D638" s="43"/>
      <c r="E638" s="43"/>
      <c r="F638" s="43"/>
      <c r="G638" s="43"/>
      <c r="H638" s="43"/>
      <c r="I638" s="43"/>
      <c r="J638" s="43"/>
    </row>
    <row r="639" spans="1:10">
      <c r="A639" s="46"/>
      <c r="B639" s="46"/>
      <c r="C639" s="43"/>
      <c r="D639" s="43"/>
      <c r="E639" s="43"/>
      <c r="F639" s="43"/>
      <c r="G639" s="43"/>
      <c r="H639" s="43"/>
      <c r="I639" s="43"/>
      <c r="J639" s="43"/>
    </row>
    <row r="640" spans="1:10">
      <c r="A640" s="46"/>
      <c r="B640" s="46"/>
      <c r="C640" s="43"/>
      <c r="D640" s="43"/>
      <c r="E640" s="43"/>
      <c r="F640" s="43"/>
      <c r="G640" s="43"/>
      <c r="H640" s="43"/>
      <c r="I640" s="43"/>
      <c r="J640" s="43"/>
    </row>
    <row r="641" spans="1:10">
      <c r="A641" s="46"/>
      <c r="B641" s="46"/>
      <c r="C641" s="43"/>
      <c r="D641" s="43"/>
      <c r="E641" s="43"/>
      <c r="F641" s="43"/>
      <c r="G641" s="43"/>
      <c r="H641" s="43"/>
      <c r="I641" s="43"/>
      <c r="J641" s="43"/>
    </row>
    <row r="642" spans="1:10">
      <c r="A642" s="46"/>
      <c r="B642" s="46"/>
      <c r="C642" s="43"/>
      <c r="D642" s="43"/>
      <c r="E642" s="43"/>
      <c r="F642" s="43"/>
      <c r="G642" s="43"/>
      <c r="H642" s="43"/>
      <c r="I642" s="43"/>
      <c r="J642" s="43"/>
    </row>
    <row r="643" spans="1:10">
      <c r="A643" s="46"/>
      <c r="B643" s="46"/>
      <c r="C643" s="43"/>
      <c r="D643" s="43"/>
      <c r="E643" s="43"/>
      <c r="F643" s="43"/>
      <c r="G643" s="43"/>
      <c r="H643" s="43"/>
      <c r="I643" s="43"/>
      <c r="J643" s="43"/>
    </row>
    <row r="644" spans="1:10">
      <c r="A644" s="46"/>
      <c r="B644" s="46"/>
      <c r="C644" s="43"/>
      <c r="D644" s="43"/>
      <c r="E644" s="43"/>
      <c r="F644" s="43"/>
      <c r="G644" s="43"/>
      <c r="H644" s="43"/>
      <c r="I644" s="43"/>
      <c r="J644" s="43"/>
    </row>
    <row r="645" spans="1:10">
      <c r="A645" s="46"/>
      <c r="B645" s="46"/>
      <c r="C645" s="43"/>
      <c r="D645" s="43"/>
      <c r="E645" s="43"/>
      <c r="F645" s="43"/>
      <c r="G645" s="43"/>
      <c r="H645" s="43"/>
      <c r="I645" s="43"/>
      <c r="J645" s="43"/>
    </row>
    <row r="646" spans="1:10">
      <c r="A646" s="46"/>
      <c r="B646" s="46"/>
      <c r="C646" s="43"/>
      <c r="D646" s="43"/>
      <c r="E646" s="43"/>
      <c r="F646" s="43"/>
      <c r="G646" s="43"/>
      <c r="H646" s="43"/>
      <c r="I646" s="43"/>
      <c r="J646" s="43"/>
    </row>
    <row r="647" spans="1:10">
      <c r="A647" s="46"/>
      <c r="B647" s="46"/>
      <c r="C647" s="43"/>
      <c r="D647" s="43"/>
      <c r="E647" s="43"/>
      <c r="F647" s="43"/>
      <c r="G647" s="43"/>
      <c r="H647" s="43"/>
      <c r="I647" s="43"/>
      <c r="J647" s="43"/>
    </row>
    <row r="648" spans="1:10">
      <c r="A648" s="46"/>
      <c r="B648" s="46"/>
      <c r="C648" s="43"/>
      <c r="D648" s="43"/>
      <c r="E648" s="43"/>
      <c r="F648" s="43"/>
      <c r="G648" s="43"/>
      <c r="H648" s="43"/>
      <c r="I648" s="43"/>
      <c r="J648" s="43"/>
    </row>
    <row r="649" spans="1:10">
      <c r="A649" s="46"/>
      <c r="B649" s="46"/>
      <c r="C649" s="43"/>
      <c r="D649" s="43"/>
      <c r="E649" s="43"/>
      <c r="F649" s="43"/>
      <c r="G649" s="43"/>
      <c r="H649" s="43"/>
      <c r="I649" s="43"/>
      <c r="J649" s="43"/>
    </row>
    <row r="650" spans="1:10">
      <c r="A650" s="46"/>
      <c r="B650" s="46"/>
      <c r="C650" s="43"/>
      <c r="D650" s="43"/>
      <c r="E650" s="43"/>
      <c r="F650" s="43"/>
      <c r="G650" s="43"/>
      <c r="H650" s="43"/>
      <c r="I650" s="43"/>
      <c r="J650" s="43"/>
    </row>
    <row r="651" spans="1:10">
      <c r="A651" s="46"/>
      <c r="B651" s="46"/>
      <c r="C651" s="43"/>
      <c r="D651" s="43"/>
      <c r="E651" s="43"/>
      <c r="F651" s="43"/>
      <c r="G651" s="43"/>
      <c r="H651" s="43"/>
      <c r="I651" s="43"/>
      <c r="J651" s="43"/>
    </row>
    <row r="652" spans="1:10">
      <c r="A652" s="46"/>
      <c r="B652" s="46"/>
      <c r="C652" s="43"/>
      <c r="D652" s="43"/>
      <c r="E652" s="43"/>
      <c r="F652" s="43"/>
      <c r="G652" s="43"/>
      <c r="H652" s="43"/>
      <c r="I652" s="43"/>
      <c r="J652" s="43"/>
    </row>
    <row r="653" spans="1:10">
      <c r="A653" s="46"/>
      <c r="B653" s="46"/>
      <c r="C653" s="43"/>
      <c r="D653" s="43"/>
      <c r="E653" s="43"/>
      <c r="F653" s="43"/>
      <c r="G653" s="43"/>
      <c r="H653" s="43"/>
      <c r="I653" s="43"/>
      <c r="J653" s="43"/>
    </row>
    <row r="654" spans="1:10">
      <c r="A654" s="46"/>
      <c r="B654" s="46"/>
      <c r="C654" s="43"/>
      <c r="D654" s="43"/>
      <c r="E654" s="43"/>
      <c r="F654" s="43"/>
      <c r="G654" s="43"/>
      <c r="H654" s="43"/>
      <c r="I654" s="43"/>
      <c r="J654" s="43"/>
    </row>
    <row r="655" spans="1:10">
      <c r="A655" s="46"/>
      <c r="B655" s="46"/>
      <c r="C655" s="43"/>
      <c r="D655" s="43"/>
      <c r="E655" s="43"/>
      <c r="F655" s="43"/>
      <c r="G655" s="43"/>
      <c r="H655" s="43"/>
      <c r="I655" s="43"/>
      <c r="J655" s="43"/>
    </row>
    <row r="656" spans="1:10">
      <c r="A656" s="46"/>
      <c r="B656" s="46"/>
      <c r="C656" s="43"/>
      <c r="D656" s="43"/>
      <c r="E656" s="43"/>
      <c r="F656" s="43"/>
      <c r="G656" s="43"/>
      <c r="H656" s="43"/>
      <c r="I656" s="43"/>
      <c r="J656" s="43"/>
    </row>
    <row r="657" spans="1:10">
      <c r="A657" s="46"/>
      <c r="B657" s="46"/>
      <c r="C657" s="43"/>
      <c r="D657" s="43"/>
      <c r="E657" s="43"/>
      <c r="F657" s="43"/>
      <c r="G657" s="43"/>
      <c r="H657" s="43"/>
      <c r="I657" s="43"/>
      <c r="J657" s="43"/>
    </row>
    <row r="658" spans="1:10"/>
    <row r="659" spans="1:10"/>
    <row r="660" spans="1:10"/>
    <row r="661" spans="1:10"/>
    <row r="663" spans="1:10" hidden="1">
      <c r="D663" s="27" t="s">
        <v>155</v>
      </c>
    </row>
    <row r="664" spans="1:10" hidden="1">
      <c r="C664" s="27" t="s">
        <v>175</v>
      </c>
      <c r="D664" s="27" t="s">
        <v>176</v>
      </c>
      <c r="E664" s="27" t="s">
        <v>177</v>
      </c>
      <c r="F664" s="27" t="s">
        <v>178</v>
      </c>
      <c r="G664" s="27" t="s">
        <v>179</v>
      </c>
    </row>
    <row r="665" spans="1:10" hidden="1">
      <c r="B665" s="39" t="s">
        <v>97</v>
      </c>
      <c r="C665" s="27">
        <v>30463323</v>
      </c>
      <c r="D665" s="27">
        <v>33154437.050125901</v>
      </c>
      <c r="E665" s="27">
        <v>29334004</v>
      </c>
      <c r="F665" s="27">
        <v>30849609.975135099</v>
      </c>
      <c r="G665" s="27">
        <v>30849609.975135099</v>
      </c>
    </row>
    <row r="666" spans="1:10" hidden="1">
      <c r="B666" s="39" t="s">
        <v>98</v>
      </c>
      <c r="C666" s="27">
        <v>30463323</v>
      </c>
      <c r="D666" s="27">
        <v>33154437.050125901</v>
      </c>
      <c r="E666" s="27">
        <v>29334004</v>
      </c>
      <c r="F666" s="27">
        <v>30849609.975135099</v>
      </c>
      <c r="G666" s="27">
        <v>30849609.975135099</v>
      </c>
    </row>
    <row r="667" spans="1:10" hidden="1">
      <c r="B667" s="39" t="s">
        <v>99</v>
      </c>
      <c r="C667" s="27">
        <v>30463323</v>
      </c>
      <c r="D667" s="27">
        <v>33154437.050125901</v>
      </c>
      <c r="E667" s="27">
        <v>29334004</v>
      </c>
      <c r="F667" s="27">
        <v>30628898.237094399</v>
      </c>
      <c r="G667" s="27">
        <v>30628898.237094399</v>
      </c>
    </row>
    <row r="668" spans="1:10" hidden="1">
      <c r="B668" s="39" t="s">
        <v>25</v>
      </c>
      <c r="C668" s="27">
        <v>30463323</v>
      </c>
      <c r="D668" s="27">
        <v>33154437.050125901</v>
      </c>
      <c r="E668" s="27">
        <v>29334004</v>
      </c>
      <c r="F668" s="27">
        <v>30628898.237094399</v>
      </c>
      <c r="G668" s="27">
        <v>30628898.237094399</v>
      </c>
    </row>
    <row r="669" spans="1:10" hidden="1">
      <c r="B669" s="39" t="s">
        <v>100</v>
      </c>
      <c r="C669" s="27">
        <v>30463323</v>
      </c>
      <c r="D669" s="27">
        <v>33154437.050125901</v>
      </c>
      <c r="E669" s="27">
        <v>29334004</v>
      </c>
      <c r="F669" s="27">
        <v>30628898.237094399</v>
      </c>
      <c r="G669" s="27">
        <v>30628898.237094399</v>
      </c>
    </row>
    <row r="670" spans="1:10" hidden="1">
      <c r="B670" s="39" t="s">
        <v>101</v>
      </c>
      <c r="C670" s="27">
        <v>30463323</v>
      </c>
      <c r="D670" s="27">
        <v>33154437.050125901</v>
      </c>
      <c r="E670" s="27">
        <v>29334004</v>
      </c>
      <c r="F670" s="27">
        <v>30628898.237094399</v>
      </c>
      <c r="G670" s="27">
        <v>31364025</v>
      </c>
    </row>
    <row r="671" spans="1:10" hidden="1">
      <c r="B671" s="39" t="s">
        <v>102</v>
      </c>
      <c r="C671" s="27">
        <v>30463323</v>
      </c>
      <c r="D671" s="27">
        <v>33154437.050125901</v>
      </c>
      <c r="E671" s="27">
        <v>29334004</v>
      </c>
      <c r="F671" s="27">
        <v>30628898.237094399</v>
      </c>
      <c r="G671" s="27">
        <v>31364025</v>
      </c>
    </row>
    <row r="672" spans="1:10" hidden="1">
      <c r="B672" s="39" t="s">
        <v>28</v>
      </c>
      <c r="C672" s="27">
        <v>30463323</v>
      </c>
      <c r="D672" s="27">
        <v>33154437.050125901</v>
      </c>
      <c r="E672" s="27">
        <v>29334004</v>
      </c>
      <c r="F672" s="27">
        <v>30628898.237094399</v>
      </c>
      <c r="G672" s="27">
        <v>31364025</v>
      </c>
    </row>
    <row r="673" spans="2:7" hidden="1">
      <c r="B673" s="39" t="s">
        <v>103</v>
      </c>
      <c r="C673" s="27">
        <v>30463323</v>
      </c>
      <c r="D673" s="27">
        <v>33154437.050125901</v>
      </c>
      <c r="E673" s="27">
        <v>29334004</v>
      </c>
      <c r="F673" s="27">
        <v>30628898.237094399</v>
      </c>
      <c r="G673" s="27">
        <v>31364025</v>
      </c>
    </row>
    <row r="674" spans="2:7" hidden="1">
      <c r="B674" s="39" t="s">
        <v>104</v>
      </c>
      <c r="C674" s="27">
        <v>30463323</v>
      </c>
      <c r="D674" s="27">
        <v>33154437.050125901</v>
      </c>
      <c r="E674" s="27">
        <v>29334004</v>
      </c>
      <c r="F674" s="27">
        <v>30628898.237094399</v>
      </c>
      <c r="G674" s="27">
        <v>31364025</v>
      </c>
    </row>
    <row r="675" spans="2:7" hidden="1">
      <c r="B675" s="39" t="s">
        <v>31</v>
      </c>
      <c r="C675" s="27">
        <v>30463323</v>
      </c>
      <c r="D675" s="27">
        <v>33154437.050125901</v>
      </c>
      <c r="E675" s="27">
        <v>29334004</v>
      </c>
      <c r="F675" s="27">
        <v>30628898.237094399</v>
      </c>
      <c r="G675" s="27">
        <v>31364025</v>
      </c>
    </row>
    <row r="676" spans="2:7" hidden="1">
      <c r="B676" s="39" t="s">
        <v>32</v>
      </c>
      <c r="C676" s="27">
        <v>30463323</v>
      </c>
      <c r="D676" s="27">
        <v>33154437.050125901</v>
      </c>
      <c r="E676" s="27">
        <v>29334004</v>
      </c>
      <c r="F676" s="27">
        <v>30628898.237094399</v>
      </c>
      <c r="G676" s="27">
        <v>31364025</v>
      </c>
    </row>
    <row r="679" spans="2:7"/>
    <row r="680" spans="2:7"/>
  </sheetData>
  <mergeCells count="21">
    <mergeCell ref="A147:I147"/>
    <mergeCell ref="A1:J1"/>
    <mergeCell ref="A74:J74"/>
    <mergeCell ref="B75:D75"/>
    <mergeCell ref="E75:G75"/>
    <mergeCell ref="H75:J75"/>
    <mergeCell ref="B440:D440"/>
    <mergeCell ref="E440:G440"/>
    <mergeCell ref="H440:J440"/>
    <mergeCell ref="A220:J220"/>
    <mergeCell ref="A293:J293"/>
    <mergeCell ref="A366:J366"/>
    <mergeCell ref="A439:J439"/>
    <mergeCell ref="B294:D294"/>
    <mergeCell ref="E294:G294"/>
    <mergeCell ref="H294:J294"/>
    <mergeCell ref="B586:D586"/>
    <mergeCell ref="E586:G586"/>
    <mergeCell ref="H586:J586"/>
    <mergeCell ref="A512:J512"/>
    <mergeCell ref="A585:J585"/>
  </mergeCells>
  <phoneticPr fontId="78" type="noConversion"/>
  <conditionalFormatting sqref="H6:H17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79:H90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98:H309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44:H455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517:H528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590:H601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6:I17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79:I90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25:H23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25:I236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71:H38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71:I38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17:I528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98:I30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444:I455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90:I60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8" manualBreakCount="8">
    <brk id="73" max="16383" man="1"/>
    <brk id="146" max="16383" man="1"/>
    <brk id="219" max="16383" man="1"/>
    <brk id="292" max="16383" man="1"/>
    <brk id="365" max="16383" man="1"/>
    <brk id="438" max="16383" man="1"/>
    <brk id="511" max="16383" man="1"/>
    <brk id="58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3F65-A2FE-492E-8276-2D561ABA7626}">
  <dimension ref="A1:AD74"/>
  <sheetViews>
    <sheetView topLeftCell="A4" zoomScale="85" zoomScaleNormal="85" workbookViewId="0">
      <selection activeCell="L24" sqref="L24"/>
    </sheetView>
  </sheetViews>
  <sheetFormatPr defaultRowHeight="15"/>
  <cols>
    <col min="15" max="17" width="11.7109375" bestFit="1" customWidth="1"/>
    <col min="18" max="18" width="11.85546875" bestFit="1" customWidth="1"/>
  </cols>
  <sheetData>
    <row r="1" spans="1:23">
      <c r="A1" s="153" t="s">
        <v>171</v>
      </c>
      <c r="B1" s="154"/>
      <c r="C1" s="154"/>
      <c r="D1" s="154"/>
      <c r="E1" s="154"/>
      <c r="F1" s="154"/>
      <c r="G1" s="154"/>
      <c r="H1" s="154"/>
      <c r="I1" s="154"/>
      <c r="J1" s="155"/>
      <c r="N1" s="153" t="s">
        <v>171</v>
      </c>
      <c r="O1" s="154"/>
      <c r="P1" s="154"/>
      <c r="Q1" s="154"/>
      <c r="R1" s="154"/>
      <c r="S1" s="154"/>
      <c r="T1" s="154"/>
      <c r="U1" s="154"/>
      <c r="V1" s="154"/>
      <c r="W1" s="155"/>
    </row>
    <row r="2" spans="1:23">
      <c r="A2" t="s">
        <v>93</v>
      </c>
      <c r="C2" t="s">
        <v>113</v>
      </c>
      <c r="F2" t="s">
        <v>114</v>
      </c>
      <c r="I2" t="s">
        <v>115</v>
      </c>
      <c r="N2" t="s">
        <v>93</v>
      </c>
      <c r="O2" t="s">
        <v>94</v>
      </c>
      <c r="Q2" t="s">
        <v>95</v>
      </c>
      <c r="S2" t="s">
        <v>96</v>
      </c>
    </row>
    <row r="3" spans="1:23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 t="s">
        <v>86</v>
      </c>
      <c r="I3" t="s">
        <v>87</v>
      </c>
      <c r="J3" t="s">
        <v>88</v>
      </c>
      <c r="N3">
        <v>1</v>
      </c>
      <c r="O3">
        <v>2</v>
      </c>
      <c r="P3">
        <v>3</v>
      </c>
      <c r="Q3">
        <v>4</v>
      </c>
      <c r="R3">
        <v>5</v>
      </c>
      <c r="S3">
        <v>6</v>
      </c>
    </row>
    <row r="4" spans="1:23">
      <c r="B4" t="s">
        <v>77</v>
      </c>
      <c r="C4" t="s">
        <v>65</v>
      </c>
      <c r="D4" t="s">
        <v>20</v>
      </c>
      <c r="E4" t="s">
        <v>77</v>
      </c>
      <c r="F4" t="s">
        <v>65</v>
      </c>
      <c r="G4" t="s">
        <v>20</v>
      </c>
      <c r="H4" t="s">
        <v>77</v>
      </c>
      <c r="I4" t="s">
        <v>65</v>
      </c>
      <c r="J4" t="s">
        <v>20</v>
      </c>
      <c r="O4" t="s">
        <v>65</v>
      </c>
      <c r="P4" t="s">
        <v>20</v>
      </c>
      <c r="Q4" t="s">
        <v>65</v>
      </c>
      <c r="R4" t="s">
        <v>20</v>
      </c>
      <c r="S4" t="s">
        <v>20</v>
      </c>
    </row>
    <row r="5" spans="1:23">
      <c r="B5">
        <v>2019</v>
      </c>
      <c r="C5">
        <v>2020</v>
      </c>
      <c r="D5">
        <v>2021</v>
      </c>
      <c r="E5">
        <v>2019</v>
      </c>
      <c r="F5">
        <v>2020</v>
      </c>
      <c r="G5">
        <v>2021</v>
      </c>
      <c r="H5">
        <v>2019</v>
      </c>
      <c r="I5">
        <v>2020</v>
      </c>
      <c r="J5">
        <v>2021</v>
      </c>
      <c r="O5">
        <v>2020</v>
      </c>
      <c r="P5">
        <v>2021</v>
      </c>
      <c r="Q5" t="s">
        <v>91</v>
      </c>
      <c r="R5" t="s">
        <v>154</v>
      </c>
    </row>
    <row r="6" spans="1:23">
      <c r="A6" t="s">
        <v>158</v>
      </c>
      <c r="B6">
        <v>592846.61899999995</v>
      </c>
      <c r="C6">
        <v>537722.94799999997</v>
      </c>
      <c r="D6" s="152">
        <f ca="1">'4'!D225</f>
        <v>537722.94799999997</v>
      </c>
      <c r="E6">
        <v>539243.79799999995</v>
      </c>
      <c r="F6">
        <v>564731.73100000003</v>
      </c>
      <c r="G6" s="152">
        <f ca="1">'4'!G225</f>
        <v>567519.18099999998</v>
      </c>
      <c r="H6">
        <v>53602.820999999996</v>
      </c>
      <c r="I6">
        <v>-27008.783000000054</v>
      </c>
      <c r="J6" s="152">
        <f ca="1">'4'!J225</f>
        <v>-29796.233000000007</v>
      </c>
      <c r="N6" t="s">
        <v>158</v>
      </c>
      <c r="O6">
        <v>-27008.783000000054</v>
      </c>
      <c r="P6">
        <f ca="1">'2'!C246</f>
        <v>145495.451</v>
      </c>
      <c r="Q6">
        <v>-341991.77900000202</v>
      </c>
      <c r="R6">
        <v>-1157978.0900000001</v>
      </c>
      <c r="S6">
        <f ca="1">'2'!F246</f>
        <v>1303473.5410000002</v>
      </c>
    </row>
    <row r="7" spans="1:23">
      <c r="A7" t="s">
        <v>159</v>
      </c>
      <c r="B7">
        <v>609456.42636000016</v>
      </c>
      <c r="C7">
        <v>582097.98899999994</v>
      </c>
      <c r="D7" s="152">
        <f ca="1">'4'!D226</f>
        <v>582097.98899999994</v>
      </c>
      <c r="E7">
        <v>563272.48399999994</v>
      </c>
      <c r="F7">
        <v>564358.72999999986</v>
      </c>
      <c r="G7" s="152">
        <f ca="1">'4'!G226</f>
        <v>649337.38900000008</v>
      </c>
      <c r="H7">
        <v>46183.942360000219</v>
      </c>
      <c r="I7">
        <v>17739.259000000078</v>
      </c>
      <c r="J7" s="152">
        <f ca="1">'4'!J226</f>
        <v>-67239.40000000014</v>
      </c>
      <c r="N7" t="s">
        <v>159</v>
      </c>
      <c r="O7">
        <v>-9269.5239999999758</v>
      </c>
      <c r="P7">
        <f ca="1">'2'!C247</f>
        <v>140973.01899999985</v>
      </c>
      <c r="Q7">
        <v>-341991.77900000202</v>
      </c>
      <c r="R7">
        <v>-1157978.0900000001</v>
      </c>
      <c r="S7">
        <f ca="1">'2'!F247</f>
        <v>1298951.1089999999</v>
      </c>
    </row>
    <row r="8" spans="1:23">
      <c r="A8" t="s">
        <v>160</v>
      </c>
      <c r="B8">
        <v>364332.63563999999</v>
      </c>
      <c r="C8">
        <v>436083.22386000003</v>
      </c>
      <c r="D8" s="152">
        <f ca="1">'4'!D227</f>
        <v>436083.22386000003</v>
      </c>
      <c r="E8">
        <v>471801.41100000008</v>
      </c>
      <c r="F8">
        <v>528520.58600000013</v>
      </c>
      <c r="G8" s="152">
        <f ca="1">'4'!G227</f>
        <v>1024865.74</v>
      </c>
      <c r="H8">
        <v>-107468.77536000009</v>
      </c>
      <c r="I8">
        <v>-92437.362140000099</v>
      </c>
      <c r="J8" s="152">
        <f ca="1">'4'!J227</f>
        <v>-588782.51613999996</v>
      </c>
      <c r="N8" t="s">
        <v>160</v>
      </c>
      <c r="O8">
        <v>-101706.88614000008</v>
      </c>
      <c r="P8">
        <f ca="1">'2'!C248</f>
        <v>-553552.96299999999</v>
      </c>
      <c r="Q8">
        <v>-341991.77900000202</v>
      </c>
      <c r="R8">
        <v>-1157978.0900000001</v>
      </c>
      <c r="S8">
        <f ca="1">'2'!F248</f>
        <v>604425.12700000009</v>
      </c>
    </row>
    <row r="9" spans="1:23">
      <c r="A9" t="s">
        <v>161</v>
      </c>
      <c r="B9">
        <v>606454.19455999997</v>
      </c>
      <c r="C9">
        <v>645256.27613999997</v>
      </c>
      <c r="D9" s="152">
        <f ca="1">'4'!D228</f>
        <v>645256.27613999997</v>
      </c>
      <c r="E9">
        <v>555123.33100000024</v>
      </c>
      <c r="F9">
        <v>713875.03399999975</v>
      </c>
      <c r="G9" s="152">
        <f ca="1">'4'!G228</f>
        <v>890597.12199999997</v>
      </c>
      <c r="H9">
        <v>51330.863559999736</v>
      </c>
      <c r="I9">
        <v>-68618.75785999978</v>
      </c>
      <c r="J9" s="152">
        <f ca="1">'4'!J228</f>
        <v>-245340.84586</v>
      </c>
      <c r="N9" t="s">
        <v>161</v>
      </c>
      <c r="O9">
        <v>-170325.64399999985</v>
      </c>
      <c r="P9">
        <f ca="1">'2'!C249</f>
        <v>-658430.76099999994</v>
      </c>
      <c r="Q9">
        <v>-341991.77900000202</v>
      </c>
      <c r="R9">
        <v>-1157978.0900000001</v>
      </c>
      <c r="S9">
        <f ca="1">'2'!F249</f>
        <v>499547.32900000014</v>
      </c>
    </row>
    <row r="10" spans="1:23">
      <c r="A10" t="s">
        <v>162</v>
      </c>
      <c r="B10">
        <v>687359.33943999978</v>
      </c>
      <c r="C10">
        <v>572854.6903400002</v>
      </c>
      <c r="D10" s="152">
        <f ca="1">'4'!D229</f>
        <v>572854.6903400002</v>
      </c>
      <c r="E10">
        <v>484784.35499999998</v>
      </c>
      <c r="F10">
        <v>494549.63200000022</v>
      </c>
      <c r="G10" s="152">
        <f ca="1">'4'!G229</f>
        <v>666390.63199999975</v>
      </c>
      <c r="H10">
        <v>202574.9844399998</v>
      </c>
      <c r="I10">
        <v>78305.058339999989</v>
      </c>
      <c r="J10" s="152">
        <f ca="1">'4'!J229</f>
        <v>-93535.941659999546</v>
      </c>
      <c r="N10" t="s">
        <v>162</v>
      </c>
      <c r="O10">
        <v>-92020.585659999866</v>
      </c>
      <c r="P10">
        <f ca="1">'2'!C250</f>
        <v>-659587.17199999979</v>
      </c>
      <c r="Q10">
        <v>-341991.77900000202</v>
      </c>
      <c r="R10">
        <v>-1157978.0900000001</v>
      </c>
      <c r="S10">
        <f ca="1">'2'!F250</f>
        <v>498390.9180000003</v>
      </c>
    </row>
    <row r="11" spans="1:23">
      <c r="A11" t="s">
        <v>163</v>
      </c>
      <c r="B11">
        <v>693121.78500000015</v>
      </c>
      <c r="C11">
        <v>461405.87265999988</v>
      </c>
      <c r="D11" s="152">
        <f ca="1">'4'!D230</f>
        <v>461405.87265999988</v>
      </c>
      <c r="E11">
        <v>527467.62099999981</v>
      </c>
      <c r="F11">
        <v>578082.28700000001</v>
      </c>
      <c r="G11" s="152">
        <f ca="1">'4'!G230</f>
        <v>868998.41800000006</v>
      </c>
      <c r="H11">
        <v>165654.16400000034</v>
      </c>
      <c r="I11">
        <v>-116676.41434000013</v>
      </c>
      <c r="J11" s="152">
        <f ca="1">'4'!J230</f>
        <v>-407592.54534000019</v>
      </c>
      <c r="N11" t="s">
        <v>163</v>
      </c>
      <c r="O11">
        <v>-208697</v>
      </c>
      <c r="P11">
        <f ca="1">'2'!C251</f>
        <v>-939419.41299999971</v>
      </c>
      <c r="Q11">
        <v>-341991.77900000202</v>
      </c>
      <c r="R11">
        <v>-1157978.0900000001</v>
      </c>
      <c r="S11">
        <f ca="1">'2'!F251</f>
        <v>218558.67700000037</v>
      </c>
    </row>
    <row r="12" spans="1:23">
      <c r="A12" t="s">
        <v>164</v>
      </c>
      <c r="B12">
        <v>450770.71600000001</v>
      </c>
      <c r="C12">
        <v>709928.08499999996</v>
      </c>
      <c r="D12" s="152">
        <f ca="1">'4'!D231</f>
        <v>709928.08499999996</v>
      </c>
      <c r="E12">
        <v>572226.3731999998</v>
      </c>
      <c r="F12">
        <v>616330.61700000009</v>
      </c>
      <c r="G12" s="152">
        <f ca="1">'4'!G231</f>
        <v>698429.77699999977</v>
      </c>
      <c r="H12">
        <v>-121455.65719999978</v>
      </c>
      <c r="I12">
        <v>93597.467999999877</v>
      </c>
      <c r="J12" s="152">
        <f ca="1">'4'!J231</f>
        <v>11498.308000000194</v>
      </c>
      <c r="N12" t="s">
        <v>164</v>
      </c>
      <c r="O12">
        <v>-115099.53200000012</v>
      </c>
      <c r="P12">
        <f ca="1">'2'!C252</f>
        <v>-920391.10199999996</v>
      </c>
      <c r="Q12">
        <v>-341991.77900000202</v>
      </c>
      <c r="R12">
        <v>-1157978.0900000001</v>
      </c>
      <c r="S12">
        <f ca="1">'2'!F252</f>
        <v>237586.98800000013</v>
      </c>
    </row>
    <row r="13" spans="1:23">
      <c r="A13" t="s">
        <v>165</v>
      </c>
      <c r="B13">
        <v>414515.42499999981</v>
      </c>
      <c r="C13">
        <v>472605.6950000003</v>
      </c>
      <c r="D13" s="152">
        <f ca="1">'4'!D232</f>
        <v>472605.6950000003</v>
      </c>
      <c r="E13">
        <v>477058.63679999998</v>
      </c>
      <c r="F13">
        <v>573848.6259999997</v>
      </c>
      <c r="G13" s="152">
        <f ca="1">'4'!G232</f>
        <v>587185.29499999993</v>
      </c>
      <c r="H13">
        <v>-62543.211800000165</v>
      </c>
      <c r="I13">
        <v>-101242.9309999994</v>
      </c>
      <c r="J13" s="152">
        <f ca="1">'4'!J232</f>
        <v>-114579.59999999963</v>
      </c>
      <c r="N13" t="s">
        <v>165</v>
      </c>
      <c r="O13">
        <v>-216342.46299999952</v>
      </c>
      <c r="P13">
        <f ca="1">'2'!C253</f>
        <v>-950438.33499999996</v>
      </c>
      <c r="Q13">
        <v>-341991.77900000202</v>
      </c>
      <c r="R13">
        <v>-1157978.0900000001</v>
      </c>
      <c r="S13">
        <f ca="1">'2'!F253</f>
        <v>207539.75500000012</v>
      </c>
    </row>
    <row r="14" spans="1:23">
      <c r="A14" t="s">
        <v>166</v>
      </c>
      <c r="B14">
        <v>385164.82400000002</v>
      </c>
      <c r="C14">
        <v>446749.91500000004</v>
      </c>
      <c r="D14" s="152">
        <f ca="1">'4'!D233</f>
        <v>446749.91500000004</v>
      </c>
      <c r="E14">
        <v>484407.47400000039</v>
      </c>
      <c r="F14">
        <v>565735.17300000042</v>
      </c>
      <c r="G14" s="152">
        <f ca="1">'4'!G233</f>
        <v>652999.8200000003</v>
      </c>
      <c r="H14">
        <v>-99242.650000000373</v>
      </c>
      <c r="I14">
        <v>-118985.25800000038</v>
      </c>
      <c r="J14" s="152">
        <f ca="1">'4'!J233</f>
        <v>-206249.90500000026</v>
      </c>
      <c r="N14" t="s">
        <v>166</v>
      </c>
      <c r="O14">
        <v>-335327.7209999999</v>
      </c>
      <c r="P14">
        <f ca="1">'2'!C254</f>
        <v>-838941.25799999945</v>
      </c>
      <c r="Q14">
        <v>-341991.77900000202</v>
      </c>
      <c r="R14">
        <v>-1157978.0900000001</v>
      </c>
      <c r="S14">
        <f ca="1">'2'!F254</f>
        <v>319036.83200000064</v>
      </c>
    </row>
    <row r="15" spans="1:23">
      <c r="A15" t="s">
        <v>167</v>
      </c>
      <c r="B15">
        <v>575424.58999999985</v>
      </c>
      <c r="C15">
        <v>490335.51499999966</v>
      </c>
      <c r="D15" s="152">
        <f ca="1">'4'!D234</f>
        <v>490335.51499999966</v>
      </c>
      <c r="E15">
        <v>681995.50399999972</v>
      </c>
      <c r="F15">
        <v>755917.60199999996</v>
      </c>
      <c r="G15" s="152">
        <f ca="1">'4'!G234</f>
        <v>795708.65600000042</v>
      </c>
      <c r="H15">
        <v>-106570.91399999987</v>
      </c>
      <c r="I15">
        <v>-265582.08700000029</v>
      </c>
      <c r="J15" s="152">
        <f ca="1">'4'!J234</f>
        <v>-305373.14100000076</v>
      </c>
      <c r="N15" t="s">
        <v>167</v>
      </c>
      <c r="O15">
        <v>-600909.80800000019</v>
      </c>
      <c r="P15">
        <f ca="1">'2'!C255</f>
        <v>-1117742.949</v>
      </c>
      <c r="Q15">
        <v>-341991.77900000202</v>
      </c>
      <c r="R15">
        <v>-1157978.0900000001</v>
      </c>
      <c r="S15">
        <f ca="1">'2'!F255</f>
        <v>40235.141000000061</v>
      </c>
    </row>
    <row r="16" spans="1:23">
      <c r="A16" t="s">
        <v>168</v>
      </c>
      <c r="B16">
        <v>422027.28500000015</v>
      </c>
      <c r="C16">
        <v>468560.22200000007</v>
      </c>
      <c r="D16" s="152" t="str">
        <f ca="1">'4'!D235</f>
        <v/>
      </c>
      <c r="E16">
        <v>584778.12899999972</v>
      </c>
      <c r="F16">
        <v>576740.78000000026</v>
      </c>
      <c r="G16" s="152" t="str">
        <f ca="1">'4'!G235</f>
        <v/>
      </c>
      <c r="H16">
        <v>-162750.84399999958</v>
      </c>
      <c r="I16">
        <v>-108180.55800000019</v>
      </c>
      <c r="J16" s="152" t="str">
        <f ca="1">'4'!J235</f>
        <v/>
      </c>
      <c r="N16" t="s">
        <v>168</v>
      </c>
      <c r="O16">
        <v>-709090.36600000039</v>
      </c>
      <c r="P16" t="str">
        <f ca="1">'2'!C256</f>
        <v/>
      </c>
      <c r="Q16">
        <v>-341991.77900000202</v>
      </c>
      <c r="R16">
        <v>-1157978.0900000001</v>
      </c>
      <c r="S16" t="str">
        <f ca="1">'2'!F256</f>
        <v/>
      </c>
    </row>
    <row r="17" spans="1:23">
      <c r="A17" t="s">
        <v>169</v>
      </c>
      <c r="B17">
        <v>629644.76800000016</v>
      </c>
      <c r="C17">
        <v>601482.06933000032</v>
      </c>
      <c r="D17" s="152" t="str">
        <f ca="1">'4'!D236</f>
        <v/>
      </c>
      <c r="E17">
        <v>974003.67700000014</v>
      </c>
      <c r="F17">
        <v>1134353.7279999992</v>
      </c>
      <c r="G17" s="152" t="str">
        <f ca="1">'4'!G236</f>
        <v/>
      </c>
      <c r="H17">
        <v>-344358.90899999999</v>
      </c>
      <c r="I17">
        <v>-532871.65866999887</v>
      </c>
      <c r="J17" s="152" t="str">
        <f ca="1">'4'!J236</f>
        <v/>
      </c>
      <c r="N17" t="s">
        <v>169</v>
      </c>
      <c r="O17">
        <v>-1241962.0246699993</v>
      </c>
      <c r="P17" t="str">
        <f ca="1">'2'!C257</f>
        <v/>
      </c>
      <c r="Q17">
        <v>-341991.77900000202</v>
      </c>
      <c r="R17">
        <v>-1157978.0900000001</v>
      </c>
      <c r="S17" t="str">
        <f ca="1">'2'!F257</f>
        <v/>
      </c>
    </row>
    <row r="18" spans="1:23">
      <c r="A18" t="s">
        <v>116</v>
      </c>
      <c r="B18">
        <v>6431118.608</v>
      </c>
      <c r="C18">
        <v>6425082.5013300003</v>
      </c>
      <c r="D18" s="152">
        <f ca="1">'4'!D237</f>
        <v>5355040.21</v>
      </c>
      <c r="E18">
        <v>6916162.7939999998</v>
      </c>
      <c r="F18">
        <v>7667044.5259999996</v>
      </c>
      <c r="G18" s="152">
        <f ca="1">'4'!G237</f>
        <v>7402032.0300000003</v>
      </c>
      <c r="H18" t="s">
        <v>74</v>
      </c>
      <c r="I18" t="s">
        <v>74</v>
      </c>
      <c r="J18" s="152" t="str">
        <f>'4'!J237</f>
        <v>x</v>
      </c>
    </row>
    <row r="21" spans="1:23">
      <c r="A21" s="153" t="s">
        <v>170</v>
      </c>
      <c r="B21" s="154"/>
      <c r="C21" s="154"/>
      <c r="D21" s="154"/>
      <c r="E21" s="154"/>
      <c r="F21" s="154"/>
      <c r="G21" s="154"/>
      <c r="H21" s="154"/>
      <c r="I21" s="154"/>
      <c r="J21" s="155"/>
      <c r="N21" s="153" t="s">
        <v>170</v>
      </c>
      <c r="O21" s="154"/>
      <c r="P21" s="154"/>
      <c r="Q21" s="154"/>
      <c r="R21" s="154"/>
      <c r="S21" s="154"/>
      <c r="T21" s="154"/>
      <c r="U21" s="154"/>
      <c r="V21" s="154"/>
      <c r="W21" s="155"/>
    </row>
    <row r="22" spans="1:23">
      <c r="A22" t="s">
        <v>93</v>
      </c>
      <c r="C22" t="s">
        <v>113</v>
      </c>
      <c r="F22" t="s">
        <v>114</v>
      </c>
      <c r="I22" t="s">
        <v>115</v>
      </c>
      <c r="N22" t="s">
        <v>93</v>
      </c>
      <c r="O22" t="s">
        <v>94</v>
      </c>
      <c r="Q22" t="s">
        <v>95</v>
      </c>
      <c r="S22" t="s">
        <v>96</v>
      </c>
    </row>
    <row r="23" spans="1:23">
      <c r="A23">
        <v>1</v>
      </c>
      <c r="B23">
        <v>2</v>
      </c>
      <c r="C23">
        <v>3</v>
      </c>
      <c r="D23">
        <v>4</v>
      </c>
      <c r="E23">
        <v>5</v>
      </c>
      <c r="F23">
        <v>6</v>
      </c>
      <c r="G23">
        <v>7</v>
      </c>
      <c r="H23" t="s">
        <v>86</v>
      </c>
      <c r="I23" t="s">
        <v>87</v>
      </c>
      <c r="J23" t="s">
        <v>88</v>
      </c>
      <c r="N23">
        <v>1</v>
      </c>
      <c r="O23">
        <v>2</v>
      </c>
      <c r="P23">
        <v>3</v>
      </c>
      <c r="Q23">
        <v>4</v>
      </c>
      <c r="R23">
        <v>5</v>
      </c>
      <c r="S23">
        <v>6</v>
      </c>
    </row>
    <row r="24" spans="1:23">
      <c r="B24" t="s">
        <v>77</v>
      </c>
      <c r="C24" t="s">
        <v>65</v>
      </c>
      <c r="D24" t="s">
        <v>20</v>
      </c>
      <c r="E24" t="s">
        <v>77</v>
      </c>
      <c r="F24" t="s">
        <v>65</v>
      </c>
      <c r="G24" t="s">
        <v>20</v>
      </c>
      <c r="H24" t="s">
        <v>77</v>
      </c>
      <c r="I24" t="s">
        <v>65</v>
      </c>
      <c r="J24" t="s">
        <v>20</v>
      </c>
      <c r="O24" t="s">
        <v>65</v>
      </c>
      <c r="P24" t="s">
        <v>20</v>
      </c>
      <c r="Q24" t="s">
        <v>65</v>
      </c>
      <c r="R24" t="s">
        <v>20</v>
      </c>
      <c r="S24" t="s">
        <v>20</v>
      </c>
    </row>
    <row r="25" spans="1:23">
      <c r="B25">
        <v>2019</v>
      </c>
      <c r="C25">
        <v>2020</v>
      </c>
      <c r="D25">
        <v>2021</v>
      </c>
      <c r="E25">
        <v>2019</v>
      </c>
      <c r="F25">
        <v>2020</v>
      </c>
      <c r="G25">
        <v>2021</v>
      </c>
      <c r="H25">
        <v>2019</v>
      </c>
      <c r="I25">
        <v>2020</v>
      </c>
      <c r="J25">
        <v>2021</v>
      </c>
      <c r="O25">
        <v>2020</v>
      </c>
      <c r="P25">
        <v>2021</v>
      </c>
      <c r="Q25" t="s">
        <v>91</v>
      </c>
      <c r="R25" t="s">
        <v>154</v>
      </c>
    </row>
    <row r="26" spans="1:23">
      <c r="A26" t="s">
        <v>158</v>
      </c>
      <c r="B26">
        <v>235581.60579999999</v>
      </c>
      <c r="C26">
        <v>258275.56099999999</v>
      </c>
      <c r="D26" s="152">
        <f ca="1">'4'!$D371</f>
        <v>182213.52799999999</v>
      </c>
      <c r="E26">
        <v>205518.755</v>
      </c>
      <c r="F26">
        <v>235781.44500000001</v>
      </c>
      <c r="G26" s="152">
        <f ca="1">'4'!$G371</f>
        <v>245021.603</v>
      </c>
      <c r="H26">
        <v>30062.850799999986</v>
      </c>
      <c r="I26">
        <v>22494.11599999998</v>
      </c>
      <c r="J26">
        <f ca="1">D26-G26</f>
        <v>-62808.075000000012</v>
      </c>
      <c r="N26" t="s">
        <v>158</v>
      </c>
      <c r="O26">
        <v>22494.11599999998</v>
      </c>
      <c r="P26" s="152">
        <f ca="1">'2'!C326</f>
        <v>-62808.075000000012</v>
      </c>
      <c r="Q26">
        <v>234484.140000001</v>
      </c>
      <c r="R26">
        <v>-21564.299000000101</v>
      </c>
      <c r="S26" s="152">
        <f ca="1">'2'!F326</f>
        <v>-41243.775999999911</v>
      </c>
    </row>
    <row r="27" spans="1:23">
      <c r="A27" t="s">
        <v>159</v>
      </c>
      <c r="B27">
        <v>231251.66420000003</v>
      </c>
      <c r="C27">
        <v>248374.82199999999</v>
      </c>
      <c r="D27" s="152">
        <f ca="1">'4'!$D372</f>
        <v>196739.364</v>
      </c>
      <c r="E27">
        <v>224878.97499999998</v>
      </c>
      <c r="F27">
        <v>229202.23699999996</v>
      </c>
      <c r="G27" s="152">
        <f ca="1">'4'!$G372</f>
        <v>264114.80200000003</v>
      </c>
      <c r="H27">
        <v>6372.6892000000516</v>
      </c>
      <c r="I27">
        <v>19172.585000000021</v>
      </c>
      <c r="J27">
        <f t="shared" ref="J27:J29" ca="1" si="0">D27-G27</f>
        <v>-67375.438000000024</v>
      </c>
      <c r="N27" t="s">
        <v>159</v>
      </c>
      <c r="O27">
        <v>41666.701000000001</v>
      </c>
      <c r="P27" s="152">
        <f ca="1">'2'!C327</f>
        <v>-130183.51300000004</v>
      </c>
      <c r="Q27">
        <v>234484.140000001</v>
      </c>
      <c r="R27">
        <v>-21564.299000000101</v>
      </c>
      <c r="S27" s="152">
        <f ca="1">'2'!F327</f>
        <v>-108619.21399999993</v>
      </c>
    </row>
    <row r="28" spans="1:23">
      <c r="A28" t="s">
        <v>160</v>
      </c>
      <c r="B28">
        <v>225206.85600000006</v>
      </c>
      <c r="C28">
        <v>233055.52400000003</v>
      </c>
      <c r="D28" s="152">
        <f ca="1">'4'!$D373</f>
        <v>280261.929</v>
      </c>
      <c r="E28">
        <v>213066.43099999998</v>
      </c>
      <c r="F28">
        <v>268426.03200000006</v>
      </c>
      <c r="G28" s="152">
        <f ca="1">'4'!$G373</f>
        <v>304192.59499999997</v>
      </c>
      <c r="H28">
        <v>12140.425000000076</v>
      </c>
      <c r="I28">
        <v>-35370.508000000031</v>
      </c>
      <c r="J28">
        <f t="shared" ca="1" si="0"/>
        <v>-23930.665999999968</v>
      </c>
      <c r="N28" t="s">
        <v>160</v>
      </c>
      <c r="O28">
        <v>6296.1929999999702</v>
      </c>
      <c r="P28" s="152">
        <f ca="1">'2'!C328</f>
        <v>-154114.179</v>
      </c>
      <c r="Q28">
        <v>234484.140000001</v>
      </c>
      <c r="R28">
        <v>-21564.299000000101</v>
      </c>
      <c r="S28" s="152">
        <f ca="1">'2'!F328</f>
        <v>-132549.87999999989</v>
      </c>
    </row>
    <row r="29" spans="1:23">
      <c r="A29" t="s">
        <v>161</v>
      </c>
      <c r="B29">
        <v>258832.40399999998</v>
      </c>
      <c r="C29">
        <v>250544.49699999997</v>
      </c>
      <c r="D29" s="152">
        <f ca="1">'4'!$D374</f>
        <v>272916.72100000002</v>
      </c>
      <c r="E29">
        <v>256886.174</v>
      </c>
      <c r="F29">
        <v>267906.80499999993</v>
      </c>
      <c r="G29" s="152">
        <f ca="1">'4'!$G374</f>
        <v>266305.84300000011</v>
      </c>
      <c r="H29">
        <v>1946.2299999999814</v>
      </c>
      <c r="I29">
        <v>-17362.307999999961</v>
      </c>
      <c r="J29">
        <f t="shared" ca="1" si="0"/>
        <v>6610.8779999999097</v>
      </c>
      <c r="N29" t="s">
        <v>161</v>
      </c>
      <c r="O29">
        <v>-11066.114999999991</v>
      </c>
      <c r="P29" s="152">
        <f ca="1">'2'!C329</f>
        <v>-147503.30100000009</v>
      </c>
      <c r="Q29">
        <v>234484.140000001</v>
      </c>
      <c r="R29">
        <v>-21564.299000000101</v>
      </c>
      <c r="S29" s="152">
        <f ca="1">'2'!F329</f>
        <v>-125939.00199999999</v>
      </c>
    </row>
    <row r="30" spans="1:23">
      <c r="A30" t="s">
        <v>162</v>
      </c>
      <c r="B30">
        <v>256203.75799999991</v>
      </c>
      <c r="C30">
        <v>221419.72000000009</v>
      </c>
      <c r="D30" s="152">
        <f ca="1">'4'!$D375</f>
        <v>277554.30500000005</v>
      </c>
      <c r="E30">
        <v>207946.97500000009</v>
      </c>
      <c r="F30">
        <v>217225.44099999999</v>
      </c>
      <c r="G30" s="152">
        <f ca="1">'4'!$G375</f>
        <v>243231.11799999978</v>
      </c>
      <c r="H30">
        <v>48256.782999999821</v>
      </c>
      <c r="I30">
        <v>4194.2790000000969</v>
      </c>
      <c r="J30">
        <v>34323.187000000267</v>
      </c>
      <c r="N30" t="s">
        <v>162</v>
      </c>
      <c r="O30">
        <v>-6871.8359999998938</v>
      </c>
      <c r="P30" s="152">
        <f ca="1">'2'!C330</f>
        <v>-113180.11399999983</v>
      </c>
      <c r="Q30">
        <v>234484.140000001</v>
      </c>
      <c r="R30">
        <v>-21564.299000000101</v>
      </c>
      <c r="S30" s="152">
        <f ca="1">'2'!F330</f>
        <v>-91615.814999999726</v>
      </c>
    </row>
    <row r="31" spans="1:23">
      <c r="A31" t="s">
        <v>163</v>
      </c>
      <c r="B31">
        <v>247189.71200000006</v>
      </c>
      <c r="C31">
        <v>230447.87599999993</v>
      </c>
      <c r="D31" s="152">
        <f ca="1">'4'!$D376</f>
        <v>304993.49899999984</v>
      </c>
      <c r="E31">
        <v>207932.68999999994</v>
      </c>
      <c r="F31">
        <v>268178.04000000004</v>
      </c>
      <c r="G31" s="152">
        <f ca="1">'4'!$G376</f>
        <v>277705.4600000002</v>
      </c>
      <c r="H31">
        <v>39257.022000000114</v>
      </c>
      <c r="I31">
        <v>-37730.164000000106</v>
      </c>
      <c r="J31">
        <v>27288.038999999641</v>
      </c>
      <c r="N31" t="s">
        <v>163</v>
      </c>
      <c r="O31">
        <v>-44602</v>
      </c>
      <c r="P31" s="152">
        <f ca="1">'2'!C331</f>
        <v>-85892.075000000186</v>
      </c>
      <c r="Q31">
        <v>234484.140000001</v>
      </c>
      <c r="R31">
        <v>-21564.299000000101</v>
      </c>
      <c r="S31" s="152">
        <f ca="1">'2'!F331</f>
        <v>-64327.776000000085</v>
      </c>
    </row>
    <row r="32" spans="1:23">
      <c r="A32" t="s">
        <v>164</v>
      </c>
      <c r="B32">
        <v>283516.21800000011</v>
      </c>
      <c r="C32">
        <v>276776.06300000008</v>
      </c>
      <c r="D32" s="152">
        <f ca="1">'4'!$D377</f>
        <v>302140.07200000016</v>
      </c>
      <c r="E32">
        <v>239136.34000000008</v>
      </c>
      <c r="F32">
        <v>232397.63100000005</v>
      </c>
      <c r="G32" s="152">
        <f ca="1">'4'!$G377</f>
        <v>241038.07400000002</v>
      </c>
      <c r="H32">
        <v>44379.878000000026</v>
      </c>
      <c r="I32">
        <v>44378.43200000003</v>
      </c>
      <c r="J32">
        <v>61101.998000000138</v>
      </c>
      <c r="N32" t="s">
        <v>164</v>
      </c>
      <c r="O32">
        <v>-223.5679999999702</v>
      </c>
      <c r="P32" s="152">
        <f ca="1">'2'!C332</f>
        <v>-24790.077000000048</v>
      </c>
      <c r="Q32">
        <v>234484.140000001</v>
      </c>
      <c r="R32">
        <v>-21564.299000000101</v>
      </c>
      <c r="S32" s="152">
        <f ca="1">'2'!F332</f>
        <v>-3225.7779999999475</v>
      </c>
    </row>
    <row r="33" spans="1:30">
      <c r="A33" t="s">
        <v>165</v>
      </c>
      <c r="B33">
        <v>259698.41599999997</v>
      </c>
      <c r="C33">
        <v>260132.28599999985</v>
      </c>
      <c r="D33" s="152">
        <f ca="1">'4'!$D378</f>
        <v>299731.99099999992</v>
      </c>
      <c r="E33">
        <v>207656.18699999992</v>
      </c>
      <c r="F33">
        <v>232000.05299999984</v>
      </c>
      <c r="G33" s="152">
        <f ca="1">'4'!$G378</f>
        <v>273534.56099999975</v>
      </c>
      <c r="H33">
        <v>52042.22900000005</v>
      </c>
      <c r="I33">
        <v>28132.233000000007</v>
      </c>
      <c r="J33" t="s">
        <v>156</v>
      </c>
      <c r="N33" t="s">
        <v>165</v>
      </c>
      <c r="O33">
        <v>27908.665000000037</v>
      </c>
      <c r="P33" s="152">
        <f ca="1">'2'!C333</f>
        <v>1407.3530000001192</v>
      </c>
      <c r="Q33">
        <v>234484.140000001</v>
      </c>
      <c r="R33">
        <v>-21564.299000000101</v>
      </c>
      <c r="S33" s="152">
        <f ca="1">'2'!F333</f>
        <v>22971.65200000022</v>
      </c>
    </row>
    <row r="34" spans="1:30">
      <c r="A34" t="s">
        <v>166</v>
      </c>
      <c r="B34">
        <v>242624.01899999985</v>
      </c>
      <c r="C34">
        <v>257225.73300000001</v>
      </c>
      <c r="D34" s="152">
        <f ca="1">'4'!$D379</f>
        <v>292093.13200000022</v>
      </c>
      <c r="E34">
        <v>229689.00499999989</v>
      </c>
      <c r="F34">
        <v>266855.81199999992</v>
      </c>
      <c r="G34" s="152">
        <f ca="1">'4'!$G379</f>
        <v>262890.69700000016</v>
      </c>
      <c r="H34">
        <v>12935.013999999966</v>
      </c>
      <c r="I34">
        <v>-9630.0789999999106</v>
      </c>
      <c r="J34" t="s">
        <v>156</v>
      </c>
      <c r="N34" t="s">
        <v>166</v>
      </c>
      <c r="O34">
        <v>18278.586000000127</v>
      </c>
      <c r="P34" s="152">
        <f ca="1">'2'!C334</f>
        <v>30609.788000000175</v>
      </c>
      <c r="Q34">
        <v>234484.140000001</v>
      </c>
      <c r="R34">
        <v>-21564.299000000101</v>
      </c>
      <c r="S34" s="152">
        <f ca="1">'2'!F334</f>
        <v>52174.087000000276</v>
      </c>
    </row>
    <row r="35" spans="1:30">
      <c r="A35" t="s">
        <v>167</v>
      </c>
      <c r="B35">
        <v>269550.25100000016</v>
      </c>
      <c r="C35">
        <v>262818.47399999993</v>
      </c>
      <c r="D35" s="152">
        <f ca="1">'4'!$D380</f>
        <v>282344.85800000001</v>
      </c>
      <c r="E35">
        <v>256495.75500000012</v>
      </c>
      <c r="F35">
        <v>234655.30500000017</v>
      </c>
      <c r="G35" s="152">
        <f ca="1">'4'!$G380</f>
        <v>249947.821</v>
      </c>
      <c r="H35">
        <v>13054.496000000043</v>
      </c>
      <c r="I35">
        <v>28163.168999999762</v>
      </c>
      <c r="J35" t="s">
        <v>156</v>
      </c>
      <c r="N35" t="s">
        <v>167</v>
      </c>
      <c r="O35">
        <v>46441.754999999888</v>
      </c>
      <c r="P35" s="152">
        <f ca="1">'2'!C335</f>
        <v>63006.825000000186</v>
      </c>
      <c r="Q35">
        <v>234484.140000001</v>
      </c>
      <c r="R35">
        <v>-21564.299000000101</v>
      </c>
      <c r="S35" s="152">
        <f ca="1">'2'!F335</f>
        <v>84571.124000000287</v>
      </c>
    </row>
    <row r="36" spans="1:30">
      <c r="A36" t="s">
        <v>168</v>
      </c>
      <c r="B36">
        <v>254562.17599999998</v>
      </c>
      <c r="C36">
        <v>258427.69100000011</v>
      </c>
      <c r="D36" s="152" t="str">
        <f ca="1">'4'!$D381</f>
        <v/>
      </c>
      <c r="E36">
        <v>225363.0410000002</v>
      </c>
      <c r="F36">
        <v>257570.36500000022</v>
      </c>
      <c r="G36" s="152" t="str">
        <f ca="1">'4'!$G381</f>
        <v/>
      </c>
      <c r="H36">
        <v>29199.134999999776</v>
      </c>
      <c r="I36">
        <v>857.32599999988452</v>
      </c>
      <c r="J36" t="s">
        <v>156</v>
      </c>
      <c r="N36" t="s">
        <v>168</v>
      </c>
      <c r="O36">
        <v>47299.080999999773</v>
      </c>
      <c r="P36" s="152" t="str">
        <f ca="1">'2'!C336</f>
        <v/>
      </c>
      <c r="Q36">
        <v>234484.140000001</v>
      </c>
      <c r="R36">
        <v>-21564.299000000101</v>
      </c>
      <c r="S36" s="152" t="str">
        <f ca="1">'2'!F336</f>
        <v/>
      </c>
    </row>
    <row r="37" spans="1:30">
      <c r="A37" t="s">
        <v>169</v>
      </c>
      <c r="B37">
        <v>286098.93299999973</v>
      </c>
      <c r="C37">
        <v>350058.45699999994</v>
      </c>
      <c r="D37" s="152" t="str">
        <f ca="1">'4'!$D382</f>
        <v/>
      </c>
      <c r="E37">
        <v>276195.00399999972</v>
      </c>
      <c r="F37">
        <v>282446.28399999999</v>
      </c>
      <c r="G37" s="152" t="str">
        <f ca="1">'4'!$G382</f>
        <v/>
      </c>
      <c r="H37">
        <v>9903.9290000000037</v>
      </c>
      <c r="I37">
        <v>67612.172999999952</v>
      </c>
      <c r="J37" t="s">
        <v>156</v>
      </c>
      <c r="N37" t="s">
        <v>169</v>
      </c>
      <c r="O37">
        <v>114911.25399999972</v>
      </c>
      <c r="P37" s="152" t="str">
        <f ca="1">'2'!C337</f>
        <v/>
      </c>
      <c r="Q37">
        <v>234484.140000001</v>
      </c>
      <c r="R37">
        <v>-21564.299000000101</v>
      </c>
      <c r="S37" s="152" t="str">
        <f ca="1">'2'!F337</f>
        <v/>
      </c>
    </row>
    <row r="38" spans="1:30">
      <c r="A38" t="s">
        <v>116</v>
      </c>
      <c r="B38">
        <v>3050316.0129999998</v>
      </c>
      <c r="C38">
        <v>3107556.7039999999</v>
      </c>
      <c r="D38">
        <v>182213.52799999999</v>
      </c>
      <c r="E38">
        <v>2750765.3319999999</v>
      </c>
      <c r="F38">
        <v>2992645.45</v>
      </c>
      <c r="G38" s="152">
        <f ca="1">'4'!$G383</f>
        <v>2627982.574</v>
      </c>
      <c r="H38" t="s">
        <v>74</v>
      </c>
      <c r="I38" t="s">
        <v>74</v>
      </c>
      <c r="J38" t="s">
        <v>74</v>
      </c>
    </row>
    <row r="40" spans="1:30">
      <c r="A40" s="153" t="s">
        <v>173</v>
      </c>
      <c r="B40" s="154"/>
      <c r="C40" s="154"/>
      <c r="D40" s="154"/>
      <c r="E40" s="154"/>
      <c r="F40" s="154"/>
      <c r="G40" s="154"/>
      <c r="H40" s="154"/>
      <c r="I40" s="154"/>
      <c r="J40" s="155"/>
      <c r="N40" s="153" t="s">
        <v>173</v>
      </c>
      <c r="O40" s="154"/>
      <c r="P40" s="154"/>
      <c r="Q40" s="154"/>
      <c r="R40" s="154"/>
      <c r="S40" s="154"/>
      <c r="T40" s="146"/>
      <c r="U40" s="146"/>
      <c r="V40" s="146"/>
      <c r="W40" s="147"/>
      <c r="Y40" s="159" t="s">
        <v>157</v>
      </c>
      <c r="Z40" s="159"/>
      <c r="AA40" s="159"/>
      <c r="AB40" s="159"/>
      <c r="AC40" s="159"/>
      <c r="AD40" s="159"/>
    </row>
    <row r="41" spans="1:30">
      <c r="A41">
        <v>1</v>
      </c>
      <c r="B41">
        <v>2</v>
      </c>
      <c r="C41">
        <v>3</v>
      </c>
      <c r="D41">
        <v>4</v>
      </c>
      <c r="E41">
        <v>5</v>
      </c>
      <c r="F41">
        <v>6</v>
      </c>
      <c r="G41">
        <v>7</v>
      </c>
      <c r="H41" t="s">
        <v>86</v>
      </c>
      <c r="I41" t="s">
        <v>87</v>
      </c>
      <c r="J41" t="s">
        <v>88</v>
      </c>
      <c r="N41" t="s">
        <v>93</v>
      </c>
      <c r="O41" t="s">
        <v>94</v>
      </c>
      <c r="Q41" t="s">
        <v>95</v>
      </c>
      <c r="S41" t="s">
        <v>96</v>
      </c>
    </row>
    <row r="42" spans="1:30">
      <c r="B42" t="s">
        <v>77</v>
      </c>
      <c r="C42" t="s">
        <v>65</v>
      </c>
      <c r="D42" t="s">
        <v>20</v>
      </c>
      <c r="E42" t="s">
        <v>77</v>
      </c>
      <c r="F42" t="s">
        <v>65</v>
      </c>
      <c r="G42" t="s">
        <v>20</v>
      </c>
      <c r="H42" t="s">
        <v>77</v>
      </c>
      <c r="I42" t="s">
        <v>65</v>
      </c>
      <c r="J42" t="s">
        <v>20</v>
      </c>
      <c r="N42">
        <v>1</v>
      </c>
      <c r="O42">
        <v>2</v>
      </c>
      <c r="P42">
        <v>3</v>
      </c>
      <c r="Q42">
        <v>4</v>
      </c>
      <c r="R42">
        <v>5</v>
      </c>
      <c r="S42">
        <v>6</v>
      </c>
      <c r="Y42">
        <v>1</v>
      </c>
      <c r="Z42">
        <v>2</v>
      </c>
      <c r="AA42">
        <v>3</v>
      </c>
      <c r="AB42">
        <v>4</v>
      </c>
      <c r="AC42">
        <v>5</v>
      </c>
      <c r="AD42">
        <v>6</v>
      </c>
    </row>
    <row r="43" spans="1:30">
      <c r="B43">
        <v>2019</v>
      </c>
      <c r="C43">
        <v>2020</v>
      </c>
      <c r="D43">
        <v>2021</v>
      </c>
      <c r="E43">
        <v>2019</v>
      </c>
      <c r="F43">
        <v>2020</v>
      </c>
      <c r="G43">
        <v>2021</v>
      </c>
      <c r="H43">
        <v>2019</v>
      </c>
      <c r="I43">
        <v>2020</v>
      </c>
      <c r="J43">
        <v>2021</v>
      </c>
      <c r="O43" t="s">
        <v>65</v>
      </c>
      <c r="P43" t="s">
        <v>20</v>
      </c>
      <c r="Q43" t="s">
        <v>65</v>
      </c>
      <c r="R43" t="s">
        <v>20</v>
      </c>
      <c r="S43" t="s">
        <v>20</v>
      </c>
      <c r="Z43" t="s">
        <v>65</v>
      </c>
      <c r="AA43" t="s">
        <v>20</v>
      </c>
      <c r="AB43" t="s">
        <v>65</v>
      </c>
      <c r="AC43" t="s">
        <v>20</v>
      </c>
      <c r="AD43" t="s">
        <v>20</v>
      </c>
    </row>
    <row r="44" spans="1:30">
      <c r="A44" t="s">
        <v>158</v>
      </c>
      <c r="B44">
        <f t="shared" ref="B44:B55" si="1">SUM(B26,B6)</f>
        <v>828428.22479999997</v>
      </c>
      <c r="C44">
        <f t="shared" ref="C44:I44" si="2">SUM(C26,C6)</f>
        <v>795998.50899999996</v>
      </c>
      <c r="D44">
        <f t="shared" ca="1" si="2"/>
        <v>719936.47600000002</v>
      </c>
      <c r="E44">
        <f t="shared" si="2"/>
        <v>744762.55299999996</v>
      </c>
      <c r="F44">
        <f t="shared" si="2"/>
        <v>800513.17599999998</v>
      </c>
      <c r="G44">
        <f t="shared" ca="1" si="2"/>
        <v>812540.78399999999</v>
      </c>
      <c r="H44">
        <f t="shared" si="2"/>
        <v>83665.671799999982</v>
      </c>
      <c r="I44">
        <f t="shared" si="2"/>
        <v>-4514.667000000074</v>
      </c>
      <c r="J44">
        <f ca="1">SUM(J26,J6)</f>
        <v>-92604.308000000019</v>
      </c>
      <c r="O44">
        <v>2020</v>
      </c>
      <c r="P44">
        <v>2021</v>
      </c>
      <c r="Q44" t="s">
        <v>91</v>
      </c>
      <c r="R44" t="s">
        <v>154</v>
      </c>
      <c r="Z44">
        <v>2020</v>
      </c>
      <c r="AA44">
        <v>2021</v>
      </c>
      <c r="AB44" t="s">
        <v>91</v>
      </c>
      <c r="AC44" t="s">
        <v>154</v>
      </c>
    </row>
    <row r="45" spans="1:30">
      <c r="A45" t="s">
        <v>159</v>
      </c>
      <c r="B45">
        <f t="shared" si="1"/>
        <v>840708.09056000016</v>
      </c>
      <c r="C45">
        <f t="shared" ref="C45:I55" si="3">SUM(C27,C7)</f>
        <v>830472.81099999999</v>
      </c>
      <c r="D45">
        <f t="shared" ca="1" si="3"/>
        <v>778837.35299999989</v>
      </c>
      <c r="E45">
        <f t="shared" si="3"/>
        <v>788151.45899999992</v>
      </c>
      <c r="F45">
        <f t="shared" si="3"/>
        <v>793560.96699999983</v>
      </c>
      <c r="G45">
        <f t="shared" ca="1" si="3"/>
        <v>913452.19100000011</v>
      </c>
      <c r="H45">
        <f t="shared" si="3"/>
        <v>52556.631560000271</v>
      </c>
      <c r="I45">
        <f t="shared" si="3"/>
        <v>36911.844000000099</v>
      </c>
      <c r="J45">
        <f t="shared" ref="J45:J55" ca="1" si="4">SUM(J27,J7)</f>
        <v>-134614.83800000016</v>
      </c>
      <c r="N45" t="s">
        <v>158</v>
      </c>
      <c r="O45" s="152">
        <f>SUM(O26,O6)</f>
        <v>-4514.667000000074</v>
      </c>
      <c r="P45" s="152">
        <f ca="1">SUM(P26,P6)</f>
        <v>82687.375999999989</v>
      </c>
      <c r="Q45" s="152">
        <f t="shared" ref="Q45:S45" si="5">SUM(Q26,Q6)</f>
        <v>-107507.63900000101</v>
      </c>
      <c r="R45" s="152">
        <f t="shared" si="5"/>
        <v>-1179542.3890000002</v>
      </c>
      <c r="S45" s="152">
        <f t="shared" ca="1" si="5"/>
        <v>1262229.7650000004</v>
      </c>
      <c r="Y45" t="s">
        <v>158</v>
      </c>
      <c r="Z45" s="148">
        <f t="shared" ref="Z45:Z56" si="6">O45/P62*100</f>
        <v>-1.5390558343143589E-2</v>
      </c>
      <c r="AA45" s="148">
        <f t="shared" ref="AA45:AA56" ca="1" si="7">P45/Q62*100</f>
        <v>0.26803378086998936</v>
      </c>
    </row>
    <row r="46" spans="1:30">
      <c r="A46" t="s">
        <v>160</v>
      </c>
      <c r="B46">
        <f t="shared" si="1"/>
        <v>589539.49164000002</v>
      </c>
      <c r="C46">
        <f t="shared" si="3"/>
        <v>669138.74786</v>
      </c>
      <c r="D46">
        <f t="shared" ca="1" si="3"/>
        <v>716345.15286000003</v>
      </c>
      <c r="E46">
        <f t="shared" si="3"/>
        <v>684867.84200000006</v>
      </c>
      <c r="F46">
        <f t="shared" si="3"/>
        <v>796946.61800000025</v>
      </c>
      <c r="G46">
        <f t="shared" ca="1" si="3"/>
        <v>1329058.335</v>
      </c>
      <c r="H46">
        <f t="shared" si="3"/>
        <v>-95328.350360000011</v>
      </c>
      <c r="I46">
        <f t="shared" si="3"/>
        <v>-127807.87014000013</v>
      </c>
      <c r="J46">
        <f t="shared" ca="1" si="4"/>
        <v>-612713.18213999993</v>
      </c>
      <c r="N46" t="s">
        <v>159</v>
      </c>
      <c r="O46" s="152">
        <f t="shared" ref="O46" si="8">SUM(O27,O7)</f>
        <v>32397.177000000025</v>
      </c>
      <c r="P46" s="152">
        <f t="shared" ref="P46:S55" ca="1" si="9">SUM(P27,P7)</f>
        <v>10789.505999999819</v>
      </c>
      <c r="Q46" s="152">
        <f t="shared" si="9"/>
        <v>-107507.63900000101</v>
      </c>
      <c r="R46" s="152">
        <f t="shared" si="9"/>
        <v>-1179542.3890000002</v>
      </c>
      <c r="S46" s="152">
        <f t="shared" ca="1" si="9"/>
        <v>1190331.895</v>
      </c>
      <c r="Y46" t="s">
        <v>159</v>
      </c>
      <c r="Z46" s="148">
        <f t="shared" si="6"/>
        <v>0.11044239647611702</v>
      </c>
      <c r="AA46" s="148">
        <f t="shared" ca="1" si="7"/>
        <v>3.497452968999025E-2</v>
      </c>
    </row>
    <row r="47" spans="1:30">
      <c r="A47" t="s">
        <v>161</v>
      </c>
      <c r="B47">
        <f t="shared" si="1"/>
        <v>865286.59855999995</v>
      </c>
      <c r="C47">
        <f t="shared" si="3"/>
        <v>895800.77313999995</v>
      </c>
      <c r="D47">
        <f t="shared" ca="1" si="3"/>
        <v>918172.99713999999</v>
      </c>
      <c r="E47">
        <f t="shared" si="3"/>
        <v>812009.50500000024</v>
      </c>
      <c r="F47">
        <f t="shared" si="3"/>
        <v>981781.83899999969</v>
      </c>
      <c r="G47">
        <f t="shared" ca="1" si="3"/>
        <v>1156902.9650000001</v>
      </c>
      <c r="H47">
        <f t="shared" si="3"/>
        <v>53277.093559999717</v>
      </c>
      <c r="I47">
        <f t="shared" si="3"/>
        <v>-85981.06585999974</v>
      </c>
      <c r="J47">
        <f t="shared" ca="1" si="4"/>
        <v>-238729.96786000009</v>
      </c>
      <c r="N47" t="s">
        <v>160</v>
      </c>
      <c r="O47" s="152">
        <f t="shared" ref="O47" si="10">SUM(O28,O8)</f>
        <v>-95410.693140000105</v>
      </c>
      <c r="P47" s="152">
        <f t="shared" ca="1" si="9"/>
        <v>-707667.14199999999</v>
      </c>
      <c r="Q47" s="152">
        <f t="shared" si="9"/>
        <v>-107507.63900000101</v>
      </c>
      <c r="R47" s="152">
        <f t="shared" si="9"/>
        <v>-1179542.3890000002</v>
      </c>
      <c r="S47" s="152">
        <f t="shared" ca="1" si="9"/>
        <v>471875.24700000021</v>
      </c>
      <c r="Y47" t="s">
        <v>160</v>
      </c>
      <c r="Z47" s="148">
        <f t="shared" si="6"/>
        <v>-0.32525629007209556</v>
      </c>
      <c r="AA47" s="148">
        <f t="shared" ca="1" si="7"/>
        <v>-2.310455754960687</v>
      </c>
    </row>
    <row r="48" spans="1:30">
      <c r="A48" t="s">
        <v>162</v>
      </c>
      <c r="B48">
        <f t="shared" si="1"/>
        <v>943563.09743999969</v>
      </c>
      <c r="C48">
        <f t="shared" si="3"/>
        <v>794274.41034000029</v>
      </c>
      <c r="D48">
        <f t="shared" ca="1" si="3"/>
        <v>850408.99534000026</v>
      </c>
      <c r="E48">
        <f t="shared" si="3"/>
        <v>692731.33000000007</v>
      </c>
      <c r="F48">
        <f t="shared" si="3"/>
        <v>711775.07300000021</v>
      </c>
      <c r="G48">
        <f t="shared" ca="1" si="3"/>
        <v>909621.74999999953</v>
      </c>
      <c r="H48">
        <f t="shared" si="3"/>
        <v>250831.76743999962</v>
      </c>
      <c r="I48">
        <f t="shared" si="3"/>
        <v>82499.337340000086</v>
      </c>
      <c r="J48">
        <f t="shared" ca="1" si="4"/>
        <v>-59212.754659999278</v>
      </c>
      <c r="N48" t="s">
        <v>161</v>
      </c>
      <c r="O48" s="152">
        <f t="shared" ref="O48" si="11">SUM(O29,O9)</f>
        <v>-181391.75899999985</v>
      </c>
      <c r="P48" s="152">
        <f t="shared" ca="1" si="9"/>
        <v>-805934.06200000003</v>
      </c>
      <c r="Q48" s="152">
        <f t="shared" si="9"/>
        <v>-107507.63900000101</v>
      </c>
      <c r="R48" s="152">
        <f t="shared" si="9"/>
        <v>-1179542.3890000002</v>
      </c>
      <c r="S48" s="152">
        <f t="shared" ca="1" si="9"/>
        <v>373608.32700000016</v>
      </c>
      <c r="Y48" t="s">
        <v>161</v>
      </c>
      <c r="Z48" s="148">
        <f t="shared" si="6"/>
        <v>-0.6183668584759171</v>
      </c>
      <c r="AA48" s="148">
        <f t="shared" ca="1" si="7"/>
        <v>-2.6312864921270336</v>
      </c>
    </row>
    <row r="49" spans="1:27">
      <c r="A49" t="s">
        <v>163</v>
      </c>
      <c r="B49">
        <f t="shared" si="1"/>
        <v>940311.49700000021</v>
      </c>
      <c r="C49">
        <f t="shared" si="3"/>
        <v>691853.74865999981</v>
      </c>
      <c r="D49">
        <f t="shared" ca="1" si="3"/>
        <v>766399.37165999971</v>
      </c>
      <c r="E49">
        <f t="shared" si="3"/>
        <v>735400.31099999975</v>
      </c>
      <c r="F49">
        <f t="shared" si="3"/>
        <v>846260.32700000005</v>
      </c>
      <c r="G49">
        <f t="shared" ca="1" si="3"/>
        <v>1146703.8780000003</v>
      </c>
      <c r="H49">
        <f t="shared" si="3"/>
        <v>204911.18600000045</v>
      </c>
      <c r="I49">
        <f t="shared" si="3"/>
        <v>-154406.57834000024</v>
      </c>
      <c r="J49">
        <f t="shared" ca="1" si="4"/>
        <v>-380304.50634000055</v>
      </c>
      <c r="N49" t="s">
        <v>162</v>
      </c>
      <c r="O49" s="152">
        <f t="shared" ref="O49" si="12">SUM(O30,O10)</f>
        <v>-98892.42165999976</v>
      </c>
      <c r="P49" s="152">
        <f t="shared" ca="1" si="9"/>
        <v>-772767.28599999961</v>
      </c>
      <c r="Q49" s="152">
        <f t="shared" si="9"/>
        <v>-107507.63900000101</v>
      </c>
      <c r="R49" s="152">
        <f t="shared" si="9"/>
        <v>-1179542.3890000002</v>
      </c>
      <c r="S49" s="152">
        <f t="shared" ca="1" si="9"/>
        <v>406775.10300000058</v>
      </c>
      <c r="Y49" t="s">
        <v>162</v>
      </c>
      <c r="Z49" s="148">
        <f t="shared" si="6"/>
        <v>-0.33712554774315762</v>
      </c>
      <c r="AA49" s="148">
        <f t="shared" ca="1" si="7"/>
        <v>-2.5230005990359383</v>
      </c>
    </row>
    <row r="50" spans="1:27">
      <c r="A50" t="s">
        <v>164</v>
      </c>
      <c r="B50">
        <f t="shared" si="1"/>
        <v>734286.93400000012</v>
      </c>
      <c r="C50">
        <f t="shared" si="3"/>
        <v>986704.14800000004</v>
      </c>
      <c r="D50">
        <f t="shared" ca="1" si="3"/>
        <v>1012068.1570000001</v>
      </c>
      <c r="E50">
        <f t="shared" si="3"/>
        <v>811362.71319999988</v>
      </c>
      <c r="F50">
        <f t="shared" si="3"/>
        <v>848728.24800000014</v>
      </c>
      <c r="G50">
        <f t="shared" ca="1" si="3"/>
        <v>939467.85099999979</v>
      </c>
      <c r="H50">
        <f t="shared" si="3"/>
        <v>-77075.779199999757</v>
      </c>
      <c r="I50">
        <f t="shared" si="3"/>
        <v>137975.89999999991</v>
      </c>
      <c r="J50">
        <f t="shared" ca="1" si="4"/>
        <v>72600.306000000332</v>
      </c>
      <c r="N50" t="s">
        <v>163</v>
      </c>
      <c r="O50" s="152">
        <f t="shared" ref="O50" si="13">SUM(O31,O11)</f>
        <v>-253299</v>
      </c>
      <c r="P50" s="152">
        <f t="shared" ca="1" si="9"/>
        <v>-1025311.4879999999</v>
      </c>
      <c r="Q50" s="152">
        <f t="shared" si="9"/>
        <v>-107507.63900000101</v>
      </c>
      <c r="R50" s="152">
        <f t="shared" si="9"/>
        <v>-1179542.3890000002</v>
      </c>
      <c r="S50" s="152">
        <f t="shared" ca="1" si="9"/>
        <v>154230.9010000003</v>
      </c>
      <c r="Y50" t="s">
        <v>163</v>
      </c>
      <c r="Z50" s="148">
        <f t="shared" si="6"/>
        <v>-0.86349957544152522</v>
      </c>
      <c r="AA50" s="148">
        <f t="shared" ca="1" si="7"/>
        <v>-3.2690685841501526</v>
      </c>
    </row>
    <row r="51" spans="1:27">
      <c r="A51" t="s">
        <v>165</v>
      </c>
      <c r="B51">
        <f t="shared" si="1"/>
        <v>674213.84099999978</v>
      </c>
      <c r="C51">
        <f t="shared" si="3"/>
        <v>732737.98100000015</v>
      </c>
      <c r="D51">
        <f t="shared" ca="1" si="3"/>
        <v>772337.68600000022</v>
      </c>
      <c r="E51">
        <f t="shared" si="3"/>
        <v>684714.8237999999</v>
      </c>
      <c r="F51">
        <f t="shared" si="3"/>
        <v>805848.67899999954</v>
      </c>
      <c r="G51">
        <f t="shared" ca="1" si="3"/>
        <v>860719.85599999968</v>
      </c>
      <c r="H51">
        <f t="shared" si="3"/>
        <v>-10500.982800000114</v>
      </c>
      <c r="I51">
        <f t="shared" si="3"/>
        <v>-73110.697999999393</v>
      </c>
      <c r="J51">
        <f t="shared" ca="1" si="4"/>
        <v>-114579.59999999963</v>
      </c>
      <c r="N51" t="s">
        <v>164</v>
      </c>
      <c r="O51" s="152">
        <f t="shared" ref="O51" si="14">SUM(O32,O12)</f>
        <v>-115323.10000000009</v>
      </c>
      <c r="P51" s="152">
        <f t="shared" ca="1" si="9"/>
        <v>-945181.179</v>
      </c>
      <c r="Q51" s="152">
        <f t="shared" si="9"/>
        <v>-107507.63900000101</v>
      </c>
      <c r="R51" s="152">
        <f t="shared" si="9"/>
        <v>-1179542.3890000002</v>
      </c>
      <c r="S51" s="152">
        <f t="shared" ca="1" si="9"/>
        <v>234361.2100000002</v>
      </c>
      <c r="Y51" t="s">
        <v>164</v>
      </c>
      <c r="Z51" s="148">
        <f t="shared" si="6"/>
        <v>-0.39313794325520685</v>
      </c>
      <c r="AA51" s="148">
        <f t="shared" ca="1" si="7"/>
        <v>-3.0135838082006376</v>
      </c>
    </row>
    <row r="52" spans="1:27">
      <c r="A52" t="s">
        <v>166</v>
      </c>
      <c r="B52">
        <f t="shared" si="1"/>
        <v>627788.84299999988</v>
      </c>
      <c r="C52">
        <f t="shared" si="3"/>
        <v>703975.64800000004</v>
      </c>
      <c r="D52">
        <f t="shared" ca="1" si="3"/>
        <v>738843.04700000025</v>
      </c>
      <c r="E52">
        <f t="shared" si="3"/>
        <v>714096.47900000028</v>
      </c>
      <c r="F52">
        <f t="shared" si="3"/>
        <v>832590.98500000034</v>
      </c>
      <c r="G52">
        <f t="shared" ca="1" si="3"/>
        <v>915890.51700000046</v>
      </c>
      <c r="H52">
        <f t="shared" si="3"/>
        <v>-86307.636000000406</v>
      </c>
      <c r="I52">
        <f t="shared" si="3"/>
        <v>-128615.33700000029</v>
      </c>
      <c r="J52">
        <f t="shared" ca="1" si="4"/>
        <v>-206249.90500000026</v>
      </c>
      <c r="N52" t="s">
        <v>165</v>
      </c>
      <c r="O52" s="152">
        <f t="shared" ref="O52" si="15">SUM(O33,O13)</f>
        <v>-188433.79799999949</v>
      </c>
      <c r="P52" s="152">
        <f t="shared" ca="1" si="9"/>
        <v>-949030.98199999984</v>
      </c>
      <c r="Q52" s="152">
        <f t="shared" si="9"/>
        <v>-107507.63900000101</v>
      </c>
      <c r="R52" s="152">
        <f t="shared" si="9"/>
        <v>-1179542.3890000002</v>
      </c>
      <c r="S52" s="152">
        <f t="shared" ca="1" si="9"/>
        <v>230511.40700000036</v>
      </c>
      <c r="Y52" t="s">
        <v>165</v>
      </c>
      <c r="Z52" s="148">
        <f t="shared" si="6"/>
        <v>-0.64237326073862777</v>
      </c>
      <c r="AA52" s="148">
        <f t="shared" ca="1" si="7"/>
        <v>-3.0258583903054528</v>
      </c>
    </row>
    <row r="53" spans="1:27">
      <c r="A53" t="s">
        <v>167</v>
      </c>
      <c r="B53">
        <f t="shared" si="1"/>
        <v>844974.84100000001</v>
      </c>
      <c r="C53">
        <f t="shared" si="3"/>
        <v>753153.98899999959</v>
      </c>
      <c r="D53">
        <f t="shared" ca="1" si="3"/>
        <v>772680.37299999967</v>
      </c>
      <c r="E53">
        <f t="shared" si="3"/>
        <v>938491.25899999985</v>
      </c>
      <c r="F53">
        <f t="shared" si="3"/>
        <v>990572.90700000012</v>
      </c>
      <c r="G53">
        <f t="shared" ca="1" si="3"/>
        <v>1045656.4770000004</v>
      </c>
      <c r="H53">
        <f t="shared" si="3"/>
        <v>-93516.41799999983</v>
      </c>
      <c r="I53">
        <f t="shared" si="3"/>
        <v>-237418.91800000053</v>
      </c>
      <c r="J53">
        <f t="shared" ca="1" si="4"/>
        <v>-305373.14100000076</v>
      </c>
      <c r="N53" t="s">
        <v>166</v>
      </c>
      <c r="O53" s="152">
        <f t="shared" ref="O53" si="16">SUM(O34,O14)</f>
        <v>-317049.13499999978</v>
      </c>
      <c r="P53" s="152">
        <f t="shared" ca="1" si="9"/>
        <v>-808331.46999999927</v>
      </c>
      <c r="Q53" s="152">
        <f t="shared" si="9"/>
        <v>-107507.63900000101</v>
      </c>
      <c r="R53" s="152">
        <f t="shared" si="9"/>
        <v>-1179542.3890000002</v>
      </c>
      <c r="S53" s="152">
        <f t="shared" ca="1" si="9"/>
        <v>371210.91900000093</v>
      </c>
      <c r="Y53" t="s">
        <v>166</v>
      </c>
      <c r="Z53" s="148">
        <f t="shared" si="6"/>
        <v>-1.0808246122827274</v>
      </c>
      <c r="AA53" s="148">
        <f t="shared" ca="1" si="7"/>
        <v>-2.5772568093540267</v>
      </c>
    </row>
    <row r="54" spans="1:27">
      <c r="A54" t="s">
        <v>168</v>
      </c>
      <c r="B54">
        <f t="shared" si="1"/>
        <v>676589.46100000013</v>
      </c>
      <c r="C54">
        <f t="shared" si="3"/>
        <v>726987.91300000018</v>
      </c>
      <c r="D54">
        <f t="shared" ca="1" si="3"/>
        <v>0</v>
      </c>
      <c r="E54">
        <f t="shared" si="3"/>
        <v>810141.16999999993</v>
      </c>
      <c r="F54">
        <f t="shared" si="3"/>
        <v>834311.14500000048</v>
      </c>
      <c r="G54">
        <f t="shared" ca="1" si="3"/>
        <v>0</v>
      </c>
      <c r="H54">
        <f t="shared" si="3"/>
        <v>-133551.7089999998</v>
      </c>
      <c r="I54">
        <f t="shared" si="3"/>
        <v>-107323.23200000031</v>
      </c>
      <c r="J54">
        <f t="shared" ca="1" si="4"/>
        <v>0</v>
      </c>
      <c r="N54" t="s">
        <v>167</v>
      </c>
      <c r="O54" s="152">
        <f t="shared" ref="O54" si="17">SUM(O35,O15)</f>
        <v>-554468.05300000031</v>
      </c>
      <c r="P54" s="152">
        <f t="shared" ca="1" si="9"/>
        <v>-1054736.1239999998</v>
      </c>
      <c r="Q54" s="152">
        <f t="shared" si="9"/>
        <v>-107507.63900000101</v>
      </c>
      <c r="R54" s="152">
        <f t="shared" si="9"/>
        <v>-1179542.3890000002</v>
      </c>
      <c r="S54" s="152">
        <f t="shared" ca="1" si="9"/>
        <v>124806.26500000035</v>
      </c>
      <c r="Y54" t="s">
        <v>167</v>
      </c>
      <c r="Z54" s="148">
        <f t="shared" si="6"/>
        <v>-1.890188782274661</v>
      </c>
      <c r="AA54" s="148">
        <f t="shared" ca="1" si="7"/>
        <v>-3.362885101641131</v>
      </c>
    </row>
    <row r="55" spans="1:27">
      <c r="A55" t="s">
        <v>169</v>
      </c>
      <c r="B55">
        <f t="shared" si="1"/>
        <v>915743.70099999988</v>
      </c>
      <c r="C55">
        <f t="shared" si="3"/>
        <v>951540.52633000026</v>
      </c>
      <c r="D55">
        <f t="shared" ca="1" si="3"/>
        <v>0</v>
      </c>
      <c r="E55">
        <f t="shared" si="3"/>
        <v>1250198.6809999999</v>
      </c>
      <c r="F55">
        <f t="shared" si="3"/>
        <v>1416800.0119999992</v>
      </c>
      <c r="G55">
        <f t="shared" ca="1" si="3"/>
        <v>0</v>
      </c>
      <c r="H55">
        <f t="shared" si="3"/>
        <v>-334454.98</v>
      </c>
      <c r="I55">
        <f t="shared" si="3"/>
        <v>-465259.48566999892</v>
      </c>
      <c r="J55">
        <f t="shared" ca="1" si="4"/>
        <v>0</v>
      </c>
      <c r="N55" t="s">
        <v>168</v>
      </c>
      <c r="O55" s="152">
        <f t="shared" ref="O55" si="18">SUM(O36,O16)</f>
        <v>-661791.28500000061</v>
      </c>
      <c r="P55" s="152">
        <f t="shared" ca="1" si="9"/>
        <v>0</v>
      </c>
      <c r="Q55" s="152">
        <f t="shared" si="9"/>
        <v>-107507.63900000101</v>
      </c>
      <c r="R55" s="152">
        <f t="shared" si="9"/>
        <v>-1179542.3890000002</v>
      </c>
      <c r="S55" s="152">
        <f t="shared" ca="1" si="9"/>
        <v>0</v>
      </c>
      <c r="Y55" t="s">
        <v>168</v>
      </c>
      <c r="Z55" s="148">
        <f t="shared" si="6"/>
        <v>-2.2560550717863155</v>
      </c>
      <c r="AA55" s="148">
        <f t="shared" ca="1" si="7"/>
        <v>0</v>
      </c>
    </row>
    <row r="56" spans="1:27">
      <c r="N56" t="s">
        <v>169</v>
      </c>
      <c r="O56" s="152">
        <f>SUM(O37,O17)</f>
        <v>-1127050.7706699995</v>
      </c>
      <c r="P56" s="152">
        <f ca="1">SUM(P37,P17)</f>
        <v>0</v>
      </c>
      <c r="Q56" s="152">
        <f t="shared" ref="Q56:S56" si="19">SUM(Q37,Q17)</f>
        <v>-107507.63900000101</v>
      </c>
      <c r="R56" s="152">
        <f t="shared" si="19"/>
        <v>-1179542.3890000002</v>
      </c>
      <c r="S56" s="152">
        <f t="shared" ca="1" si="19"/>
        <v>0</v>
      </c>
      <c r="Y56" t="s">
        <v>169</v>
      </c>
      <c r="Z56" s="148">
        <f t="shared" si="6"/>
        <v>-3.8421306912960111</v>
      </c>
      <c r="AA56" s="148">
        <f t="shared" ca="1" si="7"/>
        <v>0</v>
      </c>
    </row>
    <row r="58" spans="1:27">
      <c r="A58" s="153" t="s">
        <v>172</v>
      </c>
      <c r="B58" s="154"/>
      <c r="C58" s="154"/>
      <c r="D58" s="154"/>
      <c r="E58" s="154"/>
      <c r="F58" s="154"/>
      <c r="G58" s="154"/>
      <c r="H58" s="154"/>
      <c r="I58" s="154"/>
      <c r="J58" s="155"/>
    </row>
    <row r="59" spans="1:27">
      <c r="A59" t="s">
        <v>17</v>
      </c>
    </row>
    <row r="60" spans="1:27">
      <c r="A60">
        <v>1</v>
      </c>
      <c r="B60">
        <v>2</v>
      </c>
      <c r="C60">
        <v>3</v>
      </c>
      <c r="D60">
        <v>4</v>
      </c>
      <c r="E60">
        <v>5</v>
      </c>
      <c r="F60">
        <v>6</v>
      </c>
      <c r="G60">
        <v>7</v>
      </c>
      <c r="H60" t="s">
        <v>86</v>
      </c>
      <c r="I60" t="s">
        <v>87</v>
      </c>
      <c r="J60" t="s">
        <v>88</v>
      </c>
    </row>
    <row r="61" spans="1:27">
      <c r="B61" t="s">
        <v>77</v>
      </c>
      <c r="C61" t="s">
        <v>65</v>
      </c>
      <c r="D61" t="s">
        <v>20</v>
      </c>
      <c r="E61" t="s">
        <v>77</v>
      </c>
      <c r="F61" t="s">
        <v>65</v>
      </c>
      <c r="G61" t="s">
        <v>20</v>
      </c>
      <c r="H61" t="s">
        <v>77</v>
      </c>
      <c r="I61" t="s">
        <v>65</v>
      </c>
      <c r="J61" t="s">
        <v>20</v>
      </c>
      <c r="N61" s="151"/>
      <c r="O61" s="151" t="str">
        <f>'4'!C664</f>
        <v>2019 actual</v>
      </c>
      <c r="P61" s="151" t="str">
        <f>'4'!E664</f>
        <v>2020 actual</v>
      </c>
      <c r="Q61" s="151" t="str">
        <f>'4'!G664</f>
        <v>2021 forecast</v>
      </c>
    </row>
    <row r="62" spans="1:27">
      <c r="B62">
        <v>2019</v>
      </c>
      <c r="C62">
        <v>2020</v>
      </c>
      <c r="D62">
        <v>2021</v>
      </c>
      <c r="E62">
        <v>2019</v>
      </c>
      <c r="F62">
        <v>2020</v>
      </c>
      <c r="G62">
        <v>2021</v>
      </c>
      <c r="H62">
        <v>2019</v>
      </c>
      <c r="I62">
        <v>2020</v>
      </c>
      <c r="J62">
        <v>2021</v>
      </c>
      <c r="N62" s="151" t="str">
        <f>'4'!B665</f>
        <v>jan</v>
      </c>
      <c r="O62" s="151">
        <f>'4'!C665</f>
        <v>30463323</v>
      </c>
      <c r="P62" s="151">
        <f>'4'!E665</f>
        <v>29334004</v>
      </c>
      <c r="Q62" s="151">
        <f>'4'!G665</f>
        <v>30849609.975135099</v>
      </c>
    </row>
    <row r="63" spans="1:27">
      <c r="A63" t="s">
        <v>158</v>
      </c>
      <c r="B63" s="144">
        <f t="shared" ref="B63:B74" si="20">B44/O62</f>
        <v>2.7194282934924728E-2</v>
      </c>
      <c r="C63" s="144">
        <f t="shared" ref="C63:C74" si="21">C44/P62</f>
        <v>2.7135692386214987E-2</v>
      </c>
      <c r="D63" s="144">
        <f t="shared" ref="D63:D74" ca="1" si="22">D44/Q62</f>
        <v>2.3336971734173349E-2</v>
      </c>
      <c r="E63" s="144">
        <f t="shared" ref="E63:E74" si="23">E44/O62</f>
        <v>2.4447843493633308E-2</v>
      </c>
      <c r="F63" s="144">
        <f t="shared" ref="F63:F74" si="24">F44/P62</f>
        <v>2.7289597969646421E-2</v>
      </c>
      <c r="G63" s="144">
        <f t="shared" ref="G63:G74" ca="1" si="25">G44/Q62</f>
        <v>2.633877007375169E-2</v>
      </c>
      <c r="H63" s="145">
        <f t="shared" ref="H63:H74" si="26">H44/O62*100</f>
        <v>0.27464394412914173</v>
      </c>
      <c r="I63" s="145">
        <f t="shared" ref="I63:I74" si="27">I44/P62*100</f>
        <v>-1.5390558343143589E-2</v>
      </c>
      <c r="J63" s="145">
        <f t="shared" ref="J63:J74" ca="1" si="28">J44/Q62*100</f>
        <v>-0.30017983395783426</v>
      </c>
      <c r="N63" s="151" t="str">
        <f>'4'!B666</f>
        <v>feb</v>
      </c>
      <c r="O63" s="151">
        <f>'4'!C666</f>
        <v>30463323</v>
      </c>
      <c r="P63" s="151">
        <f>'4'!E666</f>
        <v>29334004</v>
      </c>
      <c r="Q63" s="151">
        <f>'4'!G666</f>
        <v>30849609.975135099</v>
      </c>
    </row>
    <row r="64" spans="1:27">
      <c r="A64" t="s">
        <v>159</v>
      </c>
      <c r="B64" s="144">
        <f t="shared" si="20"/>
        <v>2.759738622605289E-2</v>
      </c>
      <c r="C64" s="144">
        <f t="shared" si="21"/>
        <v>2.8310925811559855E-2</v>
      </c>
      <c r="D64" s="144">
        <f t="shared" ca="1" si="22"/>
        <v>2.5246262550085583E-2</v>
      </c>
      <c r="E64" s="144">
        <f t="shared" si="23"/>
        <v>2.5872143331178935E-2</v>
      </c>
      <c r="F64" s="144">
        <f t="shared" si="24"/>
        <v>2.7052596263367246E-2</v>
      </c>
      <c r="G64" s="144">
        <f t="shared" ca="1" si="25"/>
        <v>2.9609845691282517E-2</v>
      </c>
      <c r="H64" s="145">
        <f t="shared" si="26"/>
        <v>0.17252428948739529</v>
      </c>
      <c r="I64" s="145">
        <f t="shared" si="27"/>
        <v>0.1258329548192606</v>
      </c>
      <c r="J64" s="145">
        <f t="shared" ca="1" si="28"/>
        <v>-0.436358314119693</v>
      </c>
      <c r="N64" s="151" t="str">
        <f>'4'!B667</f>
        <v>mar</v>
      </c>
      <c r="O64" s="151">
        <f>'4'!C667</f>
        <v>30463323</v>
      </c>
      <c r="P64" s="151">
        <f>'4'!E667</f>
        <v>29334004</v>
      </c>
      <c r="Q64" s="151">
        <f>'4'!G667</f>
        <v>30628898.237094399</v>
      </c>
    </row>
    <row r="65" spans="1:17">
      <c r="A65" t="s">
        <v>160</v>
      </c>
      <c r="B65" s="144">
        <f t="shared" si="20"/>
        <v>1.9352435439823817E-2</v>
      </c>
      <c r="C65" s="144">
        <f t="shared" si="21"/>
        <v>2.2811026679480918E-2</v>
      </c>
      <c r="D65" s="144">
        <f t="shared" ca="1" si="22"/>
        <v>2.3387885104937941E-2</v>
      </c>
      <c r="E65" s="144">
        <f t="shared" si="23"/>
        <v>2.248171816318266E-2</v>
      </c>
      <c r="F65" s="144">
        <f t="shared" si="24"/>
        <v>2.7168013544963048E-2</v>
      </c>
      <c r="G65" s="144">
        <f t="shared" ca="1" si="25"/>
        <v>4.3392299804972702E-2</v>
      </c>
      <c r="H65" s="145">
        <f t="shared" si="26"/>
        <v>-0.31292827233588411</v>
      </c>
      <c r="I65" s="145">
        <f t="shared" si="27"/>
        <v>-0.43569868654821253</v>
      </c>
      <c r="J65" s="145">
        <f t="shared" ca="1" si="28"/>
        <v>-2.0004414700034761</v>
      </c>
      <c r="N65" s="151" t="str">
        <f>'4'!B668</f>
        <v>apr</v>
      </c>
      <c r="O65" s="151">
        <f>'4'!C668</f>
        <v>30463323</v>
      </c>
      <c r="P65" s="151">
        <f>'4'!E668</f>
        <v>29334004</v>
      </c>
      <c r="Q65" s="151">
        <f>'4'!G668</f>
        <v>30628898.237094399</v>
      </c>
    </row>
    <row r="66" spans="1:17">
      <c r="A66" t="s">
        <v>161</v>
      </c>
      <c r="B66" s="144">
        <f t="shared" si="20"/>
        <v>2.8404209171796521E-2</v>
      </c>
      <c r="C66" s="144">
        <f t="shared" si="21"/>
        <v>3.0537964511765932E-2</v>
      </c>
      <c r="D66" s="144">
        <f t="shared" ca="1" si="22"/>
        <v>2.9977343293008447E-2</v>
      </c>
      <c r="E66" s="144">
        <f t="shared" si="23"/>
        <v>2.6655316132123873E-2</v>
      </c>
      <c r="F66" s="144">
        <f t="shared" si="24"/>
        <v>3.3469070195804147E-2</v>
      </c>
      <c r="G66" s="144">
        <f t="shared" ca="1" si="25"/>
        <v>3.777161542163749E-2</v>
      </c>
      <c r="H66" s="145">
        <f t="shared" si="26"/>
        <v>0.1748893039672649</v>
      </c>
      <c r="I66" s="145">
        <f t="shared" si="27"/>
        <v>-0.29311056840382155</v>
      </c>
      <c r="J66" s="145">
        <f t="shared" ca="1" si="28"/>
        <v>-0.77942721286290428</v>
      </c>
      <c r="N66" s="151" t="str">
        <f>'4'!B669</f>
        <v>may</v>
      </c>
      <c r="O66" s="151">
        <f>'4'!C669</f>
        <v>30463323</v>
      </c>
      <c r="P66" s="151">
        <f>'4'!E669</f>
        <v>29334004</v>
      </c>
      <c r="Q66" s="151">
        <f>'4'!G669</f>
        <v>30628898.237094399</v>
      </c>
    </row>
    <row r="67" spans="1:17">
      <c r="A67" t="s">
        <v>162</v>
      </c>
      <c r="B67" s="144">
        <f t="shared" si="20"/>
        <v>3.097374168405724E-2</v>
      </c>
      <c r="C67" s="144">
        <f t="shared" si="21"/>
        <v>2.707691763933762E-2</v>
      </c>
      <c r="D67" s="144">
        <f t="shared" ca="1" si="22"/>
        <v>2.7764922811035923E-2</v>
      </c>
      <c r="E67" s="144">
        <f t="shared" si="23"/>
        <v>2.273984784916603E-2</v>
      </c>
      <c r="F67" s="144">
        <f t="shared" si="24"/>
        <v>2.4264504532010026E-2</v>
      </c>
      <c r="G67" s="144">
        <f t="shared" ca="1" si="25"/>
        <v>2.9698154434375453E-2</v>
      </c>
      <c r="H67" s="145">
        <f t="shared" si="26"/>
        <v>0.82338938348912105</v>
      </c>
      <c r="I67" s="145">
        <f t="shared" si="27"/>
        <v>0.28124131073275943</v>
      </c>
      <c r="J67" s="145">
        <f t="shared" ca="1" si="28"/>
        <v>-0.19332316233395302</v>
      </c>
      <c r="N67" s="151" t="str">
        <f>'4'!B670</f>
        <v>jun</v>
      </c>
      <c r="O67" s="151">
        <f>'4'!C670</f>
        <v>30463323</v>
      </c>
      <c r="P67" s="151">
        <f>'4'!E670</f>
        <v>29334004</v>
      </c>
      <c r="Q67" s="151">
        <f>'4'!G670</f>
        <v>31364025</v>
      </c>
    </row>
    <row r="68" spans="1:17">
      <c r="A68" t="s">
        <v>163</v>
      </c>
      <c r="B68" s="144">
        <f t="shared" si="20"/>
        <v>3.0867003478248261E-2</v>
      </c>
      <c r="C68" s="144">
        <f t="shared" si="21"/>
        <v>2.3585384002129398E-2</v>
      </c>
      <c r="D68" s="144">
        <f t="shared" ca="1" si="22"/>
        <v>2.4435619205762007E-2</v>
      </c>
      <c r="E68" s="144">
        <f t="shared" si="23"/>
        <v>2.4140515169668121E-2</v>
      </c>
      <c r="F68" s="144">
        <f t="shared" si="24"/>
        <v>2.8849124279113073E-2</v>
      </c>
      <c r="G68" s="144">
        <f t="shared" ca="1" si="25"/>
        <v>3.6561119881775385E-2</v>
      </c>
      <c r="H68" s="145">
        <f t="shared" si="26"/>
        <v>0.67264883085801386</v>
      </c>
      <c r="I68" s="145">
        <f t="shared" si="27"/>
        <v>-0.5263740276983675</v>
      </c>
      <c r="J68" s="145">
        <f t="shared" ca="1" si="28"/>
        <v>-1.2125500676013379</v>
      </c>
      <c r="N68" s="151" t="str">
        <f>'4'!B671</f>
        <v>jul</v>
      </c>
      <c r="O68" s="151">
        <f>'4'!C671</f>
        <v>30463323</v>
      </c>
      <c r="P68" s="151">
        <f>'4'!E671</f>
        <v>29334004</v>
      </c>
      <c r="Q68" s="151">
        <f>'4'!G671</f>
        <v>31364025</v>
      </c>
    </row>
    <row r="69" spans="1:17">
      <c r="A69" t="s">
        <v>164</v>
      </c>
      <c r="B69" s="144">
        <f t="shared" si="20"/>
        <v>2.4103967055727968E-2</v>
      </c>
      <c r="C69" s="144">
        <f t="shared" si="21"/>
        <v>3.3636872347873138E-2</v>
      </c>
      <c r="D69" s="144">
        <f t="shared" ca="1" si="22"/>
        <v>3.2268439940345672E-2</v>
      </c>
      <c r="E69" s="144">
        <f t="shared" si="23"/>
        <v>2.6634084311813255E-2</v>
      </c>
      <c r="F69" s="144">
        <f t="shared" si="24"/>
        <v>2.8933256026009956E-2</v>
      </c>
      <c r="G69" s="144">
        <f t="shared" ca="1" si="25"/>
        <v>2.995367625806955E-2</v>
      </c>
      <c r="H69" s="145">
        <f t="shared" si="26"/>
        <v>-0.25301172560852853</v>
      </c>
      <c r="I69" s="145">
        <f t="shared" si="27"/>
        <v>0.47036163218631838</v>
      </c>
      <c r="J69" s="145">
        <f t="shared" ca="1" si="28"/>
        <v>0.23147636822761214</v>
      </c>
      <c r="N69" s="151" t="str">
        <f>'4'!B672</f>
        <v>aug</v>
      </c>
      <c r="O69" s="151">
        <f>'4'!C672</f>
        <v>30463323</v>
      </c>
      <c r="P69" s="151">
        <f>'4'!E672</f>
        <v>29334004</v>
      </c>
      <c r="Q69" s="151">
        <f>'4'!G672</f>
        <v>31364025</v>
      </c>
    </row>
    <row r="70" spans="1:17">
      <c r="A70" t="s">
        <v>165</v>
      </c>
      <c r="B70" s="144">
        <f t="shared" si="20"/>
        <v>2.2131986093572253E-2</v>
      </c>
      <c r="C70" s="144">
        <f t="shared" si="21"/>
        <v>2.4979132783918626E-2</v>
      </c>
      <c r="D70" s="144">
        <f t="shared" ca="1" si="22"/>
        <v>2.4624954418318447E-2</v>
      </c>
      <c r="E70" s="144">
        <f t="shared" si="23"/>
        <v>2.2476695132701049E-2</v>
      </c>
      <c r="F70" s="144">
        <f t="shared" si="24"/>
        <v>2.7471485958752838E-2</v>
      </c>
      <c r="G70" s="144">
        <f t="shared" ca="1" si="25"/>
        <v>2.7442901732159686E-2</v>
      </c>
      <c r="H70" s="145">
        <f t="shared" si="26"/>
        <v>-3.4470903912879478E-2</v>
      </c>
      <c r="I70" s="145">
        <f t="shared" si="27"/>
        <v>-0.24923531748342093</v>
      </c>
      <c r="J70" s="145">
        <f t="shared" ca="1" si="28"/>
        <v>-0.36532173405677243</v>
      </c>
      <c r="N70" s="151" t="str">
        <f>'4'!B673</f>
        <v>sep</v>
      </c>
      <c r="O70" s="151">
        <f>'4'!C673</f>
        <v>30463323</v>
      </c>
      <c r="P70" s="151">
        <f>'4'!E673</f>
        <v>29334004</v>
      </c>
      <c r="Q70" s="151">
        <f>'4'!G673</f>
        <v>31364025</v>
      </c>
    </row>
    <row r="71" spans="1:17">
      <c r="A71" t="s">
        <v>166</v>
      </c>
      <c r="B71" s="144">
        <f t="shared" si="20"/>
        <v>2.0608022407798382E-2</v>
      </c>
      <c r="C71" s="144">
        <f t="shared" si="21"/>
        <v>2.3998621122435247E-2</v>
      </c>
      <c r="D71" s="144">
        <f t="shared" ca="1" si="22"/>
        <v>2.3557022639791935E-2</v>
      </c>
      <c r="E71" s="144">
        <f t="shared" si="23"/>
        <v>2.3441187916367505E-2</v>
      </c>
      <c r="F71" s="144">
        <f t="shared" si="24"/>
        <v>2.8383134637876246E-2</v>
      </c>
      <c r="G71" s="144">
        <f t="shared" ca="1" si="25"/>
        <v>2.920194448894874E-2</v>
      </c>
      <c r="H71" s="145">
        <f t="shared" si="26"/>
        <v>-0.2833165508569121</v>
      </c>
      <c r="I71" s="145">
        <f t="shared" si="27"/>
        <v>-0.43845135154409975</v>
      </c>
      <c r="J71" s="145">
        <f t="shared" ca="1" si="28"/>
        <v>-0.65760024422885865</v>
      </c>
      <c r="N71" s="151" t="str">
        <f>'4'!B674</f>
        <v>oct</v>
      </c>
      <c r="O71" s="151">
        <f>'4'!C674</f>
        <v>30463323</v>
      </c>
      <c r="P71" s="151">
        <f>'4'!E674</f>
        <v>29334004</v>
      </c>
      <c r="Q71" s="151">
        <f>'4'!G674</f>
        <v>31364025</v>
      </c>
    </row>
    <row r="72" spans="1:17">
      <c r="A72" t="s">
        <v>167</v>
      </c>
      <c r="B72" s="144">
        <f t="shared" si="20"/>
        <v>2.7737448110962813E-2</v>
      </c>
      <c r="C72" s="144">
        <f t="shared" si="21"/>
        <v>2.567511714391256E-2</v>
      </c>
      <c r="D72" s="144">
        <f t="shared" ca="1" si="22"/>
        <v>2.4635880535103506E-2</v>
      </c>
      <c r="E72" s="144">
        <f t="shared" si="23"/>
        <v>3.080725169082834E-2</v>
      </c>
      <c r="F72" s="144">
        <f t="shared" si="24"/>
        <v>3.3768758843831896E-2</v>
      </c>
      <c r="G72" s="144">
        <f t="shared" ca="1" si="25"/>
        <v>3.3339358612295471E-2</v>
      </c>
      <c r="H72" s="145">
        <f t="shared" si="26"/>
        <v>-0.30698035798655265</v>
      </c>
      <c r="I72" s="145">
        <f t="shared" si="27"/>
        <v>-0.80936416999193328</v>
      </c>
      <c r="J72" s="145">
        <f t="shared" ca="1" si="28"/>
        <v>-0.97364142835621625</v>
      </c>
      <c r="N72" s="151" t="str">
        <f>'4'!B675</f>
        <v>nov</v>
      </c>
      <c r="O72" s="151">
        <f>'4'!C675</f>
        <v>30463323</v>
      </c>
      <c r="P72" s="151">
        <f>'4'!E675</f>
        <v>29334004</v>
      </c>
      <c r="Q72" s="151">
        <f>'4'!G675</f>
        <v>31364025</v>
      </c>
    </row>
    <row r="73" spans="1:17">
      <c r="A73" t="s">
        <v>168</v>
      </c>
      <c r="B73" s="144">
        <f t="shared" si="20"/>
        <v>2.2209969050323242E-2</v>
      </c>
      <c r="C73" s="144">
        <f t="shared" si="21"/>
        <v>2.478311222020697E-2</v>
      </c>
      <c r="D73" s="144">
        <f t="shared" ca="1" si="22"/>
        <v>0</v>
      </c>
      <c r="E73" s="144">
        <f t="shared" si="23"/>
        <v>2.6593985495279027E-2</v>
      </c>
      <c r="F73" s="144">
        <f t="shared" si="24"/>
        <v>2.8441775115323517E-2</v>
      </c>
      <c r="G73" s="144">
        <f t="shared" ca="1" si="25"/>
        <v>0</v>
      </c>
      <c r="H73" s="145">
        <f t="shared" si="26"/>
        <v>-0.4384016444955785</v>
      </c>
      <c r="I73" s="145">
        <f t="shared" si="27"/>
        <v>-0.36586628951165445</v>
      </c>
      <c r="J73" s="145">
        <f t="shared" ca="1" si="28"/>
        <v>0</v>
      </c>
      <c r="N73" s="151" t="str">
        <f>'4'!B676</f>
        <v>dec</v>
      </c>
      <c r="O73" s="151">
        <f>'4'!C676</f>
        <v>30463323</v>
      </c>
      <c r="P73" s="151">
        <f>'4'!E676</f>
        <v>29334004</v>
      </c>
      <c r="Q73" s="151">
        <f>'4'!G676</f>
        <v>31364025</v>
      </c>
    </row>
    <row r="74" spans="1:17">
      <c r="A74" t="s">
        <v>169</v>
      </c>
      <c r="B74" s="144">
        <f t="shared" si="20"/>
        <v>3.0060532168470259E-2</v>
      </c>
      <c r="C74" s="144">
        <f t="shared" si="21"/>
        <v>3.2438139925596257E-2</v>
      </c>
      <c r="D74" s="144">
        <f t="shared" ca="1" si="22"/>
        <v>0</v>
      </c>
      <c r="E74" s="144">
        <f t="shared" si="23"/>
        <v>4.103947166236592E-2</v>
      </c>
      <c r="F74" s="144">
        <f t="shared" si="24"/>
        <v>4.8298896120693213E-2</v>
      </c>
      <c r="G74" s="144">
        <f t="shared" ca="1" si="25"/>
        <v>0</v>
      </c>
      <c r="H74" s="145">
        <f t="shared" si="26"/>
        <v>-1.0978939493895659</v>
      </c>
      <c r="I74" s="145">
        <f t="shared" si="27"/>
        <v>-1.5860756195096957</v>
      </c>
      <c r="J74" s="145">
        <f t="shared" ca="1" si="28"/>
        <v>0</v>
      </c>
    </row>
  </sheetData>
  <mergeCells count="8">
    <mergeCell ref="Y40:AD40"/>
    <mergeCell ref="A1:J1"/>
    <mergeCell ref="A21:J21"/>
    <mergeCell ref="A40:J40"/>
    <mergeCell ref="A58:J58"/>
    <mergeCell ref="N1:W1"/>
    <mergeCell ref="N21:W21"/>
    <mergeCell ref="N40:S4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21"/>
  <sheetViews>
    <sheetView zoomScaleNormal="100" workbookViewId="0">
      <selection activeCell="D4" sqref="D4"/>
    </sheetView>
  </sheetViews>
  <sheetFormatPr defaultColWidth="0" defaultRowHeight="15" zeroHeight="1"/>
  <cols>
    <col min="1" max="1" width="33.42578125" style="63" customWidth="1"/>
    <col min="2" max="2" width="15.85546875" style="63" customWidth="1"/>
    <col min="3" max="3" width="16.85546875" style="63" customWidth="1"/>
    <col min="4" max="4" width="16.7109375" style="63" customWidth="1"/>
    <col min="5" max="5" width="12" style="63" bestFit="1" customWidth="1"/>
    <col min="6" max="6" width="9.28515625" style="63" customWidth="1"/>
    <col min="7" max="16383" width="9.140625" style="63" hidden="1"/>
    <col min="16384" max="16384" width="0.42578125" style="63" customWidth="1"/>
  </cols>
  <sheetData>
    <row r="1" spans="1:6" ht="15.75">
      <c r="A1" s="70" t="s">
        <v>84</v>
      </c>
      <c r="B1" s="71"/>
    </row>
    <row r="2" spans="1:6">
      <c r="A2" s="54" t="s">
        <v>14</v>
      </c>
      <c r="B2" s="54"/>
    </row>
    <row r="3" spans="1:6" ht="62.25" customHeight="1">
      <c r="A3" s="72" t="s">
        <v>13</v>
      </c>
      <c r="B3" s="73" t="s">
        <v>10</v>
      </c>
      <c r="C3" s="73" t="s">
        <v>12</v>
      </c>
      <c r="D3" s="73" t="s">
        <v>11</v>
      </c>
      <c r="E3" s="73" t="s">
        <v>7</v>
      </c>
      <c r="F3" s="73" t="s">
        <v>8</v>
      </c>
    </row>
    <row r="4" spans="1:6">
      <c r="A4" s="74" t="s">
        <v>1</v>
      </c>
      <c r="B4" s="75">
        <v>1066679891</v>
      </c>
      <c r="C4" s="75">
        <v>1061413166</v>
      </c>
      <c r="D4" s="75">
        <v>1079637770</v>
      </c>
      <c r="E4" s="75">
        <f>B4-C4</f>
        <v>5266725</v>
      </c>
      <c r="F4" s="76">
        <f>E4/C4*100</f>
        <v>0.49619932828306368</v>
      </c>
    </row>
    <row r="5" spans="1:6">
      <c r="A5" s="74" t="s">
        <v>9</v>
      </c>
      <c r="B5" s="75">
        <v>4849231255</v>
      </c>
      <c r="C5" s="75">
        <v>4986975714</v>
      </c>
      <c r="D5" s="75">
        <v>4978689793</v>
      </c>
      <c r="E5" s="75">
        <f t="shared" ref="E5:E6" si="0">B5-C5</f>
        <v>-137744459</v>
      </c>
      <c r="F5" s="76">
        <f>E5/C5*100</f>
        <v>-2.762084014431998</v>
      </c>
    </row>
    <row r="6" spans="1:6">
      <c r="A6" s="74" t="s">
        <v>2</v>
      </c>
      <c r="B6" s="75">
        <v>710570397</v>
      </c>
      <c r="C6" s="75">
        <v>440969149</v>
      </c>
      <c r="D6" s="75">
        <v>729206916</v>
      </c>
      <c r="E6" s="75">
        <f t="shared" si="0"/>
        <v>269601248</v>
      </c>
      <c r="F6" s="76">
        <f>E6/C6*100</f>
        <v>61.138346891473802</v>
      </c>
    </row>
    <row r="7" spans="1:6">
      <c r="A7" s="77" t="s">
        <v>3</v>
      </c>
      <c r="B7" s="78"/>
    </row>
    <row r="8" spans="1:6"/>
    <row r="9" spans="1:6"/>
    <row r="10" spans="1:6" ht="40.5" customHeight="1"/>
    <row r="11" spans="1:6"/>
    <row r="12" spans="1:6"/>
    <row r="13" spans="1:6"/>
    <row r="14" spans="1:6"/>
    <row r="15" spans="1:6"/>
    <row r="16" spans="1:6"/>
    <row r="17"/>
    <row r="18"/>
    <row r="19"/>
    <row r="20"/>
    <row r="21"/>
  </sheetData>
  <hyperlinks>
    <hyperlink ref="A7" r:id="rId1" xr:uid="{00000000-0004-0000-0500-000000000000}"/>
  </hyperlinks>
  <pageMargins left="0.7" right="0.7" top="0.75" bottom="0.75" header="0.3" footer="0.3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52"/>
  <sheetViews>
    <sheetView zoomScale="85" zoomScaleNormal="85" workbookViewId="0">
      <selection activeCell="A3" sqref="A3"/>
    </sheetView>
  </sheetViews>
  <sheetFormatPr defaultColWidth="0" defaultRowHeight="12.75" zeroHeight="1"/>
  <cols>
    <col min="1" max="1" width="7.7109375" style="39" customWidth="1"/>
    <col min="2" max="2" width="14.7109375" style="39" customWidth="1"/>
    <col min="3" max="7" width="14.7109375" style="27" customWidth="1"/>
    <col min="8" max="8" width="1.28515625" style="43" customWidth="1"/>
    <col min="9" max="9" width="14.42578125" style="27" hidden="1" customWidth="1"/>
    <col min="10" max="10" width="18.42578125" style="27" hidden="1" customWidth="1"/>
    <col min="11" max="11" width="15.140625" style="27" hidden="1" customWidth="1"/>
    <col min="12" max="12" width="17.85546875" style="27" hidden="1" customWidth="1"/>
    <col min="13" max="13" width="16.85546875" style="27" hidden="1" customWidth="1"/>
    <col min="14" max="16" width="11.7109375" style="27" hidden="1" customWidth="1"/>
    <col min="17" max="19" width="0" style="27" hidden="1" customWidth="1"/>
    <col min="20" max="16384" width="9.140625" style="27" hidden="1"/>
  </cols>
  <sheetData>
    <row r="1" spans="1:9" ht="15" customHeight="1">
      <c r="A1" s="153" t="s">
        <v>66</v>
      </c>
      <c r="B1" s="154"/>
      <c r="C1" s="154"/>
      <c r="D1" s="154"/>
      <c r="E1" s="154"/>
      <c r="F1" s="154"/>
      <c r="G1" s="155"/>
    </row>
    <row r="2" spans="1:9" ht="15" customHeight="1">
      <c r="A2" s="28" t="s">
        <v>17</v>
      </c>
      <c r="B2" s="156" t="s">
        <v>67</v>
      </c>
      <c r="C2" s="157"/>
      <c r="D2" s="156" t="s">
        <v>68</v>
      </c>
      <c r="E2" s="157"/>
      <c r="F2" s="156" t="s">
        <v>69</v>
      </c>
      <c r="G2" s="157"/>
    </row>
    <row r="3" spans="1:9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69" t="s">
        <v>80</v>
      </c>
      <c r="G3" s="69" t="s">
        <v>81</v>
      </c>
    </row>
    <row r="4" spans="1:9">
      <c r="A4" s="32"/>
      <c r="B4" s="31" t="s">
        <v>65</v>
      </c>
      <c r="C4" s="31" t="s">
        <v>20</v>
      </c>
      <c r="D4" s="31" t="s">
        <v>65</v>
      </c>
      <c r="E4" s="31" t="s">
        <v>20</v>
      </c>
      <c r="F4" s="31" t="s">
        <v>65</v>
      </c>
      <c r="G4" s="31" t="s">
        <v>20</v>
      </c>
    </row>
    <row r="5" spans="1:9">
      <c r="A5" s="32"/>
      <c r="B5" s="28" t="s">
        <v>64</v>
      </c>
      <c r="C5" s="28" t="s">
        <v>44</v>
      </c>
      <c r="D5" s="28" t="s">
        <v>64</v>
      </c>
      <c r="E5" s="28" t="s">
        <v>44</v>
      </c>
      <c r="F5" s="28" t="s">
        <v>64</v>
      </c>
      <c r="G5" s="28" t="s">
        <v>44</v>
      </c>
    </row>
    <row r="6" spans="1:9">
      <c r="A6" s="34"/>
      <c r="B6" s="28">
        <v>2017</v>
      </c>
      <c r="C6" s="28">
        <v>2018</v>
      </c>
      <c r="D6" s="28">
        <v>2017</v>
      </c>
      <c r="E6" s="28">
        <v>2018</v>
      </c>
      <c r="F6" s="28">
        <v>2017</v>
      </c>
      <c r="G6" s="28">
        <v>2018</v>
      </c>
    </row>
    <row r="7" spans="1:9">
      <c r="A7" s="36" t="s">
        <v>85</v>
      </c>
      <c r="B7" s="65">
        <f ca="1">AVERAGE('4'!B6:B16)</f>
        <v>936209.3136363636</v>
      </c>
      <c r="C7" s="65">
        <f ca="1">AVERAGE('4'!C6:C16)</f>
        <v>929242.43272727274</v>
      </c>
      <c r="D7" s="65">
        <f ca="1">AVERAGE('4'!E6:E16)</f>
        <v>908498.03836363659</v>
      </c>
      <c r="E7" s="65">
        <f ca="1">AVERAGE('4'!F6:F16)</f>
        <v>978451.44345454546</v>
      </c>
      <c r="F7" s="65">
        <f t="shared" ref="F7:G8" ca="1" si="0">B7-D7</f>
        <v>27711.275272727013</v>
      </c>
      <c r="G7" s="65">
        <f t="shared" ca="1" si="0"/>
        <v>-49209.010727272718</v>
      </c>
      <c r="I7" s="66"/>
    </row>
    <row r="8" spans="1:9">
      <c r="A8" s="36" t="s">
        <v>32</v>
      </c>
      <c r="B8" s="65">
        <f ca="1">'4'!B17</f>
        <v>1116052.8970000001</v>
      </c>
      <c r="C8" s="65">
        <f ca="1">'4'!C17</f>
        <v>1098839.1779999989</v>
      </c>
      <c r="D8" s="65">
        <f ca="1">'4'!E17</f>
        <v>1538492.901999997</v>
      </c>
      <c r="E8" s="65">
        <f ca="1">'4'!F17</f>
        <v>1706433.8949999977</v>
      </c>
      <c r="F8" s="65">
        <f t="shared" ca="1" si="0"/>
        <v>-422440.00499999686</v>
      </c>
      <c r="G8" s="65">
        <f t="shared" ca="1" si="0"/>
        <v>-607594.71699999878</v>
      </c>
      <c r="I8" s="66"/>
    </row>
    <row r="9" spans="1:9">
      <c r="A9" s="46"/>
      <c r="B9" s="46"/>
      <c r="C9" s="43"/>
      <c r="D9" s="43"/>
      <c r="E9" s="43"/>
      <c r="F9" s="43"/>
      <c r="G9" s="43"/>
    </row>
    <row r="10" spans="1:9">
      <c r="A10" s="46"/>
      <c r="B10" s="46"/>
      <c r="C10" s="43"/>
      <c r="D10" s="43"/>
      <c r="E10" s="43"/>
      <c r="F10" s="43"/>
      <c r="G10" s="43"/>
    </row>
    <row r="11" spans="1:9">
      <c r="A11" s="46"/>
      <c r="B11" s="46"/>
      <c r="C11" s="43"/>
      <c r="D11" s="43"/>
      <c r="E11" s="43"/>
      <c r="F11" s="43"/>
      <c r="G11" s="43"/>
    </row>
    <row r="12" spans="1:9">
      <c r="A12" s="46"/>
      <c r="B12" s="46"/>
      <c r="C12" s="43"/>
      <c r="D12" s="43"/>
      <c r="E12" s="43"/>
      <c r="F12" s="43"/>
      <c r="G12" s="43"/>
    </row>
    <row r="13" spans="1:9">
      <c r="A13" s="46"/>
      <c r="B13" s="46"/>
      <c r="C13" s="43"/>
      <c r="D13" s="43"/>
      <c r="E13" s="43"/>
      <c r="F13" s="43"/>
      <c r="G13" s="43"/>
    </row>
    <row r="14" spans="1:9">
      <c r="A14" s="46"/>
      <c r="B14" s="46"/>
      <c r="C14" s="43"/>
      <c r="D14" s="43"/>
      <c r="E14" s="43"/>
      <c r="F14" s="43"/>
      <c r="G14" s="43"/>
    </row>
    <row r="15" spans="1:9">
      <c r="A15" s="46"/>
      <c r="B15" s="46"/>
      <c r="C15" s="43"/>
      <c r="D15" s="43"/>
      <c r="E15" s="43"/>
      <c r="F15" s="43"/>
      <c r="G15" s="43"/>
    </row>
    <row r="16" spans="1:9">
      <c r="A16" s="46"/>
      <c r="B16" s="46"/>
      <c r="C16" s="43"/>
      <c r="D16" s="43"/>
      <c r="E16" s="43"/>
      <c r="F16" s="43"/>
      <c r="G16" s="43"/>
    </row>
    <row r="17" spans="1:7">
      <c r="A17" s="46"/>
      <c r="B17" s="46"/>
      <c r="C17" s="43"/>
      <c r="D17" s="43"/>
      <c r="E17" s="43"/>
      <c r="F17" s="43"/>
      <c r="G17" s="43"/>
    </row>
    <row r="18" spans="1:7">
      <c r="A18" s="46"/>
      <c r="B18" s="46"/>
      <c r="C18" s="43"/>
      <c r="D18" s="43"/>
      <c r="E18" s="43"/>
      <c r="F18" s="43"/>
      <c r="G18" s="43"/>
    </row>
    <row r="19" spans="1:7">
      <c r="A19" s="46"/>
      <c r="B19" s="46"/>
      <c r="C19" s="43"/>
      <c r="D19" s="43"/>
      <c r="E19" s="43"/>
      <c r="F19" s="43"/>
      <c r="G19" s="43"/>
    </row>
    <row r="20" spans="1:7">
      <c r="A20" s="46"/>
      <c r="B20" s="46"/>
      <c r="C20" s="43"/>
      <c r="D20" s="43"/>
      <c r="E20" s="43"/>
      <c r="F20" s="43"/>
      <c r="G20" s="43"/>
    </row>
    <row r="21" spans="1:7">
      <c r="A21" s="46"/>
      <c r="B21" s="46"/>
      <c r="C21" s="43"/>
      <c r="D21" s="43"/>
      <c r="E21" s="43"/>
      <c r="F21" s="43"/>
      <c r="G21" s="43"/>
    </row>
    <row r="22" spans="1:7">
      <c r="A22" s="46"/>
      <c r="B22" s="46"/>
      <c r="C22" s="43"/>
      <c r="D22" s="43"/>
      <c r="E22" s="43"/>
      <c r="F22" s="43"/>
      <c r="G22" s="43"/>
    </row>
    <row r="23" spans="1:7">
      <c r="A23" s="46"/>
      <c r="B23" s="46"/>
      <c r="C23" s="43"/>
      <c r="D23" s="43"/>
      <c r="E23" s="43"/>
      <c r="F23" s="43"/>
      <c r="G23" s="43"/>
    </row>
    <row r="24" spans="1:7">
      <c r="A24" s="46"/>
      <c r="B24" s="46"/>
      <c r="C24" s="43"/>
      <c r="D24" s="43"/>
      <c r="E24" s="43"/>
      <c r="F24" s="43"/>
      <c r="G24" s="43"/>
    </row>
    <row r="25" spans="1:7">
      <c r="A25" s="46"/>
      <c r="B25" s="46"/>
      <c r="C25" s="43"/>
      <c r="D25" s="43"/>
      <c r="E25" s="43"/>
      <c r="F25" s="43"/>
      <c r="G25" s="43"/>
    </row>
    <row r="26" spans="1:7">
      <c r="A26" s="46"/>
      <c r="B26" s="46"/>
      <c r="C26" s="43"/>
      <c r="D26" s="43"/>
      <c r="E26" s="43"/>
      <c r="F26" s="43"/>
      <c r="G26" s="43"/>
    </row>
    <row r="27" spans="1:7">
      <c r="A27" s="46"/>
      <c r="B27" s="46"/>
      <c r="C27" s="43"/>
      <c r="D27" s="43"/>
      <c r="E27" s="43"/>
      <c r="F27" s="43"/>
      <c r="G27" s="43"/>
    </row>
    <row r="28" spans="1:7">
      <c r="A28" s="46"/>
      <c r="B28" s="46"/>
      <c r="C28" s="43"/>
      <c r="D28" s="43"/>
      <c r="E28" s="43"/>
      <c r="F28" s="43"/>
      <c r="G28" s="43"/>
    </row>
    <row r="29" spans="1:7">
      <c r="A29" s="46"/>
      <c r="B29" s="46"/>
      <c r="C29" s="43"/>
      <c r="D29" s="43"/>
      <c r="E29" s="43"/>
      <c r="F29" s="43"/>
      <c r="G29" s="43"/>
    </row>
    <row r="30" spans="1:7">
      <c r="A30" s="46"/>
      <c r="B30" s="46"/>
      <c r="C30" s="43"/>
      <c r="D30" s="43"/>
      <c r="E30" s="43"/>
      <c r="F30" s="43"/>
      <c r="G30" s="43"/>
    </row>
    <row r="31" spans="1:7">
      <c r="A31" s="46"/>
      <c r="B31" s="46"/>
      <c r="C31" s="43"/>
      <c r="D31" s="43"/>
      <c r="E31" s="43"/>
      <c r="F31" s="43"/>
      <c r="G31" s="43"/>
    </row>
    <row r="32" spans="1:7">
      <c r="A32" s="46"/>
      <c r="B32" s="46"/>
      <c r="C32" s="43"/>
      <c r="D32" s="43"/>
      <c r="E32" s="43"/>
      <c r="F32" s="43"/>
      <c r="G32" s="43"/>
    </row>
    <row r="33" spans="1:7">
      <c r="A33" s="46"/>
      <c r="B33" s="46"/>
      <c r="C33" s="43"/>
      <c r="D33" s="43"/>
      <c r="E33" s="43"/>
      <c r="F33" s="43"/>
      <c r="G33" s="43"/>
    </row>
    <row r="34" spans="1:7">
      <c r="A34" s="46"/>
      <c r="B34" s="46"/>
      <c r="C34" s="43"/>
      <c r="D34" s="43"/>
      <c r="E34" s="43"/>
      <c r="F34" s="43"/>
      <c r="G34" s="43"/>
    </row>
    <row r="35" spans="1:7">
      <c r="A35" s="46"/>
      <c r="B35" s="46"/>
      <c r="C35" s="43"/>
      <c r="D35" s="43"/>
      <c r="E35" s="43"/>
      <c r="F35" s="43"/>
      <c r="G35" s="43"/>
    </row>
    <row r="36" spans="1:7">
      <c r="A36" s="46"/>
      <c r="B36" s="46"/>
      <c r="C36" s="43"/>
      <c r="D36" s="43"/>
      <c r="E36" s="43"/>
      <c r="F36" s="43"/>
      <c r="G36" s="43"/>
    </row>
    <row r="37" spans="1:7">
      <c r="A37" s="46"/>
      <c r="B37" s="46"/>
      <c r="C37" s="43"/>
      <c r="D37" s="43"/>
      <c r="E37" s="43"/>
      <c r="F37" s="43"/>
      <c r="G37" s="43"/>
    </row>
    <row r="38" spans="1:7">
      <c r="A38" s="46"/>
      <c r="B38" s="46"/>
      <c r="C38" s="43"/>
      <c r="D38" s="43"/>
      <c r="E38" s="43"/>
      <c r="F38" s="43"/>
      <c r="G38" s="43"/>
    </row>
    <row r="39" spans="1:7">
      <c r="A39" s="46"/>
      <c r="B39" s="46"/>
      <c r="C39" s="43"/>
      <c r="D39" s="43"/>
      <c r="E39" s="43"/>
      <c r="F39" s="43"/>
      <c r="G39" s="43"/>
    </row>
    <row r="40" spans="1:7">
      <c r="A40" s="46"/>
      <c r="B40" s="46"/>
      <c r="C40" s="43"/>
      <c r="D40" s="43"/>
      <c r="E40" s="43"/>
      <c r="F40" s="43"/>
      <c r="G40" s="43"/>
    </row>
    <row r="41" spans="1:7">
      <c r="A41" s="46"/>
      <c r="B41" s="46"/>
      <c r="C41" s="43"/>
      <c r="D41" s="43"/>
      <c r="E41" s="43"/>
      <c r="F41" s="43"/>
      <c r="G41" s="43"/>
    </row>
    <row r="42" spans="1:7">
      <c r="A42" s="46"/>
      <c r="B42" s="46"/>
      <c r="C42" s="43"/>
      <c r="D42" s="43"/>
      <c r="E42" s="43"/>
      <c r="F42" s="43"/>
      <c r="G42" s="43"/>
    </row>
    <row r="43" spans="1:7">
      <c r="A43" s="46"/>
      <c r="B43" s="46"/>
      <c r="C43" s="43"/>
      <c r="D43" s="43"/>
      <c r="E43" s="43"/>
      <c r="F43" s="43"/>
      <c r="G43" s="43"/>
    </row>
    <row r="44" spans="1:7">
      <c r="A44" s="46"/>
      <c r="B44" s="46"/>
      <c r="C44" s="43"/>
      <c r="D44" s="43"/>
      <c r="E44" s="43"/>
      <c r="F44" s="43"/>
      <c r="G44" s="43"/>
    </row>
    <row r="45" spans="1:7">
      <c r="A45" s="46"/>
      <c r="B45" s="46"/>
      <c r="C45" s="43"/>
      <c r="D45" s="43"/>
      <c r="E45" s="43"/>
      <c r="F45" s="43"/>
      <c r="G45" s="43"/>
    </row>
    <row r="46" spans="1:7">
      <c r="A46" s="46"/>
      <c r="B46" s="46"/>
      <c r="C46" s="43"/>
      <c r="D46" s="43"/>
      <c r="E46" s="43"/>
      <c r="F46" s="43"/>
      <c r="G46" s="43"/>
    </row>
    <row r="47" spans="1:7">
      <c r="A47" s="46"/>
      <c r="B47" s="46"/>
      <c r="C47" s="43"/>
      <c r="D47" s="43"/>
      <c r="E47" s="43"/>
      <c r="F47" s="43"/>
      <c r="G47" s="43"/>
    </row>
    <row r="48" spans="1:7">
      <c r="A48" s="46"/>
      <c r="B48" s="46"/>
      <c r="C48" s="43"/>
      <c r="D48" s="43"/>
      <c r="E48" s="43"/>
      <c r="F48" s="43"/>
      <c r="G48" s="43"/>
    </row>
    <row r="49" spans="1:7">
      <c r="A49" s="46"/>
      <c r="B49" s="46"/>
      <c r="C49" s="43"/>
      <c r="D49" s="43"/>
      <c r="E49" s="43"/>
      <c r="F49" s="43"/>
      <c r="G49" s="43"/>
    </row>
    <row r="50" spans="1:7">
      <c r="A50" s="46"/>
      <c r="B50" s="46"/>
      <c r="C50" s="43"/>
      <c r="D50" s="43"/>
      <c r="E50" s="43"/>
      <c r="F50" s="43"/>
      <c r="G50" s="43"/>
    </row>
    <row r="51" spans="1:7">
      <c r="A51" s="46"/>
      <c r="B51" s="46"/>
      <c r="C51" s="43"/>
      <c r="D51" s="43"/>
      <c r="E51" s="43"/>
      <c r="F51" s="43"/>
      <c r="G51" s="43"/>
    </row>
    <row r="52" spans="1:7">
      <c r="A52" s="46"/>
      <c r="B52" s="46"/>
      <c r="C52" s="43"/>
      <c r="D52" s="43"/>
      <c r="E52" s="43"/>
      <c r="F52" s="43"/>
      <c r="G52" s="43"/>
    </row>
    <row r="53" spans="1:7">
      <c r="A53" s="46"/>
      <c r="B53" s="46"/>
      <c r="C53" s="43"/>
      <c r="D53" s="43"/>
      <c r="E53" s="43"/>
      <c r="F53" s="43"/>
      <c r="G53" s="43"/>
    </row>
    <row r="54" spans="1:7">
      <c r="A54" s="46"/>
      <c r="B54" s="46"/>
      <c r="C54" s="43"/>
      <c r="D54" s="43"/>
      <c r="E54" s="43"/>
      <c r="F54" s="43"/>
      <c r="G54" s="43"/>
    </row>
    <row r="55" spans="1:7">
      <c r="A55" s="46"/>
      <c r="B55" s="46"/>
      <c r="C55" s="43"/>
      <c r="D55" s="43"/>
      <c r="E55" s="43"/>
      <c r="F55" s="43"/>
      <c r="G55" s="43"/>
    </row>
    <row r="56" spans="1:7">
      <c r="A56" s="46"/>
      <c r="B56" s="46"/>
      <c r="C56" s="43"/>
      <c r="D56" s="43"/>
      <c r="E56" s="43"/>
      <c r="F56" s="43"/>
      <c r="G56" s="43"/>
    </row>
    <row r="57" spans="1:7">
      <c r="A57" s="46"/>
      <c r="B57" s="46"/>
      <c r="C57" s="43"/>
      <c r="D57" s="43"/>
      <c r="E57" s="43"/>
      <c r="F57" s="43"/>
      <c r="G57" s="43"/>
    </row>
    <row r="58" spans="1:7">
      <c r="A58" s="46"/>
      <c r="B58" s="46"/>
      <c r="C58" s="43"/>
      <c r="D58" s="43"/>
      <c r="E58" s="43"/>
      <c r="F58" s="43"/>
      <c r="G58" s="43"/>
    </row>
    <row r="59" spans="1:7">
      <c r="A59" s="46"/>
      <c r="B59" s="46"/>
      <c r="C59" s="43"/>
      <c r="D59" s="43"/>
      <c r="E59" s="43"/>
      <c r="F59" s="43"/>
      <c r="G59" s="43"/>
    </row>
    <row r="60" spans="1:7">
      <c r="A60" s="46"/>
      <c r="B60" s="46"/>
      <c r="C60" s="43"/>
      <c r="D60" s="43"/>
      <c r="E60" s="43"/>
      <c r="F60" s="43"/>
      <c r="G60" s="43"/>
    </row>
    <row r="61" spans="1:7">
      <c r="A61" s="46"/>
      <c r="B61" s="46"/>
      <c r="C61" s="43"/>
      <c r="D61" s="43"/>
      <c r="E61" s="43"/>
      <c r="F61" s="43"/>
      <c r="G61" s="43"/>
    </row>
    <row r="62" spans="1:7">
      <c r="A62" s="46"/>
      <c r="B62" s="46"/>
      <c r="C62" s="43"/>
      <c r="D62" s="43"/>
      <c r="E62" s="43"/>
      <c r="F62" s="43"/>
      <c r="G62" s="43"/>
    </row>
    <row r="63" spans="1:7">
      <c r="A63" s="46"/>
      <c r="B63" s="46"/>
      <c r="C63" s="43"/>
      <c r="D63" s="43"/>
      <c r="E63" s="43"/>
      <c r="F63" s="43"/>
      <c r="G63" s="43"/>
    </row>
    <row r="64" spans="1:7" ht="15" customHeight="1">
      <c r="A64" s="153" t="s">
        <v>66</v>
      </c>
      <c r="B64" s="154"/>
      <c r="C64" s="154"/>
      <c r="D64" s="154"/>
      <c r="E64" s="154"/>
      <c r="F64" s="154"/>
      <c r="G64" s="155"/>
    </row>
    <row r="65" spans="1:10" ht="15" customHeight="1">
      <c r="A65" s="28" t="s">
        <v>17</v>
      </c>
      <c r="B65" s="156" t="s">
        <v>71</v>
      </c>
      <c r="C65" s="157"/>
      <c r="D65" s="156" t="s">
        <v>72</v>
      </c>
      <c r="E65" s="157"/>
      <c r="F65" s="156" t="s">
        <v>73</v>
      </c>
      <c r="G65" s="157"/>
    </row>
    <row r="66" spans="1:10">
      <c r="A66" s="30">
        <v>1</v>
      </c>
      <c r="B66" s="31">
        <v>2</v>
      </c>
      <c r="C66" s="31">
        <v>3</v>
      </c>
      <c r="D66" s="31">
        <v>4</v>
      </c>
      <c r="E66" s="31">
        <v>5</v>
      </c>
      <c r="F66" s="69" t="s">
        <v>80</v>
      </c>
      <c r="G66" s="69" t="s">
        <v>81</v>
      </c>
    </row>
    <row r="67" spans="1:10">
      <c r="A67" s="32"/>
      <c r="B67" s="31" t="s">
        <v>65</v>
      </c>
      <c r="C67" s="31" t="s">
        <v>20</v>
      </c>
      <c r="D67" s="31" t="s">
        <v>65</v>
      </c>
      <c r="E67" s="31" t="s">
        <v>20</v>
      </c>
      <c r="F67" s="31" t="s">
        <v>65</v>
      </c>
      <c r="G67" s="31" t="s">
        <v>20</v>
      </c>
    </row>
    <row r="68" spans="1:10">
      <c r="A68" s="32"/>
      <c r="B68" s="28" t="s">
        <v>64</v>
      </c>
      <c r="C68" s="28" t="s">
        <v>44</v>
      </c>
      <c r="D68" s="28" t="s">
        <v>64</v>
      </c>
      <c r="E68" s="28" t="s">
        <v>44</v>
      </c>
      <c r="F68" s="28" t="s">
        <v>64</v>
      </c>
      <c r="G68" s="28" t="s">
        <v>44</v>
      </c>
    </row>
    <row r="69" spans="1:10">
      <c r="A69" s="34"/>
      <c r="B69" s="28">
        <v>2017</v>
      </c>
      <c r="C69" s="28">
        <v>2018</v>
      </c>
      <c r="D69" s="28">
        <v>2017</v>
      </c>
      <c r="E69" s="28">
        <v>2018</v>
      </c>
      <c r="F69" s="28">
        <v>2017</v>
      </c>
      <c r="G69" s="28">
        <v>2018</v>
      </c>
      <c r="I69" s="27" t="s">
        <v>70</v>
      </c>
      <c r="J69" s="27" t="s">
        <v>78</v>
      </c>
    </row>
    <row r="70" spans="1:10">
      <c r="A70" s="36" t="s">
        <v>85</v>
      </c>
      <c r="B70" s="37">
        <f ca="1">B7/I70*100</f>
        <v>3.4632019170764994</v>
      </c>
      <c r="C70" s="37">
        <f ca="1">C7/J70*100</f>
        <v>3.1999300946386913</v>
      </c>
      <c r="D70" s="37">
        <f ca="1">D7/I70*100</f>
        <v>3.360693065421966</v>
      </c>
      <c r="E70" s="37">
        <f ca="1">E7/J70*100</f>
        <v>3.3693857596059558</v>
      </c>
      <c r="F70" s="37">
        <f ca="1">F7/I70*100</f>
        <v>0.10250885165453366</v>
      </c>
      <c r="G70" s="37">
        <f ca="1">G7/J70*100</f>
        <v>-0.16945566496726411</v>
      </c>
      <c r="I70" s="68">
        <v>27033056</v>
      </c>
      <c r="J70" s="68">
        <v>29039460.402093399</v>
      </c>
    </row>
    <row r="71" spans="1:10">
      <c r="A71" s="36" t="s">
        <v>32</v>
      </c>
      <c r="B71" s="37">
        <f ca="1">B8/I71*100</f>
        <v>4.1284747717757106</v>
      </c>
      <c r="C71" s="37">
        <f ca="1">C8/J71*100</f>
        <v>3.7839517772884848</v>
      </c>
      <c r="D71" s="37">
        <f ca="1">D8/I71*100</f>
        <v>5.6911542002502307</v>
      </c>
      <c r="E71" s="37">
        <f ca="1">E8/J71*100</f>
        <v>5.8762589640852427</v>
      </c>
      <c r="F71" s="37">
        <f ca="1">F8/I71*100</f>
        <v>-1.5626794284745196</v>
      </c>
      <c r="G71" s="37">
        <f ca="1">G8/J71*100</f>
        <v>-2.0923071867967575</v>
      </c>
      <c r="I71" s="68">
        <v>27033056</v>
      </c>
      <c r="J71" s="68">
        <v>29039460.402093399</v>
      </c>
    </row>
    <row r="72" spans="1:10">
      <c r="A72" s="46"/>
      <c r="B72" s="46"/>
      <c r="C72" s="43"/>
      <c r="D72" s="43"/>
      <c r="E72" s="43"/>
      <c r="F72" s="43"/>
      <c r="G72" s="43"/>
    </row>
    <row r="73" spans="1:10">
      <c r="A73" s="46"/>
      <c r="B73" s="46"/>
      <c r="C73" s="43"/>
      <c r="D73" s="43"/>
      <c r="E73" s="43"/>
      <c r="F73" s="43"/>
      <c r="G73" s="43"/>
    </row>
    <row r="74" spans="1:10">
      <c r="A74" s="46"/>
      <c r="B74" s="46"/>
      <c r="C74" s="43"/>
      <c r="D74" s="43"/>
      <c r="E74" s="43"/>
      <c r="F74" s="43"/>
      <c r="G74" s="43"/>
    </row>
    <row r="75" spans="1:10">
      <c r="A75" s="46"/>
      <c r="B75" s="46"/>
      <c r="C75" s="43"/>
      <c r="D75" s="43"/>
      <c r="E75" s="43"/>
      <c r="F75" s="43"/>
      <c r="G75" s="43"/>
    </row>
    <row r="76" spans="1:10">
      <c r="A76" s="46"/>
      <c r="B76" s="46"/>
      <c r="C76" s="43"/>
      <c r="D76" s="43"/>
      <c r="E76" s="43"/>
      <c r="F76" s="43"/>
      <c r="G76" s="43"/>
    </row>
    <row r="77" spans="1:10">
      <c r="A77" s="46"/>
      <c r="B77" s="46"/>
      <c r="C77" s="43"/>
      <c r="D77" s="43"/>
      <c r="E77" s="43"/>
      <c r="F77" s="43"/>
      <c r="G77" s="43"/>
    </row>
    <row r="78" spans="1:10">
      <c r="A78" s="46"/>
      <c r="B78" s="46"/>
      <c r="C78" s="43"/>
      <c r="D78" s="43"/>
      <c r="E78" s="43"/>
      <c r="F78" s="43"/>
      <c r="G78" s="43"/>
    </row>
    <row r="79" spans="1:10">
      <c r="A79" s="46"/>
      <c r="B79" s="46"/>
      <c r="C79" s="43"/>
      <c r="D79" s="43"/>
      <c r="E79" s="43"/>
      <c r="F79" s="43"/>
      <c r="G79" s="43"/>
    </row>
    <row r="80" spans="1:10">
      <c r="A80" s="46"/>
      <c r="B80" s="46"/>
      <c r="C80" s="43"/>
      <c r="D80" s="43"/>
      <c r="E80" s="43"/>
      <c r="F80" s="43"/>
      <c r="G80" s="43"/>
    </row>
    <row r="81" spans="1:7">
      <c r="A81" s="46"/>
      <c r="B81" s="46"/>
      <c r="C81" s="43"/>
      <c r="D81" s="43"/>
      <c r="E81" s="43"/>
      <c r="F81" s="43"/>
      <c r="G81" s="43"/>
    </row>
    <row r="82" spans="1:7">
      <c r="A82" s="46"/>
      <c r="B82" s="46"/>
      <c r="C82" s="43"/>
      <c r="D82" s="43"/>
      <c r="E82" s="43"/>
      <c r="F82" s="43"/>
      <c r="G82" s="43"/>
    </row>
    <row r="83" spans="1:7">
      <c r="A83" s="46"/>
      <c r="B83" s="46"/>
      <c r="C83" s="43"/>
      <c r="D83" s="43"/>
      <c r="E83" s="43"/>
      <c r="F83" s="43"/>
      <c r="G83" s="43"/>
    </row>
    <row r="84" spans="1:7">
      <c r="A84" s="46"/>
      <c r="B84" s="46"/>
      <c r="C84" s="43"/>
      <c r="D84" s="43"/>
      <c r="E84" s="43"/>
      <c r="F84" s="43"/>
      <c r="G84" s="43"/>
    </row>
    <row r="85" spans="1:7">
      <c r="A85" s="46"/>
      <c r="B85" s="46"/>
      <c r="C85" s="43"/>
      <c r="D85" s="43"/>
      <c r="E85" s="43"/>
      <c r="F85" s="43"/>
      <c r="G85" s="43"/>
    </row>
    <row r="86" spans="1:7">
      <c r="A86" s="46"/>
      <c r="B86" s="46"/>
      <c r="C86" s="43"/>
      <c r="D86" s="43"/>
      <c r="E86" s="43"/>
      <c r="F86" s="43"/>
      <c r="G86" s="43"/>
    </row>
    <row r="87" spans="1:7">
      <c r="A87" s="46"/>
      <c r="B87" s="46"/>
      <c r="C87" s="43"/>
      <c r="D87" s="43"/>
      <c r="E87" s="43"/>
      <c r="F87" s="43"/>
      <c r="G87" s="43"/>
    </row>
    <row r="88" spans="1:7">
      <c r="A88" s="46"/>
      <c r="B88" s="46"/>
      <c r="C88" s="43"/>
      <c r="D88" s="43"/>
      <c r="E88" s="43"/>
      <c r="F88" s="43"/>
      <c r="G88" s="43"/>
    </row>
    <row r="89" spans="1:7">
      <c r="A89" s="46"/>
      <c r="B89" s="46"/>
      <c r="C89" s="43"/>
      <c r="D89" s="43"/>
      <c r="E89" s="43"/>
      <c r="F89" s="43"/>
      <c r="G89" s="43"/>
    </row>
    <row r="90" spans="1:7">
      <c r="A90" s="46"/>
      <c r="B90" s="46"/>
      <c r="C90" s="43"/>
      <c r="D90" s="43"/>
      <c r="E90" s="43"/>
      <c r="F90" s="43"/>
      <c r="G90" s="43"/>
    </row>
    <row r="91" spans="1:7">
      <c r="A91" s="46"/>
      <c r="B91" s="46"/>
      <c r="C91" s="43"/>
      <c r="D91" s="43"/>
      <c r="E91" s="43"/>
      <c r="F91" s="43"/>
      <c r="G91" s="43"/>
    </row>
    <row r="92" spans="1:7">
      <c r="A92" s="46"/>
      <c r="B92" s="46"/>
      <c r="C92" s="43"/>
      <c r="D92" s="43"/>
      <c r="E92" s="43"/>
      <c r="F92" s="43"/>
      <c r="G92" s="43"/>
    </row>
    <row r="93" spans="1:7">
      <c r="A93" s="46"/>
      <c r="B93" s="46"/>
      <c r="C93" s="43"/>
      <c r="D93" s="43"/>
      <c r="E93" s="43"/>
      <c r="F93" s="43"/>
      <c r="G93" s="43"/>
    </row>
    <row r="94" spans="1:7">
      <c r="A94" s="46"/>
      <c r="B94" s="46"/>
      <c r="C94" s="43"/>
      <c r="D94" s="43"/>
      <c r="E94" s="43"/>
      <c r="F94" s="43"/>
      <c r="G94" s="43"/>
    </row>
    <row r="95" spans="1:7">
      <c r="A95" s="46"/>
      <c r="B95" s="46"/>
      <c r="C95" s="43"/>
      <c r="D95" s="43"/>
      <c r="E95" s="43"/>
      <c r="F95" s="43"/>
      <c r="G95" s="43"/>
    </row>
    <row r="96" spans="1:7">
      <c r="A96" s="46"/>
      <c r="B96" s="46"/>
      <c r="C96" s="43"/>
      <c r="D96" s="43"/>
      <c r="E96" s="43"/>
      <c r="F96" s="43"/>
      <c r="G96" s="43"/>
    </row>
    <row r="97" spans="1:7">
      <c r="A97" s="46"/>
      <c r="B97" s="46"/>
      <c r="C97" s="43"/>
      <c r="D97" s="43"/>
      <c r="E97" s="43"/>
      <c r="F97" s="43"/>
      <c r="G97" s="43"/>
    </row>
    <row r="98" spans="1:7">
      <c r="A98" s="46"/>
      <c r="B98" s="46"/>
      <c r="C98" s="43"/>
      <c r="D98" s="43"/>
      <c r="E98" s="43"/>
      <c r="F98" s="43"/>
      <c r="G98" s="43"/>
    </row>
    <row r="99" spans="1:7">
      <c r="A99" s="46"/>
      <c r="B99" s="46"/>
      <c r="C99" s="43"/>
      <c r="D99" s="43"/>
      <c r="E99" s="43"/>
      <c r="F99" s="43"/>
      <c r="G99" s="43"/>
    </row>
    <row r="100" spans="1:7">
      <c r="A100" s="46"/>
      <c r="B100" s="46"/>
      <c r="C100" s="43"/>
      <c r="D100" s="43"/>
      <c r="E100" s="43"/>
      <c r="F100" s="43"/>
      <c r="G100" s="43"/>
    </row>
    <row r="101" spans="1:7">
      <c r="A101" s="46"/>
      <c r="B101" s="46"/>
      <c r="C101" s="43"/>
      <c r="D101" s="43"/>
      <c r="E101" s="43"/>
      <c r="F101" s="43"/>
      <c r="G101" s="43"/>
    </row>
    <row r="102" spans="1:7">
      <c r="A102" s="46"/>
      <c r="B102" s="46"/>
      <c r="C102" s="43"/>
      <c r="D102" s="43"/>
      <c r="E102" s="43"/>
      <c r="F102" s="43"/>
      <c r="G102" s="43"/>
    </row>
    <row r="103" spans="1:7">
      <c r="A103" s="46"/>
      <c r="B103" s="46"/>
      <c r="C103" s="43"/>
      <c r="D103" s="43"/>
      <c r="E103" s="43"/>
      <c r="F103" s="43"/>
      <c r="G103" s="43"/>
    </row>
    <row r="104" spans="1:7">
      <c r="A104" s="46"/>
      <c r="B104" s="46"/>
      <c r="C104" s="43"/>
      <c r="D104" s="43"/>
      <c r="E104" s="43"/>
      <c r="F104" s="43"/>
      <c r="G104" s="43"/>
    </row>
    <row r="105" spans="1:7">
      <c r="A105" s="46"/>
      <c r="B105" s="46"/>
      <c r="C105" s="43"/>
      <c r="D105" s="43"/>
      <c r="E105" s="43"/>
      <c r="F105" s="43"/>
      <c r="G105" s="43"/>
    </row>
    <row r="106" spans="1:7">
      <c r="A106" s="46"/>
      <c r="B106" s="46"/>
      <c r="C106" s="43"/>
      <c r="D106" s="43"/>
      <c r="E106" s="43"/>
      <c r="F106" s="43"/>
      <c r="G106" s="43"/>
    </row>
    <row r="107" spans="1:7">
      <c r="A107" s="46"/>
      <c r="B107" s="46"/>
      <c r="C107" s="43"/>
      <c r="D107" s="43"/>
      <c r="E107" s="43"/>
      <c r="F107" s="43"/>
      <c r="G107" s="43"/>
    </row>
    <row r="108" spans="1:7">
      <c r="A108" s="46"/>
      <c r="B108" s="46"/>
      <c r="C108" s="43"/>
      <c r="D108" s="43"/>
      <c r="E108" s="43"/>
      <c r="F108" s="43"/>
      <c r="G108" s="43"/>
    </row>
    <row r="109" spans="1:7">
      <c r="A109" s="46"/>
      <c r="B109" s="46"/>
      <c r="C109" s="43"/>
      <c r="D109" s="43"/>
      <c r="E109" s="43"/>
      <c r="F109" s="43"/>
      <c r="G109" s="43"/>
    </row>
    <row r="110" spans="1:7">
      <c r="A110" s="46"/>
      <c r="B110" s="46"/>
      <c r="C110" s="43"/>
      <c r="D110" s="43"/>
      <c r="E110" s="43"/>
      <c r="F110" s="43"/>
      <c r="G110" s="43"/>
    </row>
    <row r="111" spans="1:7">
      <c r="A111" s="46"/>
      <c r="B111" s="46"/>
      <c r="C111" s="43"/>
      <c r="D111" s="43"/>
      <c r="E111" s="43"/>
      <c r="F111" s="43"/>
      <c r="G111" s="43"/>
    </row>
    <row r="112" spans="1:7">
      <c r="A112" s="46"/>
      <c r="B112" s="46"/>
      <c r="C112" s="43"/>
      <c r="D112" s="43"/>
      <c r="E112" s="43"/>
      <c r="F112" s="43"/>
      <c r="G112" s="43"/>
    </row>
    <row r="113" spans="1:7">
      <c r="A113" s="46"/>
      <c r="B113" s="46"/>
      <c r="C113" s="43"/>
      <c r="D113" s="43"/>
      <c r="E113" s="43"/>
      <c r="F113" s="43"/>
      <c r="G113" s="43"/>
    </row>
    <row r="114" spans="1:7">
      <c r="A114" s="46"/>
      <c r="B114" s="46"/>
      <c r="C114" s="43"/>
      <c r="D114" s="43"/>
      <c r="E114" s="43"/>
      <c r="F114" s="43"/>
      <c r="G114" s="43"/>
    </row>
    <row r="115" spans="1:7">
      <c r="A115" s="46"/>
      <c r="B115" s="46"/>
      <c r="C115" s="43"/>
      <c r="D115" s="43"/>
      <c r="E115" s="43"/>
      <c r="F115" s="43"/>
      <c r="G115" s="43"/>
    </row>
    <row r="116" spans="1:7">
      <c r="A116" s="46"/>
      <c r="B116" s="46"/>
      <c r="C116" s="43"/>
      <c r="D116" s="43"/>
      <c r="E116" s="43"/>
      <c r="F116" s="43"/>
      <c r="G116" s="43"/>
    </row>
    <row r="117" spans="1:7">
      <c r="A117" s="46"/>
      <c r="B117" s="46"/>
      <c r="C117" s="43"/>
      <c r="D117" s="43"/>
      <c r="E117" s="43"/>
      <c r="F117" s="43"/>
      <c r="G117" s="43"/>
    </row>
    <row r="118" spans="1:7">
      <c r="A118" s="46"/>
      <c r="B118" s="46"/>
      <c r="C118" s="43"/>
      <c r="D118" s="43"/>
      <c r="E118" s="43"/>
      <c r="F118" s="43"/>
      <c r="G118" s="43"/>
    </row>
    <row r="119" spans="1:7">
      <c r="A119" s="46"/>
      <c r="B119" s="46"/>
      <c r="C119" s="43"/>
      <c r="D119" s="43"/>
      <c r="E119" s="43"/>
      <c r="F119" s="43"/>
      <c r="G119" s="43"/>
    </row>
    <row r="120" spans="1:7">
      <c r="A120" s="46"/>
      <c r="B120" s="46"/>
      <c r="C120" s="43"/>
      <c r="D120" s="43"/>
      <c r="E120" s="43"/>
      <c r="F120" s="43"/>
      <c r="G120" s="43"/>
    </row>
    <row r="121" spans="1:7">
      <c r="A121" s="46"/>
      <c r="B121" s="46"/>
      <c r="C121" s="43"/>
      <c r="D121" s="43"/>
      <c r="E121" s="43"/>
      <c r="F121" s="43"/>
      <c r="G121" s="43"/>
    </row>
    <row r="122" spans="1:7">
      <c r="A122" s="46"/>
      <c r="B122" s="46"/>
      <c r="C122" s="43"/>
      <c r="D122" s="43"/>
      <c r="E122" s="43"/>
      <c r="F122" s="43"/>
      <c r="G122" s="43"/>
    </row>
    <row r="123" spans="1:7">
      <c r="A123" s="46"/>
      <c r="B123" s="46"/>
      <c r="C123" s="43"/>
      <c r="D123" s="43"/>
      <c r="E123" s="43"/>
      <c r="F123" s="43"/>
      <c r="G123" s="43"/>
    </row>
    <row r="124" spans="1:7">
      <c r="A124" s="46"/>
      <c r="B124" s="46"/>
      <c r="C124" s="43"/>
      <c r="D124" s="43"/>
      <c r="E124" s="43"/>
      <c r="F124" s="43"/>
      <c r="G124" s="43"/>
    </row>
    <row r="125" spans="1:7">
      <c r="A125" s="46"/>
      <c r="B125" s="46"/>
      <c r="C125" s="43"/>
      <c r="D125" s="43"/>
      <c r="E125" s="43"/>
      <c r="F125" s="43"/>
      <c r="G125" s="43"/>
    </row>
    <row r="126" spans="1:7">
      <c r="A126" s="46"/>
      <c r="B126" s="46"/>
      <c r="C126" s="43"/>
      <c r="D126" s="43"/>
      <c r="E126" s="43"/>
      <c r="F126" s="43"/>
      <c r="G126" s="43"/>
    </row>
    <row r="127" spans="1:7" ht="15" customHeight="1">
      <c r="A127" s="153" t="s">
        <v>0</v>
      </c>
      <c r="B127" s="154"/>
      <c r="C127" s="154"/>
      <c r="D127" s="154"/>
      <c r="E127" s="154"/>
      <c r="F127" s="154"/>
      <c r="G127" s="155"/>
    </row>
    <row r="128" spans="1:7" ht="15" customHeight="1">
      <c r="A128" s="28" t="s">
        <v>17</v>
      </c>
      <c r="B128" s="156" t="s">
        <v>67</v>
      </c>
      <c r="C128" s="158"/>
      <c r="D128" s="157"/>
      <c r="E128" s="156" t="s">
        <v>71</v>
      </c>
      <c r="F128" s="158"/>
      <c r="G128" s="157"/>
    </row>
    <row r="129" spans="1:11">
      <c r="A129" s="30">
        <v>1</v>
      </c>
      <c r="B129" s="31">
        <v>2</v>
      </c>
      <c r="C129" s="31">
        <v>3</v>
      </c>
      <c r="D129" s="31">
        <v>4</v>
      </c>
      <c r="E129" s="31">
        <v>5</v>
      </c>
      <c r="F129" s="31">
        <v>6</v>
      </c>
      <c r="G129" s="31">
        <v>7</v>
      </c>
    </row>
    <row r="130" spans="1:11">
      <c r="A130" s="32"/>
      <c r="B130" s="31" t="s">
        <v>77</v>
      </c>
      <c r="C130" s="31" t="s">
        <v>65</v>
      </c>
      <c r="D130" s="31" t="s">
        <v>20</v>
      </c>
      <c r="E130" s="31" t="s">
        <v>77</v>
      </c>
      <c r="F130" s="31" t="s">
        <v>65</v>
      </c>
      <c r="G130" s="31" t="s">
        <v>20</v>
      </c>
    </row>
    <row r="131" spans="1:11">
      <c r="A131" s="32"/>
      <c r="B131" s="28" t="s">
        <v>76</v>
      </c>
      <c r="C131" s="28" t="s">
        <v>64</v>
      </c>
      <c r="D131" s="28" t="s">
        <v>44</v>
      </c>
      <c r="E131" s="28" t="s">
        <v>76</v>
      </c>
      <c r="F131" s="28" t="s">
        <v>64</v>
      </c>
      <c r="G131" s="28" t="s">
        <v>44</v>
      </c>
      <c r="I131" s="40"/>
      <c r="J131" s="40"/>
      <c r="K131" s="40"/>
    </row>
    <row r="132" spans="1:11">
      <c r="A132" s="34"/>
      <c r="B132" s="28">
        <v>2016</v>
      </c>
      <c r="C132" s="28">
        <v>2017</v>
      </c>
      <c r="D132" s="28">
        <v>2018</v>
      </c>
      <c r="E132" s="28">
        <v>2016</v>
      </c>
      <c r="F132" s="28">
        <v>2017</v>
      </c>
      <c r="G132" s="28">
        <v>2018</v>
      </c>
      <c r="I132" s="40" t="s">
        <v>75</v>
      </c>
      <c r="J132" s="40" t="s">
        <v>70</v>
      </c>
      <c r="K132" s="40" t="s">
        <v>78</v>
      </c>
    </row>
    <row r="133" spans="1:11">
      <c r="A133" s="36" t="s">
        <v>85</v>
      </c>
      <c r="B133" s="65">
        <f ca="1">AVERAGE('4'!B152:B162)</f>
        <v>715822.73219636362</v>
      </c>
      <c r="C133" s="65">
        <f ca="1">AVERAGE('4'!C152:C162)</f>
        <v>744687.41072727274</v>
      </c>
      <c r="D133" s="65">
        <f ca="1">AVERAGE('4'!E152:E162)</f>
        <v>821160.7</v>
      </c>
      <c r="E133" s="37">
        <f t="shared" ref="E133:G134" ca="1" si="1">B133/I133*100</f>
        <v>2.8589817571218501</v>
      </c>
      <c r="F133" s="37">
        <f t="shared" ca="1" si="1"/>
        <v>2.7547289168019802</v>
      </c>
      <c r="G133" s="37">
        <f t="shared" ca="1" si="1"/>
        <v>2.8277409036870536</v>
      </c>
      <c r="I133" s="68">
        <v>25037681</v>
      </c>
      <c r="J133" s="68">
        <v>27033056</v>
      </c>
      <c r="K133" s="68">
        <v>29039460.402093399</v>
      </c>
    </row>
    <row r="134" spans="1:11">
      <c r="A134" s="36" t="s">
        <v>32</v>
      </c>
      <c r="B134" s="65">
        <f ca="1">'4'!B163</f>
        <v>783686.70684000012</v>
      </c>
      <c r="C134" s="65">
        <f ca="1">'4'!C163</f>
        <v>865773.71200000029</v>
      </c>
      <c r="D134" s="65" t="str">
        <f ca="1">'4'!E163</f>
        <v/>
      </c>
      <c r="E134" s="37">
        <f t="shared" ca="1" si="1"/>
        <v>3.1300291222657566</v>
      </c>
      <c r="F134" s="37">
        <f t="shared" ca="1" si="1"/>
        <v>3.2026483132354713</v>
      </c>
      <c r="G134" s="37" t="e">
        <f t="shared" ca="1" si="1"/>
        <v>#VALUE!</v>
      </c>
      <c r="I134" s="68">
        <v>25037681</v>
      </c>
      <c r="J134" s="68">
        <v>27033056</v>
      </c>
      <c r="K134" s="68">
        <v>29039460.402093399</v>
      </c>
    </row>
    <row r="135" spans="1:11">
      <c r="A135" s="46"/>
      <c r="B135" s="46"/>
      <c r="C135" s="43"/>
      <c r="D135" s="43"/>
      <c r="E135" s="43"/>
      <c r="F135" s="43"/>
      <c r="G135" s="43"/>
    </row>
    <row r="136" spans="1:11">
      <c r="A136" s="46"/>
      <c r="B136" s="46"/>
      <c r="C136" s="43"/>
      <c r="D136" s="43"/>
      <c r="E136" s="43"/>
      <c r="F136" s="43"/>
      <c r="G136" s="43"/>
    </row>
    <row r="137" spans="1:11">
      <c r="A137" s="46"/>
      <c r="B137" s="46"/>
      <c r="C137" s="43"/>
      <c r="D137" s="43"/>
      <c r="E137" s="43"/>
      <c r="F137" s="43"/>
      <c r="G137" s="43"/>
    </row>
    <row r="138" spans="1:11">
      <c r="A138" s="46"/>
      <c r="B138" s="46"/>
      <c r="C138" s="43"/>
      <c r="D138" s="43"/>
      <c r="E138" s="43"/>
      <c r="F138" s="43"/>
      <c r="G138" s="43"/>
    </row>
    <row r="139" spans="1:11">
      <c r="A139" s="46"/>
      <c r="B139" s="46"/>
      <c r="C139" s="43"/>
      <c r="D139" s="43"/>
      <c r="E139" s="43"/>
      <c r="F139" s="43"/>
      <c r="G139" s="43"/>
    </row>
    <row r="140" spans="1:11">
      <c r="A140" s="46"/>
      <c r="B140" s="46"/>
      <c r="C140" s="43"/>
      <c r="D140" s="43"/>
      <c r="E140" s="43"/>
      <c r="F140" s="43"/>
      <c r="G140" s="43"/>
    </row>
    <row r="141" spans="1:11">
      <c r="A141" s="46"/>
      <c r="B141" s="46"/>
      <c r="C141" s="43"/>
      <c r="D141" s="43"/>
      <c r="E141" s="43"/>
      <c r="F141" s="43"/>
      <c r="G141" s="43"/>
    </row>
    <row r="142" spans="1:11">
      <c r="A142" s="46"/>
      <c r="B142" s="46"/>
      <c r="C142" s="43"/>
      <c r="D142" s="43"/>
      <c r="E142" s="43"/>
      <c r="F142" s="43"/>
      <c r="G142" s="43"/>
    </row>
    <row r="143" spans="1:11">
      <c r="A143" s="46"/>
      <c r="B143" s="46"/>
      <c r="C143" s="43"/>
      <c r="D143" s="43"/>
      <c r="E143" s="43"/>
      <c r="F143" s="43"/>
      <c r="G143" s="43"/>
    </row>
    <row r="144" spans="1:11">
      <c r="A144" s="46"/>
      <c r="B144" s="46"/>
      <c r="C144" s="43"/>
      <c r="D144" s="43"/>
      <c r="E144" s="43"/>
      <c r="F144" s="43"/>
      <c r="G144" s="43"/>
    </row>
    <row r="145" spans="1:7">
      <c r="A145" s="46"/>
      <c r="B145" s="46"/>
      <c r="C145" s="43"/>
      <c r="D145" s="43"/>
      <c r="E145" s="43"/>
      <c r="F145" s="43"/>
      <c r="G145" s="43"/>
    </row>
    <row r="146" spans="1:7">
      <c r="A146" s="46"/>
      <c r="B146" s="46"/>
      <c r="C146" s="43"/>
      <c r="D146" s="43"/>
      <c r="E146" s="43"/>
      <c r="F146" s="43"/>
      <c r="G146" s="43"/>
    </row>
    <row r="147" spans="1:7">
      <c r="A147" s="46"/>
      <c r="B147" s="46"/>
      <c r="C147" s="43"/>
      <c r="D147" s="43"/>
      <c r="E147" s="43"/>
      <c r="F147" s="43"/>
      <c r="G147" s="43"/>
    </row>
    <row r="148" spans="1:7">
      <c r="A148" s="46"/>
      <c r="B148" s="46"/>
      <c r="C148" s="43"/>
      <c r="D148" s="43"/>
      <c r="E148" s="43"/>
      <c r="F148" s="43"/>
      <c r="G148" s="43"/>
    </row>
    <row r="149" spans="1:7">
      <c r="A149" s="46"/>
      <c r="B149" s="46"/>
      <c r="C149" s="43"/>
      <c r="D149" s="43"/>
      <c r="E149" s="43"/>
      <c r="F149" s="43"/>
      <c r="G149" s="43"/>
    </row>
    <row r="150" spans="1:7">
      <c r="A150" s="46"/>
      <c r="B150" s="46"/>
      <c r="C150" s="43"/>
      <c r="D150" s="43"/>
      <c r="E150" s="43"/>
      <c r="F150" s="43"/>
      <c r="G150" s="43"/>
    </row>
    <row r="151" spans="1:7">
      <c r="A151" s="46"/>
      <c r="B151" s="46"/>
      <c r="C151" s="43"/>
      <c r="D151" s="43"/>
      <c r="E151" s="43"/>
      <c r="F151" s="43"/>
      <c r="G151" s="43"/>
    </row>
    <row r="152" spans="1:7">
      <c r="A152" s="46"/>
      <c r="B152" s="46"/>
      <c r="C152" s="43"/>
      <c r="D152" s="43"/>
      <c r="E152" s="43"/>
      <c r="F152" s="43"/>
      <c r="G152" s="43"/>
    </row>
    <row r="153" spans="1:7">
      <c r="A153" s="46"/>
      <c r="B153" s="46"/>
      <c r="C153" s="43"/>
      <c r="D153" s="43"/>
      <c r="E153" s="43"/>
      <c r="F153" s="43"/>
      <c r="G153" s="43"/>
    </row>
    <row r="154" spans="1:7">
      <c r="A154" s="46"/>
      <c r="B154" s="46"/>
      <c r="C154" s="43"/>
      <c r="D154" s="43"/>
      <c r="E154" s="43"/>
      <c r="F154" s="43"/>
      <c r="G154" s="43"/>
    </row>
    <row r="155" spans="1:7">
      <c r="A155" s="46"/>
      <c r="B155" s="46"/>
      <c r="C155" s="43"/>
      <c r="D155" s="43"/>
      <c r="E155" s="43"/>
      <c r="F155" s="43"/>
      <c r="G155" s="43"/>
    </row>
    <row r="156" spans="1:7">
      <c r="A156" s="46"/>
      <c r="B156" s="46"/>
      <c r="C156" s="43"/>
      <c r="D156" s="43"/>
      <c r="E156" s="43"/>
      <c r="F156" s="43"/>
      <c r="G156" s="43"/>
    </row>
    <row r="157" spans="1:7">
      <c r="A157" s="46"/>
      <c r="B157" s="46"/>
      <c r="C157" s="43"/>
      <c r="D157" s="43"/>
      <c r="E157" s="43"/>
      <c r="F157" s="43"/>
      <c r="G157" s="43"/>
    </row>
    <row r="158" spans="1:7">
      <c r="A158" s="46"/>
      <c r="B158" s="46"/>
      <c r="C158" s="43"/>
      <c r="D158" s="43"/>
      <c r="E158" s="43"/>
      <c r="F158" s="43"/>
      <c r="G158" s="43"/>
    </row>
    <row r="159" spans="1:7">
      <c r="A159" s="46"/>
      <c r="B159" s="46"/>
      <c r="C159" s="43"/>
      <c r="D159" s="43"/>
      <c r="E159" s="43"/>
      <c r="F159" s="43"/>
      <c r="G159" s="43"/>
    </row>
    <row r="160" spans="1:7">
      <c r="A160" s="46"/>
      <c r="B160" s="46"/>
      <c r="C160" s="43"/>
      <c r="D160" s="43"/>
      <c r="E160" s="43"/>
      <c r="F160" s="43"/>
      <c r="G160" s="43"/>
    </row>
    <row r="161" spans="1:19">
      <c r="A161" s="46"/>
      <c r="B161" s="46"/>
      <c r="C161" s="43"/>
      <c r="D161" s="43"/>
      <c r="E161" s="43"/>
      <c r="F161" s="43"/>
      <c r="G161" s="43"/>
    </row>
    <row r="162" spans="1:19">
      <c r="A162" s="46"/>
      <c r="B162" s="46"/>
      <c r="C162" s="43"/>
      <c r="D162" s="43"/>
      <c r="E162" s="43"/>
      <c r="F162" s="43"/>
      <c r="G162" s="43"/>
    </row>
    <row r="163" spans="1:19">
      <c r="A163" s="46"/>
      <c r="B163" s="46"/>
      <c r="C163" s="43"/>
      <c r="D163" s="43"/>
      <c r="E163" s="43"/>
      <c r="F163" s="43"/>
      <c r="G163" s="43"/>
    </row>
    <row r="164" spans="1:19">
      <c r="A164" s="46"/>
      <c r="B164" s="46"/>
      <c r="C164" s="43"/>
      <c r="D164" s="43"/>
      <c r="E164" s="43"/>
      <c r="F164" s="43"/>
      <c r="G164" s="43"/>
    </row>
    <row r="165" spans="1:19">
      <c r="A165" s="46"/>
      <c r="B165" s="46"/>
      <c r="C165" s="43"/>
      <c r="D165" s="43"/>
      <c r="E165" s="43"/>
      <c r="F165" s="43"/>
      <c r="G165" s="43"/>
    </row>
    <row r="166" spans="1:19">
      <c r="A166" s="46"/>
      <c r="B166" s="46"/>
      <c r="C166" s="43"/>
      <c r="D166" s="43"/>
      <c r="E166" s="43"/>
      <c r="F166" s="43"/>
      <c r="G166" s="43"/>
    </row>
    <row r="167" spans="1:19">
      <c r="A167" s="46"/>
      <c r="B167" s="46"/>
      <c r="C167" s="43"/>
      <c r="D167" s="43"/>
      <c r="E167" s="43"/>
      <c r="F167" s="43"/>
      <c r="G167" s="43"/>
    </row>
    <row r="168" spans="1:19">
      <c r="A168" s="46"/>
      <c r="B168" s="46"/>
      <c r="C168" s="43"/>
      <c r="D168" s="43"/>
      <c r="E168" s="43"/>
      <c r="F168" s="43"/>
      <c r="G168" s="43"/>
    </row>
    <row r="169" spans="1:19">
      <c r="A169" s="46"/>
      <c r="B169" s="46"/>
      <c r="C169" s="43"/>
      <c r="D169" s="43"/>
      <c r="E169" s="43"/>
      <c r="F169" s="43"/>
      <c r="G169" s="43"/>
    </row>
    <row r="170" spans="1:19">
      <c r="A170" s="46"/>
      <c r="B170" s="46"/>
      <c r="C170" s="43"/>
      <c r="D170" s="43"/>
      <c r="E170" s="43"/>
      <c r="F170" s="43"/>
      <c r="G170" s="43"/>
    </row>
    <row r="171" spans="1:19">
      <c r="A171" s="46"/>
      <c r="B171" s="46"/>
      <c r="C171" s="43"/>
      <c r="D171" s="43"/>
      <c r="E171" s="43"/>
      <c r="F171" s="43"/>
      <c r="G171" s="43"/>
    </row>
    <row r="172" spans="1:19" s="38" customFormat="1">
      <c r="A172" s="46"/>
      <c r="B172" s="46"/>
      <c r="C172" s="46"/>
      <c r="D172" s="46"/>
      <c r="E172" s="46"/>
      <c r="F172" s="46"/>
      <c r="G172" s="46"/>
      <c r="H172" s="46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s="38" customFormat="1">
      <c r="A173" s="153" t="s">
        <v>79</v>
      </c>
      <c r="B173" s="154"/>
      <c r="C173" s="154"/>
      <c r="D173" s="154"/>
      <c r="E173" s="154"/>
      <c r="F173" s="154"/>
      <c r="G173" s="155"/>
      <c r="H173" s="46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>
      <c r="A174" s="28" t="s">
        <v>17</v>
      </c>
      <c r="B174" s="156" t="s">
        <v>67</v>
      </c>
      <c r="C174" s="157"/>
      <c r="D174" s="156" t="s">
        <v>68</v>
      </c>
      <c r="E174" s="157"/>
      <c r="F174" s="156" t="s">
        <v>69</v>
      </c>
      <c r="G174" s="157"/>
      <c r="H174" s="46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>
      <c r="A175" s="30">
        <v>1</v>
      </c>
      <c r="B175" s="31">
        <v>2</v>
      </c>
      <c r="C175" s="31">
        <v>3</v>
      </c>
      <c r="D175" s="31">
        <v>4</v>
      </c>
      <c r="E175" s="31">
        <v>5</v>
      </c>
      <c r="F175" s="69" t="s">
        <v>80</v>
      </c>
      <c r="G175" s="69" t="s">
        <v>81</v>
      </c>
      <c r="H175" s="46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>
      <c r="A176" s="32"/>
      <c r="B176" s="31" t="s">
        <v>65</v>
      </c>
      <c r="C176" s="31" t="s">
        <v>20</v>
      </c>
      <c r="D176" s="31" t="s">
        <v>65</v>
      </c>
      <c r="E176" s="31" t="s">
        <v>20</v>
      </c>
      <c r="F176" s="31" t="s">
        <v>65</v>
      </c>
      <c r="G176" s="31" t="s">
        <v>20</v>
      </c>
      <c r="H176" s="46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>
      <c r="A177" s="32"/>
      <c r="B177" s="28" t="s">
        <v>64</v>
      </c>
      <c r="C177" s="28" t="s">
        <v>44</v>
      </c>
      <c r="D177" s="28" t="s">
        <v>64</v>
      </c>
      <c r="E177" s="28" t="s">
        <v>44</v>
      </c>
      <c r="F177" s="28" t="s">
        <v>64</v>
      </c>
      <c r="G177" s="28" t="s">
        <v>44</v>
      </c>
      <c r="H177" s="46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>
      <c r="A178" s="34"/>
      <c r="B178" s="28">
        <v>2017</v>
      </c>
      <c r="C178" s="28">
        <v>2018</v>
      </c>
      <c r="D178" s="28">
        <v>2017</v>
      </c>
      <c r="E178" s="28">
        <v>2018</v>
      </c>
      <c r="F178" s="28">
        <v>2017</v>
      </c>
      <c r="G178" s="28">
        <v>2018</v>
      </c>
      <c r="H178" s="46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>
      <c r="A179" s="36" t="s">
        <v>85</v>
      </c>
      <c r="B179" s="65">
        <f ca="1">AVERAGE('4'!B225:B235)</f>
        <v>527406.71272727277</v>
      </c>
      <c r="C179" s="65">
        <f ca="1">AVERAGE('4'!C225:C235)</f>
        <v>529418.22109090909</v>
      </c>
      <c r="D179" s="65">
        <f ca="1">AVERAGE('4'!E225:E235)</f>
        <v>540196.28336363635</v>
      </c>
      <c r="E179" s="65">
        <f ca="1">AVERAGE('4'!F225:F235)</f>
        <v>593880.98163636366</v>
      </c>
      <c r="F179" s="65">
        <f t="shared" ref="F179:G180" ca="1" si="2">B179-D179</f>
        <v>-12789.570636363584</v>
      </c>
      <c r="G179" s="65">
        <f t="shared" ca="1" si="2"/>
        <v>-64462.76054545457</v>
      </c>
      <c r="H179" s="46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>
      <c r="A180" s="36" t="s">
        <v>32</v>
      </c>
      <c r="B180" s="65">
        <f ca="1">'4'!B236</f>
        <v>629644.76800000016</v>
      </c>
      <c r="C180" s="65">
        <f ca="1">'4'!C236</f>
        <v>601482.06933000032</v>
      </c>
      <c r="D180" s="65">
        <f ca="1">'4'!E236</f>
        <v>974003.67700000014</v>
      </c>
      <c r="E180" s="65">
        <f ca="1">'4'!F236</f>
        <v>1134353.7279999992</v>
      </c>
      <c r="F180" s="65">
        <f t="shared" ca="1" si="2"/>
        <v>-344358.90899999999</v>
      </c>
      <c r="G180" s="65">
        <f t="shared" ca="1" si="2"/>
        <v>-532871.65866999887</v>
      </c>
      <c r="H180" s="46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>
      <c r="A181" s="46"/>
      <c r="B181" s="46"/>
      <c r="C181" s="43"/>
      <c r="D181" s="43"/>
      <c r="E181" s="43"/>
      <c r="F181" s="43"/>
      <c r="G181" s="43"/>
    </row>
    <row r="182" spans="1:19">
      <c r="A182" s="46"/>
      <c r="B182" s="46"/>
      <c r="C182" s="43"/>
      <c r="D182" s="43"/>
      <c r="E182" s="43"/>
      <c r="F182" s="43"/>
      <c r="G182" s="43"/>
    </row>
    <row r="183" spans="1:19">
      <c r="A183" s="46"/>
      <c r="B183" s="46"/>
      <c r="C183" s="43"/>
      <c r="D183" s="43"/>
      <c r="E183" s="43"/>
      <c r="F183" s="43"/>
      <c r="G183" s="43"/>
    </row>
    <row r="184" spans="1:19">
      <c r="A184" s="46"/>
      <c r="B184" s="46"/>
      <c r="C184" s="43"/>
      <c r="D184" s="43"/>
      <c r="E184" s="43"/>
      <c r="F184" s="43"/>
      <c r="G184" s="43"/>
    </row>
    <row r="185" spans="1:19">
      <c r="A185" s="46"/>
      <c r="B185" s="46"/>
      <c r="C185" s="43"/>
      <c r="D185" s="43"/>
      <c r="E185" s="43"/>
      <c r="F185" s="43"/>
      <c r="G185" s="43"/>
    </row>
    <row r="186" spans="1:19">
      <c r="A186" s="46"/>
      <c r="B186" s="46"/>
      <c r="C186" s="43"/>
      <c r="D186" s="43"/>
      <c r="E186" s="43"/>
      <c r="F186" s="43"/>
      <c r="G186" s="43"/>
    </row>
    <row r="187" spans="1:19">
      <c r="A187" s="46"/>
      <c r="B187" s="46"/>
      <c r="C187" s="43"/>
      <c r="D187" s="43"/>
      <c r="E187" s="43"/>
      <c r="F187" s="43"/>
      <c r="G187" s="43"/>
    </row>
    <row r="188" spans="1:19">
      <c r="A188" s="46"/>
      <c r="B188" s="46"/>
      <c r="C188" s="43"/>
      <c r="D188" s="43"/>
      <c r="E188" s="43"/>
      <c r="F188" s="43"/>
      <c r="G188" s="43"/>
    </row>
    <row r="189" spans="1:19">
      <c r="A189" s="46"/>
      <c r="B189" s="46"/>
      <c r="C189" s="43"/>
      <c r="D189" s="43"/>
      <c r="E189" s="43"/>
      <c r="F189" s="43"/>
      <c r="G189" s="43"/>
    </row>
    <row r="190" spans="1:19">
      <c r="A190" s="46"/>
      <c r="B190" s="46"/>
      <c r="C190" s="43"/>
      <c r="D190" s="43"/>
      <c r="E190" s="43"/>
      <c r="F190" s="43"/>
      <c r="G190" s="43"/>
    </row>
    <row r="191" spans="1:19">
      <c r="A191" s="46"/>
      <c r="B191" s="46"/>
      <c r="C191" s="43"/>
      <c r="D191" s="43"/>
      <c r="E191" s="43"/>
      <c r="F191" s="43"/>
      <c r="G191" s="43"/>
    </row>
    <row r="192" spans="1:19">
      <c r="A192" s="46"/>
      <c r="B192" s="46"/>
      <c r="C192" s="43"/>
      <c r="D192" s="43"/>
      <c r="E192" s="43"/>
      <c r="F192" s="43"/>
      <c r="G192" s="43"/>
    </row>
    <row r="193" spans="1:18">
      <c r="A193" s="46"/>
      <c r="B193" s="46"/>
      <c r="C193" s="43"/>
      <c r="D193" s="43"/>
      <c r="E193" s="43"/>
      <c r="F193" s="43"/>
      <c r="G193" s="43"/>
    </row>
    <row r="194" spans="1:18">
      <c r="A194" s="46"/>
      <c r="B194" s="46"/>
      <c r="C194" s="43"/>
      <c r="D194" s="43"/>
      <c r="E194" s="43"/>
      <c r="F194" s="43"/>
      <c r="G194" s="43"/>
    </row>
    <row r="195" spans="1:18">
      <c r="A195" s="46"/>
      <c r="B195" s="46"/>
      <c r="C195" s="43"/>
      <c r="D195" s="43"/>
      <c r="E195" s="43"/>
      <c r="F195" s="43"/>
      <c r="G195" s="43"/>
    </row>
    <row r="196" spans="1:18">
      <c r="A196" s="46"/>
      <c r="B196" s="46"/>
      <c r="C196" s="43"/>
      <c r="D196" s="43"/>
      <c r="E196" s="43"/>
      <c r="F196" s="43"/>
      <c r="G196" s="43"/>
    </row>
    <row r="197" spans="1:18">
      <c r="A197" s="46"/>
      <c r="B197" s="46"/>
      <c r="C197" s="43"/>
      <c r="D197" s="43"/>
      <c r="E197" s="43"/>
      <c r="F197" s="43"/>
      <c r="G197" s="43"/>
    </row>
    <row r="198" spans="1:18">
      <c r="A198" s="46"/>
      <c r="B198" s="46"/>
      <c r="C198" s="43"/>
      <c r="D198" s="43"/>
      <c r="E198" s="43"/>
      <c r="F198" s="43"/>
      <c r="G198" s="43"/>
    </row>
    <row r="199" spans="1:18">
      <c r="A199" s="46"/>
      <c r="B199" s="46"/>
      <c r="C199" s="43"/>
      <c r="D199" s="43"/>
      <c r="E199" s="43"/>
      <c r="F199" s="43"/>
      <c r="G199" s="43"/>
    </row>
    <row r="200" spans="1:18">
      <c r="A200" s="46"/>
      <c r="B200" s="46"/>
      <c r="C200" s="43"/>
      <c r="D200" s="43"/>
      <c r="E200" s="43"/>
      <c r="F200" s="43"/>
      <c r="G200" s="43"/>
    </row>
    <row r="201" spans="1:18" s="41" customFormat="1">
      <c r="A201" s="43"/>
      <c r="B201" s="43"/>
      <c r="C201" s="43"/>
      <c r="D201" s="43"/>
      <c r="E201" s="43"/>
      <c r="F201" s="43"/>
      <c r="G201" s="43"/>
      <c r="H201" s="43"/>
      <c r="K201" s="27"/>
      <c r="L201" s="27"/>
      <c r="M201" s="27"/>
      <c r="N201" s="27"/>
      <c r="O201" s="27"/>
      <c r="P201" s="27"/>
      <c r="Q201" s="27"/>
      <c r="R201" s="27"/>
    </row>
    <row r="202" spans="1:18">
      <c r="A202" s="43"/>
      <c r="B202" s="43"/>
      <c r="C202" s="43"/>
      <c r="D202" s="43"/>
      <c r="E202" s="43"/>
      <c r="F202" s="43"/>
      <c r="G202" s="43"/>
    </row>
    <row r="203" spans="1:18">
      <c r="A203" s="43"/>
      <c r="B203" s="43"/>
      <c r="C203" s="43"/>
      <c r="D203" s="43"/>
      <c r="E203" s="43"/>
      <c r="F203" s="43"/>
      <c r="G203" s="43"/>
    </row>
    <row r="204" spans="1:18">
      <c r="A204" s="46"/>
      <c r="B204" s="46"/>
      <c r="C204" s="43"/>
      <c r="D204" s="43"/>
      <c r="E204" s="43"/>
      <c r="F204" s="43"/>
      <c r="G204" s="43"/>
    </row>
    <row r="205" spans="1:18">
      <c r="A205" s="43"/>
      <c r="B205" s="43"/>
      <c r="C205" s="43"/>
      <c r="D205" s="43"/>
      <c r="E205" s="43"/>
      <c r="F205" s="43"/>
      <c r="G205" s="43"/>
    </row>
    <row r="206" spans="1:18">
      <c r="A206" s="43"/>
      <c r="B206" s="43"/>
      <c r="C206" s="43"/>
      <c r="D206" s="43"/>
      <c r="E206" s="43"/>
      <c r="F206" s="43"/>
      <c r="G206" s="43"/>
    </row>
    <row r="207" spans="1:18">
      <c r="A207" s="46"/>
      <c r="B207" s="46"/>
      <c r="C207" s="43"/>
      <c r="D207" s="43"/>
      <c r="E207" s="43"/>
      <c r="F207" s="43"/>
      <c r="G207" s="43"/>
    </row>
    <row r="208" spans="1:18">
      <c r="A208" s="46"/>
      <c r="B208" s="46"/>
      <c r="C208" s="43"/>
      <c r="D208" s="43"/>
      <c r="E208" s="43"/>
      <c r="F208" s="43"/>
      <c r="G208" s="43"/>
    </row>
    <row r="209" spans="1:7">
      <c r="A209" s="46"/>
      <c r="B209" s="46"/>
      <c r="C209" s="43"/>
      <c r="D209" s="43"/>
      <c r="E209" s="43"/>
      <c r="F209" s="43"/>
      <c r="G209" s="43"/>
    </row>
    <row r="210" spans="1:7">
      <c r="A210" s="46"/>
      <c r="B210" s="46"/>
      <c r="C210" s="43"/>
      <c r="D210" s="43"/>
      <c r="E210" s="43"/>
      <c r="F210" s="43"/>
      <c r="G210" s="43"/>
    </row>
    <row r="211" spans="1:7">
      <c r="A211" s="46"/>
      <c r="B211" s="46"/>
      <c r="C211" s="43"/>
      <c r="D211" s="43"/>
      <c r="E211" s="43"/>
      <c r="F211" s="43"/>
      <c r="G211" s="43"/>
    </row>
    <row r="212" spans="1:7">
      <c r="A212" s="46"/>
      <c r="B212" s="46"/>
      <c r="C212" s="43"/>
      <c r="D212" s="43"/>
      <c r="E212" s="43"/>
      <c r="F212" s="43"/>
      <c r="G212" s="43"/>
    </row>
    <row r="213" spans="1:7">
      <c r="A213" s="46"/>
      <c r="B213" s="46"/>
      <c r="C213" s="43"/>
      <c r="D213" s="43"/>
      <c r="E213" s="43"/>
      <c r="F213" s="43"/>
      <c r="G213" s="43"/>
    </row>
    <row r="214" spans="1:7">
      <c r="A214" s="46"/>
      <c r="B214" s="46"/>
      <c r="C214" s="43"/>
      <c r="D214" s="43"/>
      <c r="E214" s="43"/>
      <c r="F214" s="43"/>
      <c r="G214" s="43"/>
    </row>
    <row r="215" spans="1:7">
      <c r="A215" s="46"/>
      <c r="B215" s="46"/>
      <c r="C215" s="43"/>
      <c r="D215" s="43"/>
      <c r="E215" s="43"/>
      <c r="F215" s="43"/>
      <c r="G215" s="43"/>
    </row>
    <row r="216" spans="1:7">
      <c r="A216" s="46"/>
      <c r="B216" s="46"/>
      <c r="C216" s="43"/>
      <c r="D216" s="43"/>
      <c r="E216" s="43"/>
      <c r="F216" s="43"/>
      <c r="G216" s="43"/>
    </row>
    <row r="217" spans="1:7">
      <c r="A217" s="46"/>
      <c r="B217" s="46"/>
      <c r="C217" s="43"/>
      <c r="D217" s="43"/>
      <c r="E217" s="43"/>
      <c r="F217" s="43"/>
      <c r="G217" s="43"/>
    </row>
    <row r="218" spans="1:7">
      <c r="A218" s="46"/>
      <c r="B218" s="46"/>
      <c r="C218" s="43"/>
      <c r="D218" s="43"/>
      <c r="E218" s="43"/>
      <c r="F218" s="43"/>
      <c r="G218" s="43"/>
    </row>
    <row r="219" spans="1:7">
      <c r="A219" s="43"/>
      <c r="B219" s="43"/>
      <c r="C219" s="43"/>
      <c r="D219" s="43"/>
      <c r="E219" s="43"/>
      <c r="F219" s="43"/>
      <c r="G219" s="43"/>
    </row>
    <row r="220" spans="1:7">
      <c r="A220" s="46"/>
      <c r="B220" s="46"/>
      <c r="C220" s="43"/>
      <c r="D220" s="43"/>
      <c r="E220" s="43"/>
      <c r="F220" s="43"/>
      <c r="G220" s="43"/>
    </row>
    <row r="221" spans="1:7">
      <c r="A221" s="43"/>
      <c r="B221" s="43"/>
      <c r="C221" s="43"/>
      <c r="D221" s="43"/>
      <c r="E221" s="43"/>
      <c r="F221" s="43"/>
      <c r="G221" s="43"/>
    </row>
    <row r="222" spans="1:7">
      <c r="A222" s="43"/>
      <c r="B222" s="43"/>
      <c r="C222" s="43"/>
      <c r="D222" s="43"/>
      <c r="E222" s="43"/>
      <c r="F222" s="43"/>
      <c r="G222" s="43"/>
    </row>
    <row r="223" spans="1:7">
      <c r="A223" s="46"/>
      <c r="B223" s="46"/>
      <c r="C223" s="43"/>
      <c r="D223" s="43"/>
      <c r="E223" s="43"/>
      <c r="F223" s="43"/>
      <c r="G223" s="43"/>
    </row>
    <row r="224" spans="1:7">
      <c r="A224" s="46"/>
      <c r="B224" s="46"/>
      <c r="C224" s="43"/>
      <c r="D224" s="43"/>
      <c r="E224" s="43"/>
      <c r="F224" s="43"/>
      <c r="G224" s="43"/>
    </row>
    <row r="225" spans="1:18" s="42" customFormat="1">
      <c r="A225" s="79"/>
      <c r="B225" s="79"/>
      <c r="C225" s="79"/>
      <c r="D225" s="79"/>
      <c r="E225" s="79"/>
      <c r="F225" s="79"/>
      <c r="G225" s="79"/>
      <c r="H225" s="79"/>
      <c r="K225" s="27"/>
      <c r="L225" s="27"/>
      <c r="M225" s="27"/>
      <c r="N225" s="27"/>
      <c r="O225" s="27"/>
      <c r="P225" s="27"/>
      <c r="Q225" s="27"/>
      <c r="R225" s="27"/>
    </row>
    <row r="226" spans="1:18">
      <c r="A226" s="43"/>
      <c r="B226" s="43"/>
      <c r="C226" s="43"/>
      <c r="D226" s="43"/>
      <c r="E226" s="43"/>
      <c r="F226" s="43"/>
      <c r="G226" s="43"/>
    </row>
    <row r="227" spans="1:18">
      <c r="A227" s="43"/>
      <c r="B227" s="43"/>
      <c r="C227" s="43"/>
      <c r="D227" s="43"/>
      <c r="E227" s="43"/>
      <c r="F227" s="43"/>
      <c r="G227" s="43"/>
    </row>
    <row r="228" spans="1:18">
      <c r="A228" s="46"/>
      <c r="B228" s="46"/>
      <c r="C228" s="43"/>
      <c r="D228" s="43"/>
      <c r="E228" s="43"/>
      <c r="F228" s="43"/>
      <c r="G228" s="43"/>
    </row>
    <row r="229" spans="1:18">
      <c r="A229" s="43"/>
      <c r="B229" s="43"/>
      <c r="C229" s="43"/>
      <c r="D229" s="43"/>
      <c r="E229" s="43"/>
      <c r="F229" s="43"/>
      <c r="G229" s="43"/>
    </row>
    <row r="230" spans="1:18">
      <c r="A230" s="43"/>
      <c r="B230" s="43"/>
      <c r="C230" s="43"/>
      <c r="D230" s="43"/>
      <c r="E230" s="43"/>
      <c r="F230" s="43"/>
      <c r="G230" s="43"/>
    </row>
    <row r="231" spans="1:18">
      <c r="A231" s="46"/>
      <c r="B231" s="46"/>
      <c r="C231" s="43"/>
      <c r="D231" s="43"/>
      <c r="E231" s="43"/>
      <c r="F231" s="43"/>
      <c r="G231" s="43"/>
    </row>
    <row r="232" spans="1:18">
      <c r="A232" s="46"/>
      <c r="B232" s="46"/>
      <c r="C232" s="43"/>
      <c r="D232" s="43"/>
      <c r="E232" s="43"/>
      <c r="F232" s="43"/>
      <c r="G232" s="43"/>
    </row>
    <row r="233" spans="1:18">
      <c r="A233" s="46"/>
      <c r="B233" s="46"/>
      <c r="C233" s="43"/>
      <c r="D233" s="43"/>
      <c r="E233" s="43"/>
      <c r="F233" s="43"/>
      <c r="G233" s="43"/>
    </row>
    <row r="234" spans="1:18">
      <c r="A234" s="46"/>
      <c r="B234" s="46"/>
      <c r="C234" s="43"/>
      <c r="D234" s="43"/>
      <c r="E234" s="43"/>
      <c r="F234" s="43"/>
      <c r="G234" s="43"/>
    </row>
    <row r="235" spans="1:18">
      <c r="A235" s="46"/>
      <c r="B235" s="46"/>
      <c r="C235" s="43"/>
      <c r="D235" s="43"/>
      <c r="E235" s="43"/>
      <c r="F235" s="43"/>
      <c r="G235" s="43"/>
    </row>
    <row r="236" spans="1:18">
      <c r="A236" s="153" t="s">
        <v>79</v>
      </c>
      <c r="B236" s="154"/>
      <c r="C236" s="154"/>
      <c r="D236" s="154"/>
      <c r="E236" s="154"/>
      <c r="F236" s="154"/>
      <c r="G236" s="155"/>
    </row>
    <row r="237" spans="1:18">
      <c r="A237" s="28" t="s">
        <v>17</v>
      </c>
      <c r="B237" s="156" t="s">
        <v>71</v>
      </c>
      <c r="C237" s="157"/>
      <c r="D237" s="156" t="s">
        <v>72</v>
      </c>
      <c r="E237" s="157"/>
      <c r="F237" s="156" t="s">
        <v>73</v>
      </c>
      <c r="G237" s="157"/>
    </row>
    <row r="238" spans="1:18">
      <c r="A238" s="30">
        <v>1</v>
      </c>
      <c r="B238" s="31">
        <v>2</v>
      </c>
      <c r="C238" s="31">
        <v>3</v>
      </c>
      <c r="D238" s="31">
        <v>4</v>
      </c>
      <c r="E238" s="31">
        <v>5</v>
      </c>
      <c r="F238" s="69" t="s">
        <v>80</v>
      </c>
      <c r="G238" s="69" t="s">
        <v>81</v>
      </c>
    </row>
    <row r="239" spans="1:18">
      <c r="A239" s="32"/>
      <c r="B239" s="31" t="s">
        <v>65</v>
      </c>
      <c r="C239" s="31" t="s">
        <v>20</v>
      </c>
      <c r="D239" s="31" t="s">
        <v>65</v>
      </c>
      <c r="E239" s="31" t="s">
        <v>20</v>
      </c>
      <c r="F239" s="31" t="s">
        <v>65</v>
      </c>
      <c r="G239" s="31" t="s">
        <v>20</v>
      </c>
    </row>
    <row r="240" spans="1:18">
      <c r="A240" s="32"/>
      <c r="B240" s="28" t="s">
        <v>64</v>
      </c>
      <c r="C240" s="28" t="s">
        <v>44</v>
      </c>
      <c r="D240" s="28" t="s">
        <v>64</v>
      </c>
      <c r="E240" s="28" t="s">
        <v>44</v>
      </c>
      <c r="F240" s="28" t="s">
        <v>64</v>
      </c>
      <c r="G240" s="28" t="s">
        <v>44</v>
      </c>
    </row>
    <row r="241" spans="1:10">
      <c r="A241" s="34"/>
      <c r="B241" s="28">
        <v>2017</v>
      </c>
      <c r="C241" s="28">
        <v>2018</v>
      </c>
      <c r="D241" s="28">
        <v>2017</v>
      </c>
      <c r="E241" s="28">
        <v>2018</v>
      </c>
      <c r="F241" s="28">
        <v>2017</v>
      </c>
      <c r="G241" s="28">
        <v>2018</v>
      </c>
      <c r="I241" s="27" t="s">
        <v>70</v>
      </c>
      <c r="J241" s="27" t="s">
        <v>78</v>
      </c>
    </row>
    <row r="242" spans="1:10">
      <c r="A242" s="36" t="s">
        <v>85</v>
      </c>
      <c r="B242" s="37">
        <f ca="1">B179/I242*100</f>
        <v>1.9509696303935182</v>
      </c>
      <c r="C242" s="37">
        <f ca="1">C179/J242*100</f>
        <v>1.8230993749895723</v>
      </c>
      <c r="D242" s="37">
        <f ca="1">D179/I242*100</f>
        <v>1.9982804880204308</v>
      </c>
      <c r="E242" s="37">
        <f ca="1">E179/J242*100</f>
        <v>2.0450827026853151</v>
      </c>
      <c r="F242" s="37">
        <f ca="1">F179/I242*100</f>
        <v>-4.7310857626912714E-2</v>
      </c>
      <c r="G242" s="37">
        <f ca="1">G179/J242*100</f>
        <v>-0.22198332769574319</v>
      </c>
      <c r="I242" s="68">
        <v>27033056</v>
      </c>
      <c r="J242" s="68">
        <v>29039460.402093399</v>
      </c>
    </row>
    <row r="243" spans="1:10">
      <c r="A243" s="36" t="s">
        <v>32</v>
      </c>
      <c r="B243" s="37">
        <f ca="1">B180/I243*100</f>
        <v>2.3291660698664631</v>
      </c>
      <c r="C243" s="37">
        <f ca="1">C180/J243*100</f>
        <v>2.0712577334482449</v>
      </c>
      <c r="D243" s="37">
        <f ca="1">D180/I243*100</f>
        <v>3.6030098742813252</v>
      </c>
      <c r="E243" s="37">
        <f ca="1">E180/J243*100</f>
        <v>3.9062493320923619</v>
      </c>
      <c r="F243" s="37">
        <f ca="1">F180/I243*100</f>
        <v>-1.2738438044148614</v>
      </c>
      <c r="G243" s="37">
        <f ca="1">G180/J243*100</f>
        <v>-1.8349915986441165</v>
      </c>
      <c r="I243" s="68">
        <v>27033056</v>
      </c>
      <c r="J243" s="68">
        <v>29039460.402093399</v>
      </c>
    </row>
    <row r="244" spans="1:10">
      <c r="A244" s="46"/>
      <c r="B244" s="46"/>
      <c r="C244" s="43"/>
      <c r="D244" s="43"/>
      <c r="E244" s="43"/>
      <c r="F244" s="43"/>
      <c r="G244" s="43"/>
    </row>
    <row r="245" spans="1:10">
      <c r="A245" s="46"/>
      <c r="B245" s="46"/>
      <c r="C245" s="43"/>
      <c r="D245" s="43"/>
      <c r="E245" s="43"/>
      <c r="F245" s="43"/>
      <c r="G245" s="43"/>
    </row>
    <row r="246" spans="1:10">
      <c r="A246" s="46"/>
      <c r="B246" s="46"/>
      <c r="C246" s="43"/>
      <c r="D246" s="43"/>
      <c r="E246" s="43"/>
      <c r="F246" s="43"/>
      <c r="G246" s="43"/>
    </row>
    <row r="247" spans="1:10">
      <c r="A247" s="46"/>
      <c r="B247" s="46"/>
      <c r="C247" s="43"/>
      <c r="D247" s="43"/>
      <c r="E247" s="43"/>
      <c r="F247" s="43"/>
      <c r="G247" s="43"/>
    </row>
    <row r="248" spans="1:10">
      <c r="A248" s="46"/>
      <c r="B248" s="46"/>
      <c r="C248" s="43"/>
      <c r="D248" s="43"/>
      <c r="E248" s="43"/>
      <c r="F248" s="43"/>
      <c r="G248" s="43"/>
    </row>
    <row r="249" spans="1:10">
      <c r="A249" s="46"/>
      <c r="B249" s="46"/>
      <c r="C249" s="43"/>
      <c r="D249" s="43"/>
      <c r="E249" s="43"/>
      <c r="F249" s="43"/>
      <c r="G249" s="43"/>
    </row>
    <row r="250" spans="1:10">
      <c r="A250" s="46"/>
      <c r="B250" s="46"/>
      <c r="C250" s="43"/>
      <c r="D250" s="43"/>
      <c r="E250" s="43"/>
      <c r="F250" s="43"/>
      <c r="G250" s="43"/>
    </row>
    <row r="251" spans="1:10">
      <c r="A251" s="46"/>
      <c r="B251" s="46"/>
      <c r="C251" s="43"/>
      <c r="D251" s="43"/>
      <c r="E251" s="43"/>
      <c r="F251" s="43"/>
      <c r="G251" s="43"/>
    </row>
    <row r="252" spans="1:10">
      <c r="A252" s="46"/>
      <c r="B252" s="46"/>
      <c r="C252" s="43"/>
      <c r="D252" s="43"/>
      <c r="E252" s="43"/>
      <c r="F252" s="43"/>
      <c r="G252" s="43"/>
    </row>
    <row r="253" spans="1:10">
      <c r="A253" s="46"/>
      <c r="B253" s="46"/>
      <c r="C253" s="43"/>
      <c r="D253" s="43"/>
      <c r="E253" s="43"/>
      <c r="F253" s="43"/>
      <c r="G253" s="43"/>
    </row>
    <row r="254" spans="1:10">
      <c r="A254" s="46"/>
      <c r="B254" s="46"/>
      <c r="C254" s="43"/>
      <c r="D254" s="43"/>
      <c r="E254" s="43"/>
      <c r="F254" s="43"/>
      <c r="G254" s="43"/>
    </row>
    <row r="255" spans="1:10">
      <c r="A255" s="46"/>
      <c r="B255" s="46"/>
      <c r="C255" s="43"/>
      <c r="D255" s="43"/>
      <c r="E255" s="43"/>
      <c r="F255" s="43"/>
      <c r="G255" s="43"/>
    </row>
    <row r="256" spans="1:10">
      <c r="A256" s="46"/>
      <c r="B256" s="46"/>
      <c r="C256" s="43"/>
      <c r="D256" s="43"/>
      <c r="E256" s="43"/>
      <c r="F256" s="43"/>
      <c r="G256" s="43"/>
    </row>
    <row r="257" spans="1:7">
      <c r="A257" s="46"/>
      <c r="B257" s="46"/>
      <c r="C257" s="43"/>
      <c r="D257" s="43"/>
      <c r="E257" s="43"/>
      <c r="F257" s="43"/>
      <c r="G257" s="43"/>
    </row>
    <row r="258" spans="1:7">
      <c r="A258" s="46"/>
      <c r="B258" s="46"/>
      <c r="C258" s="43"/>
      <c r="D258" s="43"/>
      <c r="E258" s="43"/>
      <c r="F258" s="43"/>
      <c r="G258" s="43"/>
    </row>
    <row r="259" spans="1:7">
      <c r="A259" s="46"/>
      <c r="B259" s="46"/>
      <c r="C259" s="43"/>
      <c r="D259" s="43"/>
      <c r="E259" s="43"/>
      <c r="F259" s="43"/>
      <c r="G259" s="43"/>
    </row>
    <row r="260" spans="1:7">
      <c r="A260" s="46"/>
      <c r="B260" s="46"/>
      <c r="C260" s="43"/>
      <c r="D260" s="43"/>
      <c r="E260" s="43"/>
      <c r="F260" s="43"/>
      <c r="G260" s="43"/>
    </row>
    <row r="261" spans="1:7">
      <c r="A261" s="46"/>
      <c r="B261" s="46"/>
      <c r="C261" s="43"/>
      <c r="D261" s="43"/>
      <c r="E261" s="43"/>
      <c r="F261" s="43"/>
      <c r="G261" s="43"/>
    </row>
    <row r="262" spans="1:7">
      <c r="A262" s="46"/>
      <c r="B262" s="46"/>
      <c r="C262" s="43"/>
      <c r="D262" s="43"/>
      <c r="E262" s="43"/>
      <c r="F262" s="43"/>
      <c r="G262" s="43"/>
    </row>
    <row r="263" spans="1:7">
      <c r="A263" s="46"/>
      <c r="B263" s="46"/>
      <c r="C263" s="43"/>
      <c r="D263" s="43"/>
      <c r="E263" s="43"/>
      <c r="F263" s="43"/>
      <c r="G263" s="43"/>
    </row>
    <row r="264" spans="1:7">
      <c r="A264" s="46"/>
      <c r="B264" s="46"/>
      <c r="C264" s="43"/>
      <c r="D264" s="43"/>
      <c r="E264" s="43"/>
      <c r="F264" s="43"/>
      <c r="G264" s="43"/>
    </row>
    <row r="265" spans="1:7">
      <c r="A265" s="46"/>
      <c r="B265" s="46"/>
      <c r="C265" s="43"/>
      <c r="D265" s="43"/>
      <c r="E265" s="43"/>
      <c r="F265" s="43"/>
      <c r="G265" s="43"/>
    </row>
    <row r="266" spans="1:7">
      <c r="A266" s="46"/>
      <c r="B266" s="46"/>
      <c r="C266" s="43"/>
      <c r="D266" s="43"/>
      <c r="E266" s="43"/>
      <c r="F266" s="43"/>
      <c r="G266" s="43"/>
    </row>
    <row r="267" spans="1:7">
      <c r="A267" s="46"/>
      <c r="B267" s="46"/>
      <c r="C267" s="43"/>
      <c r="D267" s="43"/>
      <c r="E267" s="43"/>
      <c r="F267" s="43"/>
      <c r="G267" s="43"/>
    </row>
    <row r="268" spans="1:7">
      <c r="A268" s="46"/>
      <c r="B268" s="46"/>
      <c r="C268" s="43"/>
      <c r="D268" s="43"/>
      <c r="E268" s="43"/>
      <c r="F268" s="43"/>
      <c r="G268" s="43"/>
    </row>
    <row r="269" spans="1:7">
      <c r="A269" s="46"/>
      <c r="B269" s="46"/>
      <c r="C269" s="43"/>
      <c r="D269" s="43"/>
      <c r="E269" s="43"/>
      <c r="F269" s="43"/>
      <c r="G269" s="43"/>
    </row>
    <row r="270" spans="1:7">
      <c r="A270" s="46"/>
      <c r="B270" s="46"/>
      <c r="C270" s="43"/>
      <c r="D270" s="43"/>
      <c r="E270" s="43"/>
      <c r="F270" s="43"/>
      <c r="G270" s="43"/>
    </row>
    <row r="271" spans="1:7">
      <c r="A271" s="46"/>
      <c r="B271" s="46"/>
      <c r="C271" s="43"/>
      <c r="D271" s="43"/>
      <c r="E271" s="43"/>
      <c r="F271" s="43"/>
      <c r="G271" s="43"/>
    </row>
    <row r="272" spans="1:7">
      <c r="A272" s="46"/>
      <c r="B272" s="46"/>
      <c r="C272" s="43"/>
      <c r="D272" s="43"/>
      <c r="E272" s="43"/>
      <c r="F272" s="43"/>
      <c r="G272" s="43"/>
    </row>
    <row r="273" spans="1:7">
      <c r="A273" s="46"/>
      <c r="B273" s="46"/>
      <c r="C273" s="43"/>
      <c r="D273" s="43"/>
      <c r="E273" s="43"/>
      <c r="F273" s="43"/>
      <c r="G273" s="43"/>
    </row>
    <row r="274" spans="1:7">
      <c r="A274" s="46"/>
      <c r="B274" s="46"/>
      <c r="C274" s="43"/>
      <c r="D274" s="43"/>
      <c r="E274" s="43"/>
      <c r="F274" s="43"/>
      <c r="G274" s="43"/>
    </row>
    <row r="275" spans="1:7">
      <c r="A275" s="46"/>
      <c r="B275" s="46"/>
      <c r="C275" s="43"/>
      <c r="D275" s="43"/>
      <c r="E275" s="43"/>
      <c r="F275" s="43"/>
      <c r="G275" s="43"/>
    </row>
    <row r="276" spans="1:7">
      <c r="A276" s="46"/>
      <c r="B276" s="46"/>
      <c r="C276" s="43"/>
      <c r="D276" s="43"/>
      <c r="E276" s="43"/>
      <c r="F276" s="43"/>
      <c r="G276" s="43"/>
    </row>
    <row r="277" spans="1:7">
      <c r="A277" s="46"/>
      <c r="B277" s="46"/>
      <c r="C277" s="43"/>
      <c r="D277" s="43"/>
      <c r="E277" s="43"/>
      <c r="F277" s="43"/>
      <c r="G277" s="43"/>
    </row>
    <row r="278" spans="1:7">
      <c r="A278" s="46"/>
      <c r="B278" s="46"/>
      <c r="C278" s="43"/>
      <c r="D278" s="43"/>
      <c r="E278" s="43"/>
      <c r="F278" s="43"/>
      <c r="G278" s="43"/>
    </row>
    <row r="279" spans="1:7">
      <c r="A279" s="46"/>
      <c r="B279" s="46"/>
      <c r="C279" s="43"/>
      <c r="D279" s="43"/>
      <c r="E279" s="43"/>
      <c r="F279" s="43"/>
      <c r="G279" s="43"/>
    </row>
    <row r="280" spans="1:7">
      <c r="A280" s="46"/>
      <c r="B280" s="46"/>
      <c r="C280" s="43"/>
      <c r="D280" s="43"/>
      <c r="E280" s="43"/>
      <c r="F280" s="43"/>
      <c r="G280" s="43"/>
    </row>
    <row r="281" spans="1:7">
      <c r="A281" s="46"/>
      <c r="B281" s="46"/>
      <c r="C281" s="43"/>
      <c r="D281" s="43"/>
      <c r="E281" s="43"/>
      <c r="F281" s="43"/>
      <c r="G281" s="43"/>
    </row>
    <row r="282" spans="1:7">
      <c r="A282" s="46"/>
      <c r="B282" s="46"/>
      <c r="C282" s="43"/>
      <c r="D282" s="43"/>
      <c r="E282" s="43"/>
      <c r="F282" s="43"/>
      <c r="G282" s="43"/>
    </row>
    <row r="283" spans="1:7">
      <c r="A283" s="46"/>
      <c r="B283" s="46"/>
      <c r="C283" s="43"/>
      <c r="D283" s="43"/>
      <c r="E283" s="43"/>
      <c r="F283" s="43"/>
      <c r="G283" s="43"/>
    </row>
    <row r="284" spans="1:7">
      <c r="A284" s="46"/>
      <c r="B284" s="46"/>
      <c r="C284" s="43"/>
      <c r="D284" s="43"/>
      <c r="E284" s="43"/>
      <c r="F284" s="43"/>
      <c r="G284" s="43"/>
    </row>
    <row r="285" spans="1:7">
      <c r="A285" s="46"/>
      <c r="B285" s="46"/>
      <c r="C285" s="43"/>
      <c r="D285" s="43"/>
      <c r="E285" s="43"/>
      <c r="F285" s="43"/>
      <c r="G285" s="43"/>
    </row>
    <row r="286" spans="1:7">
      <c r="A286" s="46"/>
      <c r="B286" s="46"/>
      <c r="C286" s="43"/>
      <c r="D286" s="43"/>
      <c r="E286" s="43"/>
      <c r="F286" s="43"/>
      <c r="G286" s="43"/>
    </row>
    <row r="287" spans="1:7">
      <c r="A287" s="46"/>
      <c r="B287" s="46"/>
      <c r="C287" s="43"/>
      <c r="D287" s="43"/>
      <c r="E287" s="43"/>
      <c r="F287" s="43"/>
      <c r="G287" s="43"/>
    </row>
    <row r="288" spans="1:7">
      <c r="A288" s="46"/>
      <c r="B288" s="46"/>
      <c r="C288" s="43"/>
      <c r="D288" s="43"/>
      <c r="E288" s="43"/>
      <c r="F288" s="43"/>
      <c r="G288" s="43"/>
    </row>
    <row r="289" spans="1:10">
      <c r="A289" s="46"/>
      <c r="B289" s="46"/>
      <c r="C289" s="43"/>
      <c r="D289" s="43"/>
      <c r="E289" s="43"/>
      <c r="F289" s="43"/>
      <c r="G289" s="43"/>
    </row>
    <row r="290" spans="1:10">
      <c r="A290" s="46"/>
      <c r="B290" s="46"/>
      <c r="C290" s="43"/>
      <c r="D290" s="43"/>
      <c r="E290" s="43"/>
      <c r="F290" s="43"/>
      <c r="G290" s="43"/>
    </row>
    <row r="291" spans="1:10">
      <c r="A291" s="46"/>
      <c r="B291" s="46"/>
      <c r="C291" s="43"/>
      <c r="D291" s="43"/>
      <c r="E291" s="43"/>
      <c r="F291" s="43"/>
      <c r="G291" s="43"/>
    </row>
    <row r="292" spans="1:10">
      <c r="A292" s="46"/>
      <c r="B292" s="46"/>
      <c r="C292" s="43"/>
      <c r="D292" s="43"/>
      <c r="E292" s="43"/>
      <c r="F292" s="43"/>
      <c r="G292" s="43"/>
    </row>
    <row r="293" spans="1:10">
      <c r="A293" s="46"/>
      <c r="B293" s="46"/>
      <c r="C293" s="43"/>
      <c r="D293" s="43"/>
      <c r="E293" s="43"/>
      <c r="F293" s="43"/>
      <c r="G293" s="43"/>
    </row>
    <row r="294" spans="1:10">
      <c r="A294" s="46"/>
      <c r="B294" s="46"/>
      <c r="C294" s="43"/>
      <c r="D294" s="43"/>
      <c r="E294" s="43"/>
      <c r="F294" s="43"/>
      <c r="G294" s="43"/>
    </row>
    <row r="295" spans="1:10">
      <c r="A295" s="46"/>
      <c r="B295" s="46"/>
      <c r="C295" s="43"/>
      <c r="D295" s="43"/>
      <c r="E295" s="43"/>
      <c r="F295" s="43"/>
      <c r="G295" s="43"/>
    </row>
    <row r="296" spans="1:10">
      <c r="A296" s="46"/>
      <c r="B296" s="46"/>
      <c r="C296" s="43"/>
      <c r="D296" s="43"/>
      <c r="E296" s="43"/>
      <c r="F296" s="43"/>
      <c r="G296" s="43"/>
    </row>
    <row r="297" spans="1:10">
      <c r="A297" s="46"/>
      <c r="B297" s="46"/>
      <c r="C297" s="43"/>
      <c r="D297" s="43"/>
      <c r="E297" s="43"/>
      <c r="F297" s="43"/>
      <c r="G297" s="43"/>
    </row>
    <row r="298" spans="1:10">
      <c r="A298" s="46"/>
      <c r="B298" s="46"/>
      <c r="C298" s="43"/>
      <c r="D298" s="43"/>
      <c r="E298" s="43"/>
      <c r="F298" s="43"/>
      <c r="G298" s="43"/>
    </row>
    <row r="299" spans="1:10">
      <c r="A299" s="153" t="s">
        <v>82</v>
      </c>
      <c r="B299" s="154"/>
      <c r="C299" s="154"/>
      <c r="D299" s="154"/>
      <c r="E299" s="154"/>
      <c r="F299" s="154"/>
      <c r="G299" s="155"/>
      <c r="H299" s="46"/>
      <c r="I299" s="39"/>
      <c r="J299" s="39"/>
    </row>
    <row r="300" spans="1:10">
      <c r="A300" s="28" t="s">
        <v>17</v>
      </c>
      <c r="B300" s="156" t="s">
        <v>67</v>
      </c>
      <c r="C300" s="157"/>
      <c r="D300" s="156" t="s">
        <v>68</v>
      </c>
      <c r="E300" s="157"/>
      <c r="F300" s="156" t="s">
        <v>69</v>
      </c>
      <c r="G300" s="157"/>
      <c r="H300" s="46"/>
      <c r="I300" s="39"/>
      <c r="J300" s="39"/>
    </row>
    <row r="301" spans="1:10">
      <c r="A301" s="30">
        <v>1</v>
      </c>
      <c r="B301" s="31">
        <v>2</v>
      </c>
      <c r="C301" s="31">
        <v>3</v>
      </c>
      <c r="D301" s="31">
        <v>4</v>
      </c>
      <c r="E301" s="31">
        <v>5</v>
      </c>
      <c r="F301" s="69" t="s">
        <v>80</v>
      </c>
      <c r="G301" s="69" t="s">
        <v>81</v>
      </c>
      <c r="H301" s="46"/>
      <c r="I301" s="39"/>
      <c r="J301" s="39"/>
    </row>
    <row r="302" spans="1:10">
      <c r="A302" s="32"/>
      <c r="B302" s="31" t="s">
        <v>65</v>
      </c>
      <c r="C302" s="31" t="s">
        <v>20</v>
      </c>
      <c r="D302" s="31" t="s">
        <v>65</v>
      </c>
      <c r="E302" s="31" t="s">
        <v>20</v>
      </c>
      <c r="F302" s="31" t="s">
        <v>65</v>
      </c>
      <c r="G302" s="31" t="s">
        <v>20</v>
      </c>
      <c r="H302" s="46"/>
      <c r="I302" s="39"/>
      <c r="J302" s="39"/>
    </row>
    <row r="303" spans="1:10">
      <c r="A303" s="32"/>
      <c r="B303" s="28" t="s">
        <v>64</v>
      </c>
      <c r="C303" s="28" t="s">
        <v>44</v>
      </c>
      <c r="D303" s="28" t="s">
        <v>64</v>
      </c>
      <c r="E303" s="28" t="s">
        <v>44</v>
      </c>
      <c r="F303" s="28" t="s">
        <v>64</v>
      </c>
      <c r="G303" s="28" t="s">
        <v>44</v>
      </c>
      <c r="H303" s="46"/>
      <c r="I303" s="39"/>
      <c r="J303" s="39"/>
    </row>
    <row r="304" spans="1:10">
      <c r="A304" s="34"/>
      <c r="B304" s="28">
        <v>2017</v>
      </c>
      <c r="C304" s="28">
        <v>2018</v>
      </c>
      <c r="D304" s="28">
        <v>2017</v>
      </c>
      <c r="E304" s="28">
        <v>2018</v>
      </c>
      <c r="F304" s="28">
        <v>2017</v>
      </c>
      <c r="G304" s="28">
        <v>2018</v>
      </c>
      <c r="H304" s="46"/>
      <c r="I304" s="39"/>
      <c r="J304" s="39"/>
    </row>
    <row r="305" spans="1:10">
      <c r="A305" s="36" t="s">
        <v>85</v>
      </c>
      <c r="B305" s="65">
        <f ca="1">AVERAGE('4'!B371:B381)</f>
        <v>251292.46181818182</v>
      </c>
      <c r="C305" s="65">
        <f ca="1">AVERAGE('4'!C371:C381)</f>
        <v>250681.65881818181</v>
      </c>
      <c r="D305" s="65">
        <f ca="1">AVERAGE('4'!E371:E381)</f>
        <v>224960.93890909094</v>
      </c>
      <c r="E305" s="65">
        <f ca="1">AVERAGE('4'!F371:F381)</f>
        <v>246381.74236363638</v>
      </c>
      <c r="F305" s="65">
        <f t="shared" ref="F305:G306" ca="1" si="3">B305-D305</f>
        <v>26331.522909090883</v>
      </c>
      <c r="G305" s="65">
        <f t="shared" ca="1" si="3"/>
        <v>4299.9164545454259</v>
      </c>
      <c r="H305" s="46"/>
      <c r="I305" s="39"/>
      <c r="J305" s="39"/>
    </row>
    <row r="306" spans="1:10">
      <c r="A306" s="36" t="s">
        <v>32</v>
      </c>
      <c r="B306" s="65">
        <f ca="1">'4'!B382</f>
        <v>286098.93299999973</v>
      </c>
      <c r="C306" s="65">
        <f ca="1">'4'!C382</f>
        <v>350058.45699999994</v>
      </c>
      <c r="D306" s="65">
        <f ca="1">'4'!E382</f>
        <v>276195.00399999972</v>
      </c>
      <c r="E306" s="65">
        <f ca="1">'4'!F382</f>
        <v>282446.28399999999</v>
      </c>
      <c r="F306" s="65">
        <f t="shared" ca="1" si="3"/>
        <v>9903.9290000000037</v>
      </c>
      <c r="G306" s="65">
        <f t="shared" ca="1" si="3"/>
        <v>67612.172999999952</v>
      </c>
      <c r="H306" s="46"/>
      <c r="I306" s="39"/>
      <c r="J306" s="39"/>
    </row>
    <row r="307" spans="1:10">
      <c r="A307" s="46"/>
      <c r="B307" s="46"/>
      <c r="C307" s="43"/>
      <c r="D307" s="43"/>
      <c r="E307" s="43"/>
      <c r="F307" s="43"/>
      <c r="G307" s="43"/>
    </row>
    <row r="308" spans="1:10">
      <c r="A308" s="46"/>
      <c r="B308" s="46"/>
      <c r="C308" s="43"/>
      <c r="D308" s="43"/>
      <c r="E308" s="43"/>
      <c r="F308" s="43"/>
      <c r="G308" s="43"/>
    </row>
    <row r="309" spans="1:10">
      <c r="A309" s="46"/>
      <c r="B309" s="46"/>
      <c r="C309" s="43"/>
      <c r="D309" s="43"/>
      <c r="E309" s="43"/>
      <c r="F309" s="43"/>
      <c r="G309" s="43"/>
    </row>
    <row r="310" spans="1:10">
      <c r="A310" s="46"/>
      <c r="B310" s="46"/>
      <c r="C310" s="43"/>
      <c r="D310" s="43"/>
      <c r="E310" s="43"/>
      <c r="F310" s="43"/>
      <c r="G310" s="43"/>
    </row>
    <row r="311" spans="1:10">
      <c r="A311" s="46"/>
      <c r="B311" s="46"/>
      <c r="C311" s="43"/>
      <c r="D311" s="43"/>
      <c r="E311" s="43"/>
      <c r="F311" s="43"/>
      <c r="G311" s="43"/>
    </row>
    <row r="312" spans="1:10">
      <c r="A312" s="46"/>
      <c r="B312" s="46"/>
      <c r="C312" s="43"/>
      <c r="D312" s="43"/>
      <c r="E312" s="43"/>
      <c r="F312" s="43"/>
      <c r="G312" s="43"/>
    </row>
    <row r="313" spans="1:10">
      <c r="A313" s="46"/>
      <c r="B313" s="46"/>
      <c r="C313" s="43"/>
      <c r="D313" s="43"/>
      <c r="E313" s="43"/>
      <c r="F313" s="43"/>
      <c r="G313" s="43"/>
    </row>
    <row r="314" spans="1:10">
      <c r="A314" s="46"/>
      <c r="B314" s="46"/>
      <c r="C314" s="43"/>
      <c r="D314" s="43"/>
      <c r="E314" s="43"/>
      <c r="F314" s="43"/>
      <c r="G314" s="43"/>
    </row>
    <row r="315" spans="1:10">
      <c r="A315" s="46"/>
      <c r="B315" s="46"/>
      <c r="C315" s="43"/>
      <c r="D315" s="43"/>
      <c r="E315" s="43"/>
      <c r="F315" s="43"/>
      <c r="G315" s="43"/>
    </row>
    <row r="316" spans="1:10">
      <c r="A316" s="46"/>
      <c r="B316" s="46"/>
      <c r="C316" s="43"/>
      <c r="D316" s="43"/>
      <c r="E316" s="43"/>
      <c r="F316" s="43"/>
      <c r="G316" s="43"/>
    </row>
    <row r="317" spans="1:10">
      <c r="A317" s="46"/>
      <c r="B317" s="46"/>
      <c r="C317" s="43"/>
      <c r="D317" s="43"/>
      <c r="E317" s="43"/>
      <c r="F317" s="43"/>
      <c r="G317" s="43"/>
    </row>
    <row r="318" spans="1:10">
      <c r="A318" s="46"/>
      <c r="B318" s="46"/>
      <c r="C318" s="43"/>
      <c r="D318" s="43"/>
      <c r="E318" s="43"/>
      <c r="F318" s="43"/>
      <c r="G318" s="43"/>
    </row>
    <row r="319" spans="1:10">
      <c r="A319" s="46"/>
      <c r="B319" s="46"/>
      <c r="C319" s="43"/>
      <c r="D319" s="43"/>
      <c r="E319" s="43"/>
      <c r="F319" s="43"/>
      <c r="G319" s="43"/>
    </row>
    <row r="320" spans="1:10">
      <c r="A320" s="46"/>
      <c r="B320" s="46"/>
      <c r="C320" s="43"/>
      <c r="D320" s="43"/>
      <c r="E320" s="43"/>
      <c r="F320" s="43"/>
      <c r="G320" s="43"/>
    </row>
    <row r="321" spans="1:10">
      <c r="A321" s="46"/>
      <c r="B321" s="46"/>
      <c r="C321" s="43"/>
      <c r="D321" s="43"/>
      <c r="E321" s="43"/>
      <c r="F321" s="43"/>
      <c r="G321" s="43"/>
    </row>
    <row r="322" spans="1:10">
      <c r="A322" s="46"/>
      <c r="B322" s="46"/>
      <c r="C322" s="43"/>
      <c r="D322" s="43"/>
      <c r="E322" s="43"/>
      <c r="F322" s="43"/>
      <c r="G322" s="43"/>
    </row>
    <row r="323" spans="1:10">
      <c r="A323" s="46"/>
      <c r="B323" s="46"/>
      <c r="C323" s="43"/>
      <c r="D323" s="43"/>
      <c r="E323" s="43"/>
      <c r="F323" s="43"/>
      <c r="G323" s="43"/>
    </row>
    <row r="324" spans="1:10">
      <c r="A324" s="46"/>
      <c r="B324" s="46"/>
      <c r="C324" s="43"/>
      <c r="D324" s="43"/>
      <c r="E324" s="43"/>
      <c r="F324" s="43"/>
      <c r="G324" s="43"/>
    </row>
    <row r="325" spans="1:10">
      <c r="A325" s="46"/>
      <c r="B325" s="46"/>
      <c r="C325" s="43"/>
      <c r="D325" s="43"/>
      <c r="E325" s="43"/>
      <c r="F325" s="43"/>
      <c r="G325" s="43"/>
    </row>
    <row r="326" spans="1:10">
      <c r="A326" s="46"/>
      <c r="B326" s="46"/>
      <c r="C326" s="43"/>
      <c r="D326" s="43"/>
      <c r="E326" s="43"/>
      <c r="F326" s="43"/>
      <c r="G326" s="43"/>
    </row>
    <row r="327" spans="1:10">
      <c r="A327" s="43"/>
      <c r="B327" s="43"/>
      <c r="C327" s="43"/>
      <c r="D327" s="43"/>
      <c r="E327" s="43"/>
      <c r="F327" s="43"/>
      <c r="G327" s="43"/>
      <c r="I327" s="41"/>
      <c r="J327" s="41"/>
    </row>
    <row r="328" spans="1:10">
      <c r="A328" s="43"/>
      <c r="B328" s="43"/>
      <c r="C328" s="43"/>
      <c r="D328" s="43"/>
      <c r="E328" s="43"/>
      <c r="F328" s="43"/>
      <c r="G328" s="43"/>
    </row>
    <row r="329" spans="1:10">
      <c r="A329" s="43"/>
      <c r="B329" s="43"/>
      <c r="C329" s="43"/>
      <c r="D329" s="43"/>
      <c r="E329" s="43"/>
      <c r="F329" s="43"/>
      <c r="G329" s="43"/>
    </row>
    <row r="330" spans="1:10">
      <c r="A330" s="46"/>
      <c r="B330" s="46"/>
      <c r="C330" s="43"/>
      <c r="D330" s="43"/>
      <c r="E330" s="43"/>
      <c r="F330" s="43"/>
      <c r="G330" s="43"/>
    </row>
    <row r="331" spans="1:10">
      <c r="A331" s="43"/>
      <c r="B331" s="43"/>
      <c r="C331" s="43"/>
      <c r="D331" s="43"/>
      <c r="E331" s="43"/>
      <c r="F331" s="43"/>
      <c r="G331" s="43"/>
    </row>
    <row r="332" spans="1:10">
      <c r="A332" s="43"/>
      <c r="B332" s="43"/>
      <c r="C332" s="43"/>
      <c r="D332" s="43"/>
      <c r="E332" s="43"/>
      <c r="F332" s="43"/>
      <c r="G332" s="43"/>
    </row>
    <row r="333" spans="1:10">
      <c r="A333" s="46"/>
      <c r="B333" s="46"/>
      <c r="C333" s="43"/>
      <c r="D333" s="43"/>
      <c r="E333" s="43"/>
      <c r="F333" s="43"/>
      <c r="G333" s="43"/>
    </row>
    <row r="334" spans="1:10">
      <c r="A334" s="46"/>
      <c r="B334" s="46"/>
      <c r="C334" s="43"/>
      <c r="D334" s="43"/>
      <c r="E334" s="43"/>
      <c r="F334" s="43"/>
      <c r="G334" s="43"/>
    </row>
    <row r="335" spans="1:10">
      <c r="A335" s="46"/>
      <c r="B335" s="46"/>
      <c r="C335" s="43"/>
      <c r="D335" s="43"/>
      <c r="E335" s="43"/>
      <c r="F335" s="43"/>
      <c r="G335" s="43"/>
    </row>
    <row r="336" spans="1:10">
      <c r="A336" s="46"/>
      <c r="B336" s="46"/>
      <c r="C336" s="43"/>
      <c r="D336" s="43"/>
      <c r="E336" s="43"/>
      <c r="F336" s="43"/>
      <c r="G336" s="43"/>
    </row>
    <row r="337" spans="1:10">
      <c r="A337" s="46"/>
      <c r="B337" s="46"/>
      <c r="C337" s="43"/>
      <c r="D337" s="43"/>
      <c r="E337" s="43"/>
      <c r="F337" s="43"/>
      <c r="G337" s="43"/>
    </row>
    <row r="338" spans="1:10">
      <c r="A338" s="46"/>
      <c r="B338" s="46"/>
      <c r="C338" s="43"/>
      <c r="D338" s="43"/>
      <c r="E338" s="43"/>
      <c r="F338" s="43"/>
      <c r="G338" s="43"/>
    </row>
    <row r="339" spans="1:10">
      <c r="A339" s="46"/>
      <c r="B339" s="46"/>
      <c r="C339" s="43"/>
      <c r="D339" s="43"/>
      <c r="E339" s="43"/>
      <c r="F339" s="43"/>
      <c r="G339" s="43"/>
    </row>
    <row r="340" spans="1:10">
      <c r="A340" s="46"/>
      <c r="B340" s="46"/>
      <c r="C340" s="43"/>
      <c r="D340" s="43"/>
      <c r="E340" s="43"/>
      <c r="F340" s="43"/>
      <c r="G340" s="43"/>
    </row>
    <row r="341" spans="1:10">
      <c r="A341" s="46"/>
      <c r="B341" s="46"/>
      <c r="C341" s="43"/>
      <c r="D341" s="43"/>
      <c r="E341" s="43"/>
      <c r="F341" s="43"/>
      <c r="G341" s="43"/>
    </row>
    <row r="342" spans="1:10">
      <c r="A342" s="46"/>
      <c r="B342" s="46"/>
      <c r="C342" s="43"/>
      <c r="D342" s="43"/>
      <c r="E342" s="43"/>
      <c r="F342" s="43"/>
      <c r="G342" s="43"/>
    </row>
    <row r="343" spans="1:10">
      <c r="A343" s="46"/>
      <c r="B343" s="46"/>
      <c r="C343" s="43"/>
      <c r="D343" s="43"/>
      <c r="E343" s="43"/>
      <c r="F343" s="43"/>
      <c r="G343" s="43"/>
    </row>
    <row r="344" spans="1:10">
      <c r="A344" s="46"/>
      <c r="B344" s="46"/>
      <c r="C344" s="43"/>
      <c r="D344" s="43"/>
      <c r="E344" s="43"/>
      <c r="F344" s="43"/>
      <c r="G344" s="43"/>
    </row>
    <row r="345" spans="1:10">
      <c r="A345" s="43"/>
      <c r="B345" s="43"/>
      <c r="C345" s="43"/>
      <c r="D345" s="43"/>
      <c r="E345" s="43"/>
      <c r="F345" s="43"/>
      <c r="G345" s="43"/>
    </row>
    <row r="346" spans="1:10">
      <c r="A346" s="46"/>
      <c r="B346" s="46"/>
      <c r="C346" s="43"/>
      <c r="D346" s="43"/>
      <c r="E346" s="43"/>
      <c r="F346" s="43"/>
      <c r="G346" s="43"/>
    </row>
    <row r="347" spans="1:10">
      <c r="A347" s="43"/>
      <c r="B347" s="43"/>
      <c r="C347" s="43"/>
      <c r="D347" s="43"/>
      <c r="E347" s="43"/>
      <c r="F347" s="43"/>
      <c r="G347" s="43"/>
    </row>
    <row r="348" spans="1:10">
      <c r="A348" s="43"/>
      <c r="B348" s="43"/>
      <c r="C348" s="43"/>
      <c r="D348" s="43"/>
      <c r="E348" s="43"/>
      <c r="F348" s="43"/>
      <c r="G348" s="43"/>
    </row>
    <row r="349" spans="1:10">
      <c r="A349" s="46"/>
      <c r="B349" s="46"/>
      <c r="C349" s="43"/>
      <c r="D349" s="43"/>
      <c r="E349" s="43"/>
      <c r="F349" s="43"/>
      <c r="G349" s="43"/>
    </row>
    <row r="350" spans="1:10">
      <c r="A350" s="46"/>
      <c r="B350" s="46"/>
      <c r="C350" s="43"/>
      <c r="D350" s="43"/>
      <c r="E350" s="43"/>
      <c r="F350" s="43"/>
      <c r="G350" s="43"/>
    </row>
    <row r="351" spans="1:10">
      <c r="A351" s="79"/>
      <c r="B351" s="79"/>
      <c r="C351" s="79"/>
      <c r="D351" s="79"/>
      <c r="E351" s="79"/>
      <c r="F351" s="79"/>
      <c r="G351" s="79"/>
      <c r="H351" s="79"/>
      <c r="I351" s="42"/>
      <c r="J351" s="42"/>
    </row>
    <row r="352" spans="1:10">
      <c r="A352" s="43"/>
      <c r="B352" s="43"/>
      <c r="C352" s="43"/>
      <c r="D352" s="43"/>
      <c r="E352" s="43"/>
      <c r="F352" s="43"/>
      <c r="G352" s="43"/>
    </row>
    <row r="353" spans="1:10">
      <c r="A353" s="43"/>
      <c r="B353" s="43"/>
      <c r="C353" s="43"/>
      <c r="D353" s="43"/>
      <c r="E353" s="43"/>
      <c r="F353" s="43"/>
      <c r="G353" s="43"/>
    </row>
    <row r="354" spans="1:10">
      <c r="A354" s="46"/>
      <c r="B354" s="46"/>
      <c r="C354" s="43"/>
      <c r="D354" s="43"/>
      <c r="E354" s="43"/>
      <c r="F354" s="43"/>
      <c r="G354" s="43"/>
    </row>
    <row r="355" spans="1:10">
      <c r="A355" s="43"/>
      <c r="B355" s="43"/>
      <c r="C355" s="43"/>
      <c r="D355" s="43"/>
      <c r="E355" s="43"/>
      <c r="F355" s="43"/>
      <c r="G355" s="43"/>
    </row>
    <row r="356" spans="1:10">
      <c r="A356" s="43"/>
      <c r="B356" s="43"/>
      <c r="C356" s="43"/>
      <c r="D356" s="43"/>
      <c r="E356" s="43"/>
      <c r="F356" s="43"/>
      <c r="G356" s="43"/>
    </row>
    <row r="357" spans="1:10">
      <c r="A357" s="46"/>
      <c r="B357" s="46"/>
      <c r="C357" s="43"/>
      <c r="D357" s="43"/>
      <c r="E357" s="43"/>
      <c r="F357" s="43"/>
      <c r="G357" s="43"/>
    </row>
    <row r="358" spans="1:10">
      <c r="A358" s="46"/>
      <c r="B358" s="46"/>
      <c r="C358" s="43"/>
      <c r="D358" s="43"/>
      <c r="E358" s="43"/>
      <c r="F358" s="43"/>
      <c r="G358" s="43"/>
    </row>
    <row r="359" spans="1:10">
      <c r="A359" s="46"/>
      <c r="B359" s="46"/>
      <c r="C359" s="43"/>
      <c r="D359" s="43"/>
      <c r="E359" s="43"/>
      <c r="F359" s="43"/>
      <c r="G359" s="43"/>
    </row>
    <row r="360" spans="1:10">
      <c r="A360" s="46"/>
      <c r="B360" s="46"/>
      <c r="C360" s="43"/>
      <c r="D360" s="43"/>
      <c r="E360" s="43"/>
      <c r="F360" s="43"/>
      <c r="G360" s="43"/>
    </row>
    <row r="361" spans="1:10">
      <c r="A361" s="46"/>
      <c r="B361" s="46"/>
      <c r="C361" s="43"/>
      <c r="D361" s="43"/>
      <c r="E361" s="43"/>
      <c r="F361" s="43"/>
      <c r="G361" s="43"/>
    </row>
    <row r="362" spans="1:10">
      <c r="A362" s="153" t="s">
        <v>82</v>
      </c>
      <c r="B362" s="154"/>
      <c r="C362" s="154"/>
      <c r="D362" s="154"/>
      <c r="E362" s="154"/>
      <c r="F362" s="154"/>
      <c r="G362" s="155"/>
    </row>
    <row r="363" spans="1:10">
      <c r="A363" s="28" t="s">
        <v>17</v>
      </c>
      <c r="B363" s="156" t="s">
        <v>71</v>
      </c>
      <c r="C363" s="157"/>
      <c r="D363" s="156" t="s">
        <v>72</v>
      </c>
      <c r="E363" s="157"/>
      <c r="F363" s="156" t="s">
        <v>73</v>
      </c>
      <c r="G363" s="157"/>
    </row>
    <row r="364" spans="1:10">
      <c r="A364" s="30">
        <v>1</v>
      </c>
      <c r="B364" s="31">
        <v>2</v>
      </c>
      <c r="C364" s="31">
        <v>3</v>
      </c>
      <c r="D364" s="31">
        <v>4</v>
      </c>
      <c r="E364" s="31">
        <v>5</v>
      </c>
      <c r="F364" s="69" t="s">
        <v>80</v>
      </c>
      <c r="G364" s="69" t="s">
        <v>81</v>
      </c>
    </row>
    <row r="365" spans="1:10">
      <c r="A365" s="32"/>
      <c r="B365" s="31" t="s">
        <v>65</v>
      </c>
      <c r="C365" s="31" t="s">
        <v>20</v>
      </c>
      <c r="D365" s="31" t="s">
        <v>65</v>
      </c>
      <c r="E365" s="31" t="s">
        <v>20</v>
      </c>
      <c r="F365" s="31" t="s">
        <v>65</v>
      </c>
      <c r="G365" s="31" t="s">
        <v>20</v>
      </c>
    </row>
    <row r="366" spans="1:10">
      <c r="A366" s="32"/>
      <c r="B366" s="28" t="s">
        <v>64</v>
      </c>
      <c r="C366" s="28" t="s">
        <v>44</v>
      </c>
      <c r="D366" s="28" t="s">
        <v>64</v>
      </c>
      <c r="E366" s="28" t="s">
        <v>44</v>
      </c>
      <c r="F366" s="28" t="s">
        <v>64</v>
      </c>
      <c r="G366" s="28" t="s">
        <v>44</v>
      </c>
    </row>
    <row r="367" spans="1:10">
      <c r="A367" s="34"/>
      <c r="B367" s="28">
        <v>2017</v>
      </c>
      <c r="C367" s="28">
        <v>2018</v>
      </c>
      <c r="D367" s="28">
        <v>2017</v>
      </c>
      <c r="E367" s="28">
        <v>2018</v>
      </c>
      <c r="F367" s="28">
        <v>2017</v>
      </c>
      <c r="G367" s="28">
        <v>2018</v>
      </c>
      <c r="I367" s="27" t="s">
        <v>70</v>
      </c>
      <c r="J367" s="27" t="s">
        <v>78</v>
      </c>
    </row>
    <row r="368" spans="1:10">
      <c r="A368" s="36" t="s">
        <v>85</v>
      </c>
      <c r="B368" s="37">
        <f ca="1">B305/I368*100</f>
        <v>0.92957474662939266</v>
      </c>
      <c r="C368" s="37">
        <f ca="1">C305/J368*100</f>
        <v>0.86324489280148831</v>
      </c>
      <c r="D368" s="37">
        <f ca="1">D305/I368*100</f>
        <v>0.83216984017304929</v>
      </c>
      <c r="E368" s="37">
        <f ca="1">E305/J368*100</f>
        <v>0.84843774282346918</v>
      </c>
      <c r="F368" s="37">
        <f ca="1">F305/I368*100</f>
        <v>9.740490645634324E-2</v>
      </c>
      <c r="G368" s="37">
        <f ca="1">G305/J368*100</f>
        <v>1.480714997801906E-2</v>
      </c>
      <c r="I368" s="68">
        <v>27033056</v>
      </c>
      <c r="J368" s="68">
        <v>29039460.402093399</v>
      </c>
    </row>
    <row r="369" spans="1:10">
      <c r="A369" s="36" t="s">
        <v>32</v>
      </c>
      <c r="B369" s="37">
        <f ca="1">B306/I369*100</f>
        <v>1.0583299683173066</v>
      </c>
      <c r="C369" s="37">
        <f ca="1">C306/J369*100</f>
        <v>1.2054578568366403</v>
      </c>
      <c r="D369" s="37">
        <f ca="1">D306/I369*100</f>
        <v>1.0216936035644646</v>
      </c>
      <c r="E369" s="37">
        <f ca="1">E306/J369*100</f>
        <v>0.97262924341265988</v>
      </c>
      <c r="F369" s="37">
        <f ca="1">F306/I369*100</f>
        <v>3.6636364752841863E-2</v>
      </c>
      <c r="G369" s="37">
        <f ca="1">G306/J369*100</f>
        <v>0.23282861342398056</v>
      </c>
      <c r="I369" s="68">
        <v>27033056</v>
      </c>
      <c r="J369" s="68">
        <v>29039460.402093399</v>
      </c>
    </row>
    <row r="370" spans="1:10">
      <c r="A370" s="46"/>
      <c r="B370" s="46"/>
      <c r="C370" s="43"/>
      <c r="D370" s="43"/>
      <c r="E370" s="43"/>
      <c r="F370" s="43"/>
      <c r="G370" s="43"/>
    </row>
    <row r="371" spans="1:10">
      <c r="A371" s="46"/>
      <c r="B371" s="46"/>
      <c r="C371" s="43"/>
      <c r="D371" s="43"/>
      <c r="E371" s="43"/>
      <c r="F371" s="43"/>
      <c r="G371" s="43"/>
    </row>
    <row r="372" spans="1:10">
      <c r="A372" s="46"/>
      <c r="B372" s="46"/>
      <c r="C372" s="43"/>
      <c r="D372" s="43"/>
      <c r="E372" s="43"/>
      <c r="F372" s="43"/>
      <c r="G372" s="43"/>
    </row>
    <row r="373" spans="1:10">
      <c r="A373" s="46"/>
      <c r="B373" s="46"/>
      <c r="C373" s="43"/>
      <c r="D373" s="43"/>
      <c r="E373" s="43"/>
      <c r="F373" s="43"/>
      <c r="G373" s="43"/>
    </row>
    <row r="374" spans="1:10">
      <c r="A374" s="46"/>
      <c r="B374" s="46"/>
      <c r="C374" s="43"/>
      <c r="D374" s="43"/>
      <c r="E374" s="43"/>
      <c r="F374" s="43"/>
      <c r="G374" s="43"/>
    </row>
    <row r="375" spans="1:10">
      <c r="A375" s="46"/>
      <c r="B375" s="46"/>
      <c r="C375" s="43"/>
      <c r="D375" s="43"/>
      <c r="E375" s="43"/>
      <c r="F375" s="43"/>
      <c r="G375" s="43"/>
    </row>
    <row r="376" spans="1:10">
      <c r="A376" s="46"/>
      <c r="B376" s="46"/>
      <c r="C376" s="43"/>
      <c r="D376" s="43"/>
      <c r="E376" s="43"/>
      <c r="F376" s="43"/>
      <c r="G376" s="43"/>
    </row>
    <row r="377" spans="1:10">
      <c r="A377" s="46"/>
      <c r="B377" s="46"/>
      <c r="C377" s="43"/>
      <c r="D377" s="43"/>
      <c r="E377" s="43"/>
      <c r="F377" s="43"/>
      <c r="G377" s="43"/>
    </row>
    <row r="378" spans="1:10">
      <c r="A378" s="46"/>
      <c r="B378" s="46"/>
      <c r="C378" s="43"/>
      <c r="D378" s="43"/>
      <c r="E378" s="43"/>
      <c r="F378" s="43"/>
      <c r="G378" s="43"/>
    </row>
    <row r="379" spans="1:10">
      <c r="A379" s="46"/>
      <c r="B379" s="46"/>
      <c r="C379" s="43"/>
      <c r="D379" s="43"/>
      <c r="E379" s="43"/>
      <c r="F379" s="43"/>
      <c r="G379" s="43"/>
    </row>
    <row r="380" spans="1:10">
      <c r="A380" s="46"/>
      <c r="B380" s="46"/>
      <c r="C380" s="43"/>
      <c r="D380" s="43"/>
      <c r="E380" s="43"/>
      <c r="F380" s="43"/>
      <c r="G380" s="43"/>
    </row>
    <row r="381" spans="1:10">
      <c r="A381" s="46"/>
      <c r="B381" s="46"/>
      <c r="C381" s="43"/>
      <c r="D381" s="43"/>
      <c r="E381" s="43"/>
      <c r="F381" s="43"/>
      <c r="G381" s="43"/>
    </row>
    <row r="382" spans="1:10">
      <c r="A382" s="46"/>
      <c r="B382" s="46"/>
      <c r="C382" s="43"/>
      <c r="D382" s="43"/>
      <c r="E382" s="43"/>
      <c r="F382" s="43"/>
      <c r="G382" s="43"/>
    </row>
    <row r="383" spans="1:10">
      <c r="A383" s="46"/>
      <c r="B383" s="46"/>
      <c r="C383" s="43"/>
      <c r="D383" s="43"/>
      <c r="E383" s="43"/>
      <c r="F383" s="43"/>
      <c r="G383" s="43"/>
    </row>
    <row r="384" spans="1:10">
      <c r="A384" s="46"/>
      <c r="B384" s="46"/>
      <c r="C384" s="43"/>
      <c r="D384" s="43"/>
      <c r="E384" s="43"/>
      <c r="F384" s="43"/>
      <c r="G384" s="43"/>
    </row>
    <row r="385" spans="1:7">
      <c r="A385" s="46"/>
      <c r="B385" s="46"/>
      <c r="C385" s="43"/>
      <c r="D385" s="43"/>
      <c r="E385" s="43"/>
      <c r="F385" s="43"/>
      <c r="G385" s="43"/>
    </row>
    <row r="386" spans="1:7">
      <c r="A386" s="46"/>
      <c r="B386" s="46"/>
      <c r="C386" s="43"/>
      <c r="D386" s="43"/>
      <c r="E386" s="43"/>
      <c r="F386" s="43"/>
      <c r="G386" s="43"/>
    </row>
    <row r="387" spans="1:7">
      <c r="A387" s="46"/>
      <c r="B387" s="46"/>
      <c r="C387" s="43"/>
      <c r="D387" s="43"/>
      <c r="E387" s="43"/>
      <c r="F387" s="43"/>
      <c r="G387" s="43"/>
    </row>
    <row r="388" spans="1:7">
      <c r="A388" s="46"/>
      <c r="B388" s="46"/>
      <c r="C388" s="43"/>
      <c r="D388" s="43"/>
      <c r="E388" s="43"/>
      <c r="F388" s="43"/>
      <c r="G388" s="43"/>
    </row>
    <row r="389" spans="1:7">
      <c r="A389" s="46"/>
      <c r="B389" s="46"/>
      <c r="C389" s="43"/>
      <c r="D389" s="43"/>
      <c r="E389" s="43"/>
      <c r="F389" s="43"/>
      <c r="G389" s="43"/>
    </row>
    <row r="390" spans="1:7">
      <c r="A390" s="46"/>
      <c r="B390" s="46"/>
      <c r="C390" s="43"/>
      <c r="D390" s="43"/>
      <c r="E390" s="43"/>
      <c r="F390" s="43"/>
      <c r="G390" s="43"/>
    </row>
    <row r="391" spans="1:7">
      <c r="A391" s="46"/>
      <c r="B391" s="46"/>
      <c r="C391" s="43"/>
      <c r="D391" s="43"/>
      <c r="E391" s="43"/>
      <c r="F391" s="43"/>
      <c r="G391" s="43"/>
    </row>
    <row r="392" spans="1:7">
      <c r="A392" s="46"/>
      <c r="B392" s="46"/>
      <c r="C392" s="43"/>
      <c r="D392" s="43"/>
      <c r="E392" s="43"/>
      <c r="F392" s="43"/>
      <c r="G392" s="43"/>
    </row>
    <row r="393" spans="1:7">
      <c r="A393" s="46"/>
      <c r="B393" s="46"/>
      <c r="C393" s="43"/>
      <c r="D393" s="43"/>
      <c r="E393" s="43"/>
      <c r="F393" s="43"/>
      <c r="G393" s="43"/>
    </row>
    <row r="394" spans="1:7">
      <c r="A394" s="46"/>
      <c r="B394" s="46"/>
      <c r="C394" s="43"/>
      <c r="D394" s="43"/>
      <c r="E394" s="43"/>
      <c r="F394" s="43"/>
      <c r="G394" s="43"/>
    </row>
    <row r="395" spans="1:7">
      <c r="A395" s="46"/>
      <c r="B395" s="46"/>
      <c r="C395" s="43"/>
      <c r="D395" s="43"/>
      <c r="E395" s="43"/>
      <c r="F395" s="43"/>
      <c r="G395" s="43"/>
    </row>
    <row r="396" spans="1:7">
      <c r="A396" s="46"/>
      <c r="B396" s="46"/>
      <c r="C396" s="43"/>
      <c r="D396" s="43"/>
      <c r="E396" s="43"/>
      <c r="F396" s="43"/>
      <c r="G396" s="43"/>
    </row>
    <row r="397" spans="1:7">
      <c r="A397" s="46"/>
      <c r="B397" s="46"/>
      <c r="C397" s="43"/>
      <c r="D397" s="43"/>
      <c r="E397" s="43"/>
      <c r="F397" s="43"/>
      <c r="G397" s="43"/>
    </row>
    <row r="398" spans="1:7">
      <c r="A398" s="46"/>
      <c r="B398" s="46"/>
      <c r="C398" s="43"/>
      <c r="D398" s="43"/>
      <c r="E398" s="43"/>
      <c r="F398" s="43"/>
      <c r="G398" s="43"/>
    </row>
    <row r="399" spans="1:7">
      <c r="A399" s="46"/>
      <c r="B399" s="46"/>
      <c r="C399" s="43"/>
      <c r="D399" s="43"/>
      <c r="E399" s="43"/>
      <c r="F399" s="43"/>
      <c r="G399" s="43"/>
    </row>
    <row r="400" spans="1:7">
      <c r="A400" s="46"/>
      <c r="B400" s="46"/>
      <c r="C400" s="43"/>
      <c r="D400" s="43"/>
      <c r="E400" s="43"/>
      <c r="F400" s="43"/>
      <c r="G400" s="43"/>
    </row>
    <row r="401" spans="1:7">
      <c r="A401" s="46"/>
      <c r="B401" s="46"/>
      <c r="C401" s="43"/>
      <c r="D401" s="43"/>
      <c r="E401" s="43"/>
      <c r="F401" s="43"/>
      <c r="G401" s="43"/>
    </row>
    <row r="402" spans="1:7">
      <c r="A402" s="46"/>
      <c r="B402" s="46"/>
      <c r="C402" s="43"/>
      <c r="D402" s="43"/>
      <c r="E402" s="43"/>
      <c r="F402" s="43"/>
      <c r="G402" s="43"/>
    </row>
    <row r="403" spans="1:7">
      <c r="A403" s="46"/>
      <c r="B403" s="46"/>
      <c r="C403" s="43"/>
      <c r="D403" s="43"/>
      <c r="E403" s="43"/>
      <c r="F403" s="43"/>
      <c r="G403" s="43"/>
    </row>
    <row r="404" spans="1:7">
      <c r="A404" s="46"/>
      <c r="B404" s="46"/>
      <c r="C404" s="43"/>
      <c r="D404" s="43"/>
      <c r="E404" s="43"/>
      <c r="F404" s="43"/>
      <c r="G404" s="43"/>
    </row>
    <row r="405" spans="1:7">
      <c r="A405" s="46"/>
      <c r="B405" s="46"/>
      <c r="C405" s="43"/>
      <c r="D405" s="43"/>
      <c r="E405" s="43"/>
      <c r="F405" s="43"/>
      <c r="G405" s="43"/>
    </row>
    <row r="406" spans="1:7">
      <c r="A406" s="46"/>
      <c r="B406" s="46"/>
      <c r="C406" s="43"/>
      <c r="D406" s="43"/>
      <c r="E406" s="43"/>
      <c r="F406" s="43"/>
      <c r="G406" s="43"/>
    </row>
    <row r="407" spans="1:7">
      <c r="A407" s="46"/>
      <c r="B407" s="46"/>
      <c r="C407" s="43"/>
      <c r="D407" s="43"/>
      <c r="E407" s="43"/>
      <c r="F407" s="43"/>
      <c r="G407" s="43"/>
    </row>
    <row r="408" spans="1:7">
      <c r="A408" s="46"/>
      <c r="B408" s="46"/>
      <c r="C408" s="43"/>
      <c r="D408" s="43"/>
      <c r="E408" s="43"/>
      <c r="F408" s="43"/>
      <c r="G408" s="43"/>
    </row>
    <row r="409" spans="1:7">
      <c r="A409" s="46"/>
      <c r="B409" s="46"/>
      <c r="C409" s="43"/>
      <c r="D409" s="43"/>
      <c r="E409" s="43"/>
      <c r="F409" s="43"/>
      <c r="G409" s="43"/>
    </row>
    <row r="410" spans="1:7">
      <c r="A410" s="46"/>
      <c r="B410" s="46"/>
      <c r="C410" s="43"/>
      <c r="D410" s="43"/>
      <c r="E410" s="43"/>
      <c r="F410" s="43"/>
      <c r="G410" s="43"/>
    </row>
    <row r="411" spans="1:7">
      <c r="A411" s="46"/>
      <c r="B411" s="46"/>
      <c r="C411" s="43"/>
      <c r="D411" s="43"/>
      <c r="E411" s="43"/>
      <c r="F411" s="43"/>
      <c r="G411" s="43"/>
    </row>
    <row r="412" spans="1:7">
      <c r="A412" s="46"/>
      <c r="B412" s="46"/>
      <c r="C412" s="43"/>
      <c r="D412" s="43"/>
      <c r="E412" s="43"/>
      <c r="F412" s="43"/>
      <c r="G412" s="43"/>
    </row>
    <row r="413" spans="1:7">
      <c r="A413" s="46"/>
      <c r="B413" s="46"/>
      <c r="C413" s="43"/>
      <c r="D413" s="43"/>
      <c r="E413" s="43"/>
      <c r="F413" s="43"/>
      <c r="G413" s="43"/>
    </row>
    <row r="414" spans="1:7">
      <c r="A414" s="46"/>
      <c r="B414" s="46"/>
      <c r="C414" s="43"/>
      <c r="D414" s="43"/>
      <c r="E414" s="43"/>
      <c r="F414" s="43"/>
      <c r="G414" s="43"/>
    </row>
    <row r="415" spans="1:7">
      <c r="A415" s="46"/>
      <c r="B415" s="46"/>
      <c r="C415" s="43"/>
      <c r="D415" s="43"/>
      <c r="E415" s="43"/>
      <c r="F415" s="43"/>
      <c r="G415" s="43"/>
    </row>
    <row r="416" spans="1:7">
      <c r="A416" s="46"/>
      <c r="B416" s="46"/>
      <c r="C416" s="43"/>
      <c r="D416" s="43"/>
      <c r="E416" s="43"/>
      <c r="F416" s="43"/>
      <c r="G416" s="43"/>
    </row>
    <row r="417" spans="1:10">
      <c r="A417" s="46"/>
      <c r="B417" s="46"/>
      <c r="C417" s="43"/>
      <c r="D417" s="43"/>
      <c r="E417" s="43"/>
      <c r="F417" s="43"/>
      <c r="G417" s="43"/>
    </row>
    <row r="418" spans="1:10">
      <c r="A418" s="46"/>
      <c r="B418" s="46"/>
      <c r="C418" s="43"/>
      <c r="D418" s="43"/>
      <c r="E418" s="43"/>
      <c r="F418" s="43"/>
      <c r="G418" s="43"/>
    </row>
    <row r="419" spans="1:10">
      <c r="A419" s="46"/>
      <c r="B419" s="46"/>
      <c r="C419" s="43"/>
      <c r="D419" s="43"/>
      <c r="E419" s="43"/>
      <c r="F419" s="43"/>
      <c r="G419" s="43"/>
    </row>
    <row r="420" spans="1:10">
      <c r="A420" s="46"/>
      <c r="B420" s="46"/>
      <c r="C420" s="43"/>
      <c r="D420" s="43"/>
      <c r="E420" s="43"/>
      <c r="F420" s="43"/>
      <c r="G420" s="43"/>
    </row>
    <row r="421" spans="1:10">
      <c r="A421" s="46"/>
      <c r="B421" s="46"/>
      <c r="C421" s="43"/>
      <c r="D421" s="43"/>
      <c r="E421" s="43"/>
      <c r="F421" s="43"/>
      <c r="G421" s="43"/>
    </row>
    <row r="422" spans="1:10">
      <c r="A422" s="46"/>
      <c r="B422" s="46"/>
      <c r="C422" s="43"/>
      <c r="D422" s="43"/>
      <c r="E422" s="43"/>
      <c r="F422" s="43"/>
      <c r="G422" s="43"/>
    </row>
    <row r="423" spans="1:10">
      <c r="A423" s="46"/>
      <c r="B423" s="46"/>
      <c r="C423" s="43"/>
      <c r="D423" s="43"/>
      <c r="E423" s="43"/>
      <c r="F423" s="43"/>
      <c r="G423" s="43"/>
    </row>
    <row r="424" spans="1:10">
      <c r="A424" s="46"/>
      <c r="B424" s="46"/>
      <c r="C424" s="43"/>
      <c r="D424" s="43"/>
      <c r="E424" s="43"/>
      <c r="F424" s="43"/>
      <c r="G424" s="43"/>
    </row>
    <row r="425" spans="1:10">
      <c r="A425" s="153" t="s">
        <v>83</v>
      </c>
      <c r="B425" s="154"/>
      <c r="C425" s="154"/>
      <c r="D425" s="154"/>
      <c r="E425" s="154"/>
      <c r="F425" s="154"/>
      <c r="G425" s="155"/>
      <c r="H425" s="46"/>
      <c r="I425" s="39"/>
      <c r="J425" s="39"/>
    </row>
    <row r="426" spans="1:10">
      <c r="A426" s="28" t="s">
        <v>17</v>
      </c>
      <c r="B426" s="156" t="s">
        <v>67</v>
      </c>
      <c r="C426" s="157"/>
      <c r="D426" s="156" t="s">
        <v>68</v>
      </c>
      <c r="E426" s="157"/>
      <c r="F426" s="156" t="s">
        <v>69</v>
      </c>
      <c r="G426" s="157"/>
      <c r="H426" s="46"/>
      <c r="I426" s="39"/>
      <c r="J426" s="39"/>
    </row>
    <row r="427" spans="1:10">
      <c r="A427" s="30">
        <v>1</v>
      </c>
      <c r="B427" s="31">
        <v>2</v>
      </c>
      <c r="C427" s="31">
        <v>3</v>
      </c>
      <c r="D427" s="31">
        <v>4</v>
      </c>
      <c r="E427" s="31">
        <v>5</v>
      </c>
      <c r="F427" s="69" t="s">
        <v>80</v>
      </c>
      <c r="G427" s="69" t="s">
        <v>81</v>
      </c>
      <c r="H427" s="46"/>
      <c r="I427" s="39"/>
      <c r="J427" s="39"/>
    </row>
    <row r="428" spans="1:10">
      <c r="A428" s="32"/>
      <c r="B428" s="31" t="s">
        <v>65</v>
      </c>
      <c r="C428" s="31" t="s">
        <v>20</v>
      </c>
      <c r="D428" s="31" t="s">
        <v>65</v>
      </c>
      <c r="E428" s="31" t="s">
        <v>20</v>
      </c>
      <c r="F428" s="31" t="s">
        <v>65</v>
      </c>
      <c r="G428" s="31" t="s">
        <v>20</v>
      </c>
      <c r="H428" s="46"/>
      <c r="I428" s="39"/>
      <c r="J428" s="39"/>
    </row>
    <row r="429" spans="1:10">
      <c r="A429" s="32"/>
      <c r="B429" s="28" t="s">
        <v>64</v>
      </c>
      <c r="C429" s="28" t="s">
        <v>44</v>
      </c>
      <c r="D429" s="28" t="s">
        <v>64</v>
      </c>
      <c r="E429" s="28" t="s">
        <v>44</v>
      </c>
      <c r="F429" s="28" t="s">
        <v>64</v>
      </c>
      <c r="G429" s="28" t="s">
        <v>44</v>
      </c>
      <c r="H429" s="46"/>
      <c r="I429" s="39"/>
      <c r="J429" s="39"/>
    </row>
    <row r="430" spans="1:10">
      <c r="A430" s="34"/>
      <c r="B430" s="28">
        <v>2017</v>
      </c>
      <c r="C430" s="28">
        <v>2018</v>
      </c>
      <c r="D430" s="28">
        <v>2017</v>
      </c>
      <c r="E430" s="28">
        <v>2018</v>
      </c>
      <c r="F430" s="28">
        <v>2017</v>
      </c>
      <c r="G430" s="28">
        <v>2018</v>
      </c>
      <c r="H430" s="46"/>
      <c r="I430" s="39"/>
      <c r="J430" s="39"/>
    </row>
    <row r="431" spans="1:10">
      <c r="A431" s="36" t="s">
        <v>85</v>
      </c>
      <c r="B431" s="65">
        <f ca="1">AVERAGE('4'!B517:B527)</f>
        <v>239619.09063636363</v>
      </c>
      <c r="C431" s="65">
        <f ca="1">AVERAGE('4'!C517:C527)</f>
        <v>232608.75927272727</v>
      </c>
      <c r="D431" s="65">
        <f ca="1">AVERAGE('4'!E517:E527)</f>
        <v>228773.38181818184</v>
      </c>
      <c r="E431" s="65">
        <f ca="1">AVERAGE('4'!F517:F527)</f>
        <v>225428.08281818181</v>
      </c>
      <c r="F431" s="65">
        <f t="shared" ref="F431:G432" ca="1" si="4">B431-D431</f>
        <v>10845.708818181796</v>
      </c>
      <c r="G431" s="65">
        <f t="shared" ca="1" si="4"/>
        <v>7180.6764545454644</v>
      </c>
      <c r="H431" s="46"/>
      <c r="I431" s="39"/>
      <c r="J431" s="39"/>
    </row>
    <row r="432" spans="1:10">
      <c r="A432" s="36" t="s">
        <v>32</v>
      </c>
      <c r="B432" s="65">
        <f ca="1">'4'!B528</f>
        <v>285439.27799999993</v>
      </c>
      <c r="C432" s="65">
        <f ca="1">'4'!C528</f>
        <v>259624.1660000002</v>
      </c>
      <c r="D432" s="65">
        <f ca="1">'4'!E528</f>
        <v>354571.43399999989</v>
      </c>
      <c r="E432" s="65">
        <f ca="1">'4'!F528</f>
        <v>378007.97800000012</v>
      </c>
      <c r="F432" s="65">
        <f t="shared" ca="1" si="4"/>
        <v>-69132.155999999959</v>
      </c>
      <c r="G432" s="65">
        <f t="shared" ca="1" si="4"/>
        <v>-118383.81199999992</v>
      </c>
      <c r="H432" s="46"/>
      <c r="I432" s="39"/>
      <c r="J432" s="39"/>
    </row>
    <row r="433" spans="1:7">
      <c r="A433" s="46"/>
      <c r="B433" s="46"/>
      <c r="C433" s="43"/>
      <c r="D433" s="43"/>
      <c r="E433" s="43"/>
      <c r="F433" s="43"/>
      <c r="G433" s="43"/>
    </row>
    <row r="434" spans="1:7">
      <c r="A434" s="46"/>
      <c r="B434" s="46"/>
      <c r="C434" s="43"/>
      <c r="D434" s="43"/>
      <c r="E434" s="43"/>
      <c r="F434" s="43"/>
      <c r="G434" s="43"/>
    </row>
    <row r="435" spans="1:7">
      <c r="A435" s="46"/>
      <c r="B435" s="46"/>
      <c r="C435" s="43"/>
      <c r="D435" s="43"/>
      <c r="E435" s="43"/>
      <c r="F435" s="43"/>
      <c r="G435" s="43"/>
    </row>
    <row r="436" spans="1:7">
      <c r="A436" s="46"/>
      <c r="B436" s="46"/>
      <c r="C436" s="43"/>
      <c r="D436" s="43"/>
      <c r="E436" s="43"/>
      <c r="F436" s="43"/>
      <c r="G436" s="43"/>
    </row>
    <row r="437" spans="1:7">
      <c r="A437" s="46"/>
      <c r="B437" s="46"/>
      <c r="C437" s="43"/>
      <c r="D437" s="43"/>
      <c r="E437" s="43"/>
      <c r="F437" s="43"/>
      <c r="G437" s="43"/>
    </row>
    <row r="438" spans="1:7">
      <c r="A438" s="46"/>
      <c r="B438" s="46"/>
      <c r="C438" s="43"/>
      <c r="D438" s="43"/>
      <c r="E438" s="43"/>
      <c r="F438" s="43"/>
      <c r="G438" s="43"/>
    </row>
    <row r="439" spans="1:7">
      <c r="A439" s="46"/>
      <c r="B439" s="46"/>
      <c r="C439" s="43"/>
      <c r="D439" s="43"/>
      <c r="E439" s="43"/>
      <c r="F439" s="43"/>
      <c r="G439" s="43"/>
    </row>
    <row r="440" spans="1:7">
      <c r="A440" s="46"/>
      <c r="B440" s="46"/>
      <c r="C440" s="43"/>
      <c r="D440" s="43"/>
      <c r="E440" s="43"/>
      <c r="F440" s="43"/>
      <c r="G440" s="43"/>
    </row>
    <row r="441" spans="1:7">
      <c r="A441" s="46"/>
      <c r="B441" s="46"/>
      <c r="C441" s="43"/>
      <c r="D441" s="43"/>
      <c r="E441" s="43"/>
      <c r="F441" s="43"/>
      <c r="G441" s="43"/>
    </row>
    <row r="442" spans="1:7">
      <c r="A442" s="46"/>
      <c r="B442" s="46"/>
      <c r="C442" s="43"/>
      <c r="D442" s="43"/>
      <c r="E442" s="43"/>
      <c r="F442" s="43"/>
      <c r="G442" s="43"/>
    </row>
    <row r="443" spans="1:7">
      <c r="A443" s="46"/>
      <c r="B443" s="46"/>
      <c r="C443" s="43"/>
      <c r="D443" s="43"/>
      <c r="E443" s="43"/>
      <c r="F443" s="43"/>
      <c r="G443" s="43"/>
    </row>
    <row r="444" spans="1:7">
      <c r="A444" s="46"/>
      <c r="B444" s="46"/>
      <c r="C444" s="43"/>
      <c r="D444" s="43"/>
      <c r="E444" s="43"/>
      <c r="F444" s="43"/>
      <c r="G444" s="43"/>
    </row>
    <row r="445" spans="1:7">
      <c r="A445" s="46"/>
      <c r="B445" s="46"/>
      <c r="C445" s="43"/>
      <c r="D445" s="43"/>
      <c r="E445" s="43"/>
      <c r="F445" s="43"/>
      <c r="G445" s="43"/>
    </row>
    <row r="446" spans="1:7">
      <c r="A446" s="46"/>
      <c r="B446" s="46"/>
      <c r="C446" s="43"/>
      <c r="D446" s="43"/>
      <c r="E446" s="43"/>
      <c r="F446" s="43"/>
      <c r="G446" s="43"/>
    </row>
    <row r="447" spans="1:7">
      <c r="A447" s="46"/>
      <c r="B447" s="46"/>
      <c r="C447" s="43"/>
      <c r="D447" s="43"/>
      <c r="E447" s="43"/>
      <c r="F447" s="43"/>
      <c r="G447" s="43"/>
    </row>
    <row r="448" spans="1:7">
      <c r="A448" s="46"/>
      <c r="B448" s="46"/>
      <c r="C448" s="43"/>
      <c r="D448" s="43"/>
      <c r="E448" s="43"/>
      <c r="F448" s="43"/>
      <c r="G448" s="43"/>
    </row>
    <row r="449" spans="1:10">
      <c r="A449" s="46"/>
      <c r="B449" s="46"/>
      <c r="C449" s="43"/>
      <c r="D449" s="43"/>
      <c r="E449" s="43"/>
      <c r="F449" s="43"/>
      <c r="G449" s="43"/>
    </row>
    <row r="450" spans="1:10">
      <c r="A450" s="46"/>
      <c r="B450" s="46"/>
      <c r="C450" s="43"/>
      <c r="D450" s="43"/>
      <c r="E450" s="43"/>
      <c r="F450" s="43"/>
      <c r="G450" s="43"/>
    </row>
    <row r="451" spans="1:10">
      <c r="A451" s="46"/>
      <c r="B451" s="46"/>
      <c r="C451" s="43"/>
      <c r="D451" s="43"/>
      <c r="E451" s="43"/>
      <c r="F451" s="43"/>
      <c r="G451" s="43"/>
    </row>
    <row r="452" spans="1:10">
      <c r="A452" s="46"/>
      <c r="B452" s="46"/>
      <c r="C452" s="43"/>
      <c r="D452" s="43"/>
      <c r="E452" s="43"/>
      <c r="F452" s="43"/>
      <c r="G452" s="43"/>
    </row>
    <row r="453" spans="1:10">
      <c r="A453" s="43"/>
      <c r="B453" s="43"/>
      <c r="C453" s="43"/>
      <c r="D453" s="43"/>
      <c r="E453" s="43"/>
      <c r="F453" s="43"/>
      <c r="G453" s="43"/>
      <c r="I453" s="41"/>
      <c r="J453" s="41"/>
    </row>
    <row r="454" spans="1:10">
      <c r="A454" s="43"/>
      <c r="B454" s="43"/>
      <c r="C454" s="43"/>
      <c r="D454" s="43"/>
      <c r="E454" s="43"/>
      <c r="F454" s="43"/>
      <c r="G454" s="43"/>
    </row>
    <row r="455" spans="1:10">
      <c r="A455" s="43"/>
      <c r="B455" s="43"/>
      <c r="C455" s="43"/>
      <c r="D455" s="43"/>
      <c r="E455" s="43"/>
      <c r="F455" s="43"/>
      <c r="G455" s="43"/>
    </row>
    <row r="456" spans="1:10">
      <c r="A456" s="46"/>
      <c r="B456" s="46"/>
      <c r="C456" s="43"/>
      <c r="D456" s="43"/>
      <c r="E456" s="43"/>
      <c r="F456" s="43"/>
      <c r="G456" s="43"/>
    </row>
    <row r="457" spans="1:10">
      <c r="A457" s="43"/>
      <c r="B457" s="43"/>
      <c r="C457" s="43"/>
      <c r="D457" s="43"/>
      <c r="E457" s="43"/>
      <c r="F457" s="43"/>
      <c r="G457" s="43"/>
    </row>
    <row r="458" spans="1:10">
      <c r="A458" s="43"/>
      <c r="B458" s="43"/>
      <c r="C458" s="43"/>
      <c r="D458" s="43"/>
      <c r="E458" s="43"/>
      <c r="F458" s="43"/>
      <c r="G458" s="43"/>
    </row>
    <row r="459" spans="1:10">
      <c r="A459" s="46"/>
      <c r="B459" s="46"/>
      <c r="C459" s="43"/>
      <c r="D459" s="43"/>
      <c r="E459" s="43"/>
      <c r="F459" s="43"/>
      <c r="G459" s="43"/>
    </row>
    <row r="460" spans="1:10">
      <c r="A460" s="46"/>
      <c r="B460" s="46"/>
      <c r="C460" s="43"/>
      <c r="D460" s="43"/>
      <c r="E460" s="43"/>
      <c r="F460" s="43"/>
      <c r="G460" s="43"/>
    </row>
    <row r="461" spans="1:10">
      <c r="A461" s="46"/>
      <c r="B461" s="46"/>
      <c r="C461" s="43"/>
      <c r="D461" s="43"/>
      <c r="E461" s="43"/>
      <c r="F461" s="43"/>
      <c r="G461" s="43"/>
    </row>
    <row r="462" spans="1:10">
      <c r="A462" s="46"/>
      <c r="B462" s="46"/>
      <c r="C462" s="43"/>
      <c r="D462" s="43"/>
      <c r="E462" s="43"/>
      <c r="F462" s="43"/>
      <c r="G462" s="43"/>
    </row>
    <row r="463" spans="1:10">
      <c r="A463" s="46"/>
      <c r="B463" s="46"/>
      <c r="C463" s="43"/>
      <c r="D463" s="43"/>
      <c r="E463" s="43"/>
      <c r="F463" s="43"/>
      <c r="G463" s="43"/>
    </row>
    <row r="464" spans="1:10">
      <c r="A464" s="46"/>
      <c r="B464" s="46"/>
      <c r="C464" s="43"/>
      <c r="D464" s="43"/>
      <c r="E464" s="43"/>
      <c r="F464" s="43"/>
      <c r="G464" s="43"/>
    </row>
    <row r="465" spans="1:10">
      <c r="A465" s="46"/>
      <c r="B465" s="46"/>
      <c r="C465" s="43"/>
      <c r="D465" s="43"/>
      <c r="E465" s="43"/>
      <c r="F465" s="43"/>
      <c r="G465" s="43"/>
    </row>
    <row r="466" spans="1:10">
      <c r="A466" s="46"/>
      <c r="B466" s="46"/>
      <c r="C466" s="43"/>
      <c r="D466" s="43"/>
      <c r="E466" s="43"/>
      <c r="F466" s="43"/>
      <c r="G466" s="43"/>
    </row>
    <row r="467" spans="1:10">
      <c r="A467" s="46"/>
      <c r="B467" s="46"/>
      <c r="C467" s="43"/>
      <c r="D467" s="43"/>
      <c r="E467" s="43"/>
      <c r="F467" s="43"/>
      <c r="G467" s="43"/>
    </row>
    <row r="468" spans="1:10">
      <c r="A468" s="46"/>
      <c r="B468" s="46"/>
      <c r="C468" s="43"/>
      <c r="D468" s="43"/>
      <c r="E468" s="43"/>
      <c r="F468" s="43"/>
      <c r="G468" s="43"/>
    </row>
    <row r="469" spans="1:10">
      <c r="A469" s="46"/>
      <c r="B469" s="46"/>
      <c r="C469" s="43"/>
      <c r="D469" s="43"/>
      <c r="E469" s="43"/>
      <c r="F469" s="43"/>
      <c r="G469" s="43"/>
    </row>
    <row r="470" spans="1:10">
      <c r="A470" s="46"/>
      <c r="B470" s="46"/>
      <c r="C470" s="43"/>
      <c r="D470" s="43"/>
      <c r="E470" s="43"/>
      <c r="F470" s="43"/>
      <c r="G470" s="43"/>
    </row>
    <row r="471" spans="1:10">
      <c r="A471" s="43"/>
      <c r="B471" s="43"/>
      <c r="C471" s="43"/>
      <c r="D471" s="43"/>
      <c r="E471" s="43"/>
      <c r="F471" s="43"/>
      <c r="G471" s="43"/>
    </row>
    <row r="472" spans="1:10">
      <c r="A472" s="46"/>
      <c r="B472" s="46"/>
      <c r="C472" s="43"/>
      <c r="D472" s="43"/>
      <c r="E472" s="43"/>
      <c r="F472" s="43"/>
      <c r="G472" s="43"/>
    </row>
    <row r="473" spans="1:10">
      <c r="A473" s="43"/>
      <c r="B473" s="43"/>
      <c r="C473" s="43"/>
      <c r="D473" s="43"/>
      <c r="E473" s="43"/>
      <c r="F473" s="43"/>
      <c r="G473" s="43"/>
    </row>
    <row r="474" spans="1:10">
      <c r="A474" s="43"/>
      <c r="B474" s="43"/>
      <c r="C474" s="43"/>
      <c r="D474" s="43"/>
      <c r="E474" s="43"/>
      <c r="F474" s="43"/>
      <c r="G474" s="43"/>
    </row>
    <row r="475" spans="1:10">
      <c r="A475" s="46"/>
      <c r="B475" s="46"/>
      <c r="C475" s="43"/>
      <c r="D475" s="43"/>
      <c r="E475" s="43"/>
      <c r="F475" s="43"/>
      <c r="G475" s="43"/>
    </row>
    <row r="476" spans="1:10">
      <c r="A476" s="46"/>
      <c r="B476" s="46"/>
      <c r="C476" s="43"/>
      <c r="D476" s="43"/>
      <c r="E476" s="43"/>
      <c r="F476" s="43"/>
      <c r="G476" s="43"/>
    </row>
    <row r="477" spans="1:10">
      <c r="A477" s="79"/>
      <c r="B477" s="79"/>
      <c r="C477" s="79"/>
      <c r="D477" s="79"/>
      <c r="E477" s="79"/>
      <c r="F477" s="79"/>
      <c r="G477" s="79"/>
      <c r="H477" s="79"/>
      <c r="I477" s="42"/>
      <c r="J477" s="42"/>
    </row>
    <row r="478" spans="1:10">
      <c r="A478" s="43"/>
      <c r="B478" s="43"/>
      <c r="C478" s="43"/>
      <c r="D478" s="43"/>
      <c r="E478" s="43"/>
      <c r="F478" s="43"/>
      <c r="G478" s="43"/>
    </row>
    <row r="479" spans="1:10">
      <c r="A479" s="43"/>
      <c r="B479" s="43"/>
      <c r="C479" s="43"/>
      <c r="D479" s="43"/>
      <c r="E479" s="43"/>
      <c r="F479" s="43"/>
      <c r="G479" s="43"/>
    </row>
    <row r="480" spans="1:10">
      <c r="A480" s="46"/>
      <c r="B480" s="46"/>
      <c r="C480" s="43"/>
      <c r="D480" s="43"/>
      <c r="E480" s="43"/>
      <c r="F480" s="43"/>
      <c r="G480" s="43"/>
    </row>
    <row r="481" spans="1:10">
      <c r="A481" s="43"/>
      <c r="B481" s="43"/>
      <c r="C481" s="43"/>
      <c r="D481" s="43"/>
      <c r="E481" s="43"/>
      <c r="F481" s="43"/>
      <c r="G481" s="43"/>
    </row>
    <row r="482" spans="1:10">
      <c r="A482" s="43"/>
      <c r="B482" s="43"/>
      <c r="C482" s="43"/>
      <c r="D482" s="43"/>
      <c r="E482" s="43"/>
      <c r="F482" s="43"/>
      <c r="G482" s="43"/>
    </row>
    <row r="483" spans="1:10">
      <c r="A483" s="46"/>
      <c r="B483" s="46"/>
      <c r="C483" s="43"/>
      <c r="D483" s="43"/>
      <c r="E483" s="43"/>
      <c r="F483" s="43"/>
      <c r="G483" s="43"/>
    </row>
    <row r="484" spans="1:10">
      <c r="A484" s="46"/>
      <c r="B484" s="46"/>
      <c r="C484" s="43"/>
      <c r="D484" s="43"/>
      <c r="E484" s="43"/>
      <c r="F484" s="43"/>
      <c r="G484" s="43"/>
    </row>
    <row r="485" spans="1:10">
      <c r="A485" s="46"/>
      <c r="B485" s="46"/>
      <c r="C485" s="43"/>
      <c r="D485" s="43"/>
      <c r="E485" s="43"/>
      <c r="F485" s="43"/>
      <c r="G485" s="43"/>
    </row>
    <row r="486" spans="1:10">
      <c r="A486" s="46"/>
      <c r="B486" s="46"/>
      <c r="C486" s="43"/>
      <c r="D486" s="43"/>
      <c r="E486" s="43"/>
      <c r="F486" s="43"/>
      <c r="G486" s="43"/>
    </row>
    <row r="487" spans="1:10">
      <c r="A487" s="46"/>
      <c r="B487" s="46"/>
      <c r="C487" s="43"/>
      <c r="D487" s="43"/>
      <c r="E487" s="43"/>
      <c r="F487" s="43"/>
      <c r="G487" s="43"/>
    </row>
    <row r="488" spans="1:10">
      <c r="A488" s="153" t="s">
        <v>83</v>
      </c>
      <c r="B488" s="154"/>
      <c r="C488" s="154"/>
      <c r="D488" s="154"/>
      <c r="E488" s="154"/>
      <c r="F488" s="154"/>
      <c r="G488" s="155"/>
    </row>
    <row r="489" spans="1:10">
      <c r="A489" s="28" t="s">
        <v>17</v>
      </c>
      <c r="B489" s="156" t="s">
        <v>71</v>
      </c>
      <c r="C489" s="157"/>
      <c r="D489" s="156" t="s">
        <v>72</v>
      </c>
      <c r="E489" s="157"/>
      <c r="F489" s="156" t="s">
        <v>73</v>
      </c>
      <c r="G489" s="157"/>
    </row>
    <row r="490" spans="1:10">
      <c r="A490" s="30">
        <v>1</v>
      </c>
      <c r="B490" s="31">
        <v>2</v>
      </c>
      <c r="C490" s="31">
        <v>3</v>
      </c>
      <c r="D490" s="31">
        <v>4</v>
      </c>
      <c r="E490" s="31">
        <v>5</v>
      </c>
      <c r="F490" s="69" t="s">
        <v>80</v>
      </c>
      <c r="G490" s="69" t="s">
        <v>81</v>
      </c>
    </row>
    <row r="491" spans="1:10">
      <c r="A491" s="32"/>
      <c r="B491" s="31" t="s">
        <v>65</v>
      </c>
      <c r="C491" s="31" t="s">
        <v>20</v>
      </c>
      <c r="D491" s="31" t="s">
        <v>65</v>
      </c>
      <c r="E491" s="31" t="s">
        <v>20</v>
      </c>
      <c r="F491" s="31" t="s">
        <v>65</v>
      </c>
      <c r="G491" s="31" t="s">
        <v>20</v>
      </c>
    </row>
    <row r="492" spans="1:10">
      <c r="A492" s="32"/>
      <c r="B492" s="28" t="s">
        <v>64</v>
      </c>
      <c r="C492" s="28" t="s">
        <v>44</v>
      </c>
      <c r="D492" s="28" t="s">
        <v>64</v>
      </c>
      <c r="E492" s="28" t="s">
        <v>44</v>
      </c>
      <c r="F492" s="28" t="s">
        <v>64</v>
      </c>
      <c r="G492" s="28" t="s">
        <v>44</v>
      </c>
    </row>
    <row r="493" spans="1:10">
      <c r="A493" s="34"/>
      <c r="B493" s="28">
        <v>2017</v>
      </c>
      <c r="C493" s="28">
        <v>2018</v>
      </c>
      <c r="D493" s="28">
        <v>2017</v>
      </c>
      <c r="E493" s="28">
        <v>2018</v>
      </c>
      <c r="F493" s="28">
        <v>2017</v>
      </c>
      <c r="G493" s="28">
        <v>2018</v>
      </c>
      <c r="I493" s="27" t="s">
        <v>70</v>
      </c>
      <c r="J493" s="27" t="s">
        <v>78</v>
      </c>
    </row>
    <row r="494" spans="1:10">
      <c r="A494" s="36" t="s">
        <v>85</v>
      </c>
      <c r="B494" s="37">
        <f ca="1">B431/I494*100</f>
        <v>0.88639290591623687</v>
      </c>
      <c r="C494" s="37">
        <f ca="1">C431/J494*100</f>
        <v>0.80100923382157241</v>
      </c>
      <c r="D494" s="37">
        <f ca="1">D431/I494*100</f>
        <v>0.84627273297618233</v>
      </c>
      <c r="E494" s="37">
        <f ca="1">E431/J494*100</f>
        <v>0.77628192706339383</v>
      </c>
      <c r="F494" s="37">
        <f ca="1">F431/I494*100</f>
        <v>4.0120172940054565E-2</v>
      </c>
      <c r="G494" s="37">
        <f ca="1">G431/J494*100</f>
        <v>2.4727306758178684E-2</v>
      </c>
      <c r="I494" s="68">
        <v>27033056</v>
      </c>
      <c r="J494" s="68">
        <v>29039460.402093399</v>
      </c>
    </row>
    <row r="495" spans="1:10">
      <c r="A495" s="36" t="s">
        <v>32</v>
      </c>
      <c r="B495" s="37">
        <f ca="1">B432/I495*100</f>
        <v>1.055889789152954</v>
      </c>
      <c r="C495" s="37">
        <f ca="1">C432/J495*100</f>
        <v>0.89403922251008638</v>
      </c>
      <c r="D495" s="37">
        <f ca="1">D432/I495*100</f>
        <v>1.3116217197197382</v>
      </c>
      <c r="E495" s="37">
        <f ca="1">E432/J495*100</f>
        <v>1.3017045522400623</v>
      </c>
      <c r="F495" s="37">
        <f ca="1">F432/I495*100</f>
        <v>-0.25573193056678445</v>
      </c>
      <c r="G495" s="37">
        <f ca="1">G432/J495*100</f>
        <v>-0.40766532972997616</v>
      </c>
      <c r="I495" s="68">
        <v>27033056</v>
      </c>
      <c r="J495" s="68">
        <v>29039460.402093399</v>
      </c>
    </row>
    <row r="496" spans="1:10">
      <c r="A496" s="46"/>
      <c r="B496" s="46"/>
      <c r="C496" s="43"/>
      <c r="D496" s="43"/>
      <c r="E496" s="43"/>
      <c r="F496" s="43"/>
      <c r="G496" s="43"/>
    </row>
    <row r="497" spans="1:7">
      <c r="A497" s="46"/>
      <c r="B497" s="46"/>
      <c r="C497" s="43"/>
      <c r="D497" s="43"/>
      <c r="E497" s="43"/>
      <c r="F497" s="43"/>
      <c r="G497" s="43"/>
    </row>
    <row r="498" spans="1:7">
      <c r="A498" s="46"/>
      <c r="B498" s="46"/>
      <c r="C498" s="43"/>
      <c r="D498" s="43"/>
      <c r="E498" s="43"/>
      <c r="F498" s="43"/>
      <c r="G498" s="43"/>
    </row>
    <row r="499" spans="1:7">
      <c r="A499" s="46"/>
      <c r="B499" s="46"/>
      <c r="C499" s="43"/>
      <c r="D499" s="43"/>
      <c r="E499" s="43"/>
      <c r="F499" s="43"/>
      <c r="G499" s="43"/>
    </row>
    <row r="500" spans="1:7">
      <c r="A500" s="46"/>
      <c r="B500" s="46"/>
      <c r="C500" s="43"/>
      <c r="D500" s="43"/>
      <c r="E500" s="43"/>
      <c r="F500" s="43"/>
      <c r="G500" s="43"/>
    </row>
    <row r="501" spans="1:7">
      <c r="A501" s="46"/>
      <c r="B501" s="46"/>
      <c r="C501" s="43"/>
      <c r="D501" s="43"/>
      <c r="E501" s="43"/>
      <c r="F501" s="43"/>
      <c r="G501" s="43"/>
    </row>
    <row r="502" spans="1:7">
      <c r="A502" s="46"/>
      <c r="B502" s="46"/>
      <c r="C502" s="43"/>
      <c r="D502" s="43"/>
      <c r="E502" s="43"/>
      <c r="F502" s="43"/>
      <c r="G502" s="43"/>
    </row>
    <row r="503" spans="1:7">
      <c r="A503" s="46"/>
      <c r="B503" s="46"/>
      <c r="C503" s="43"/>
      <c r="D503" s="43"/>
      <c r="E503" s="43"/>
      <c r="F503" s="43"/>
      <c r="G503" s="43"/>
    </row>
    <row r="504" spans="1:7">
      <c r="A504" s="46"/>
      <c r="B504" s="46"/>
      <c r="C504" s="43"/>
      <c r="D504" s="43"/>
      <c r="E504" s="43"/>
      <c r="F504" s="43"/>
      <c r="G504" s="43"/>
    </row>
    <row r="505" spans="1:7">
      <c r="A505" s="46"/>
      <c r="B505" s="46"/>
      <c r="C505" s="43"/>
      <c r="D505" s="43"/>
      <c r="E505" s="43"/>
      <c r="F505" s="43"/>
      <c r="G505" s="43"/>
    </row>
    <row r="506" spans="1:7">
      <c r="A506" s="46"/>
      <c r="B506" s="46"/>
      <c r="C506" s="43"/>
      <c r="D506" s="43"/>
      <c r="E506" s="43"/>
      <c r="F506" s="43"/>
      <c r="G506" s="43"/>
    </row>
    <row r="507" spans="1:7">
      <c r="A507" s="46"/>
      <c r="B507" s="46"/>
      <c r="C507" s="43"/>
      <c r="D507" s="43"/>
      <c r="E507" s="43"/>
      <c r="F507" s="43"/>
      <c r="G507" s="43"/>
    </row>
    <row r="508" spans="1:7">
      <c r="A508" s="46"/>
      <c r="B508" s="46"/>
      <c r="C508" s="43"/>
      <c r="D508" s="43"/>
      <c r="E508" s="43"/>
      <c r="F508" s="43"/>
      <c r="G508" s="43"/>
    </row>
    <row r="509" spans="1:7">
      <c r="A509" s="46"/>
      <c r="B509" s="46"/>
      <c r="C509" s="43"/>
      <c r="D509" s="43"/>
      <c r="E509" s="43"/>
      <c r="F509" s="43"/>
      <c r="G509" s="43"/>
    </row>
    <row r="510" spans="1:7">
      <c r="A510" s="46"/>
      <c r="B510" s="46"/>
      <c r="C510" s="43"/>
      <c r="D510" s="43"/>
      <c r="E510" s="43"/>
      <c r="F510" s="43"/>
      <c r="G510" s="43"/>
    </row>
    <row r="511" spans="1:7">
      <c r="A511" s="46"/>
      <c r="B511" s="46"/>
      <c r="C511" s="43"/>
      <c r="D511" s="43"/>
      <c r="E511" s="43"/>
      <c r="F511" s="43"/>
      <c r="G511" s="43"/>
    </row>
    <row r="512" spans="1:7">
      <c r="A512" s="46"/>
      <c r="B512" s="46"/>
      <c r="C512" s="43"/>
      <c r="D512" s="43"/>
      <c r="E512" s="43"/>
      <c r="F512" s="43"/>
      <c r="G512" s="43"/>
    </row>
    <row r="513" spans="1:7">
      <c r="A513" s="46"/>
      <c r="B513" s="46"/>
      <c r="C513" s="43"/>
      <c r="D513" s="43"/>
      <c r="E513" s="43"/>
      <c r="F513" s="43"/>
      <c r="G513" s="43"/>
    </row>
    <row r="514" spans="1:7">
      <c r="A514" s="46"/>
      <c r="B514" s="46"/>
      <c r="C514" s="43"/>
      <c r="D514" s="43"/>
      <c r="E514" s="43"/>
      <c r="F514" s="43"/>
      <c r="G514" s="43"/>
    </row>
    <row r="515" spans="1:7">
      <c r="A515" s="46"/>
      <c r="B515" s="46"/>
      <c r="C515" s="43"/>
      <c r="D515" s="43"/>
      <c r="E515" s="43"/>
      <c r="F515" s="43"/>
      <c r="G515" s="43"/>
    </row>
    <row r="516" spans="1:7">
      <c r="A516" s="46"/>
      <c r="B516" s="46"/>
      <c r="C516" s="43"/>
      <c r="D516" s="43"/>
      <c r="E516" s="43"/>
      <c r="F516" s="43"/>
      <c r="G516" s="43"/>
    </row>
    <row r="517" spans="1:7">
      <c r="A517" s="46"/>
      <c r="B517" s="46"/>
      <c r="C517" s="43"/>
      <c r="D517" s="43"/>
      <c r="E517" s="43"/>
      <c r="F517" s="43"/>
      <c r="G517" s="43"/>
    </row>
    <row r="518" spans="1:7">
      <c r="A518" s="46"/>
      <c r="B518" s="46"/>
      <c r="C518" s="43"/>
      <c r="D518" s="43"/>
      <c r="E518" s="43"/>
      <c r="F518" s="43"/>
      <c r="G518" s="43"/>
    </row>
    <row r="519" spans="1:7">
      <c r="A519" s="46"/>
      <c r="B519" s="46"/>
      <c r="C519" s="43"/>
      <c r="D519" s="43"/>
      <c r="E519" s="43"/>
      <c r="F519" s="43"/>
      <c r="G519" s="43"/>
    </row>
    <row r="520" spans="1:7">
      <c r="A520" s="46"/>
      <c r="B520" s="46"/>
      <c r="C520" s="43"/>
      <c r="D520" s="43"/>
      <c r="E520" s="43"/>
      <c r="F520" s="43"/>
      <c r="G520" s="43"/>
    </row>
    <row r="521" spans="1:7">
      <c r="A521" s="46"/>
      <c r="B521" s="46"/>
      <c r="C521" s="43"/>
      <c r="D521" s="43"/>
      <c r="E521" s="43"/>
      <c r="F521" s="43"/>
      <c r="G521" s="43"/>
    </row>
    <row r="522" spans="1:7">
      <c r="A522" s="46"/>
      <c r="B522" s="46"/>
      <c r="C522" s="43"/>
      <c r="D522" s="43"/>
      <c r="E522" s="43"/>
      <c r="F522" s="43"/>
      <c r="G522" s="43"/>
    </row>
    <row r="523" spans="1:7">
      <c r="A523" s="46"/>
      <c r="B523" s="46"/>
      <c r="C523" s="43"/>
      <c r="D523" s="43"/>
      <c r="E523" s="43"/>
      <c r="F523" s="43"/>
      <c r="G523" s="43"/>
    </row>
    <row r="524" spans="1:7">
      <c r="A524" s="46"/>
      <c r="B524" s="46"/>
      <c r="C524" s="43"/>
      <c r="D524" s="43"/>
      <c r="E524" s="43"/>
      <c r="F524" s="43"/>
      <c r="G524" s="43"/>
    </row>
    <row r="525" spans="1:7">
      <c r="A525" s="46"/>
      <c r="B525" s="46"/>
      <c r="C525" s="43"/>
      <c r="D525" s="43"/>
      <c r="E525" s="43"/>
      <c r="F525" s="43"/>
      <c r="G525" s="43"/>
    </row>
    <row r="526" spans="1:7">
      <c r="A526" s="46"/>
      <c r="B526" s="46"/>
      <c r="C526" s="43"/>
      <c r="D526" s="43"/>
      <c r="E526" s="43"/>
      <c r="F526" s="43"/>
      <c r="G526" s="43"/>
    </row>
    <row r="527" spans="1:7">
      <c r="A527" s="46"/>
      <c r="B527" s="46"/>
      <c r="C527" s="43"/>
      <c r="D527" s="43"/>
      <c r="E527" s="43"/>
      <c r="F527" s="43"/>
      <c r="G527" s="43"/>
    </row>
    <row r="528" spans="1:7">
      <c r="A528" s="46"/>
      <c r="B528" s="46"/>
      <c r="C528" s="43"/>
      <c r="D528" s="43"/>
      <c r="E528" s="43"/>
      <c r="F528" s="43"/>
      <c r="G528" s="43"/>
    </row>
    <row r="529" spans="1:7">
      <c r="A529" s="46"/>
      <c r="B529" s="46"/>
      <c r="C529" s="43"/>
      <c r="D529" s="43"/>
      <c r="E529" s="43"/>
      <c r="F529" s="43"/>
      <c r="G529" s="43"/>
    </row>
    <row r="530" spans="1:7">
      <c r="A530" s="46"/>
      <c r="B530" s="46"/>
      <c r="C530" s="43"/>
      <c r="D530" s="43"/>
      <c r="E530" s="43"/>
      <c r="F530" s="43"/>
      <c r="G530" s="43"/>
    </row>
    <row r="531" spans="1:7">
      <c r="A531" s="46"/>
      <c r="B531" s="46"/>
      <c r="C531" s="43"/>
      <c r="D531" s="43"/>
      <c r="E531" s="43"/>
      <c r="F531" s="43"/>
      <c r="G531" s="43"/>
    </row>
    <row r="532" spans="1:7">
      <c r="A532" s="46"/>
      <c r="B532" s="46"/>
      <c r="C532" s="43"/>
      <c r="D532" s="43"/>
      <c r="E532" s="43"/>
      <c r="F532" s="43"/>
      <c r="G532" s="43"/>
    </row>
    <row r="533" spans="1:7">
      <c r="A533" s="46"/>
      <c r="B533" s="46"/>
      <c r="C533" s="43"/>
      <c r="D533" s="43"/>
      <c r="E533" s="43"/>
      <c r="F533" s="43"/>
      <c r="G533" s="43"/>
    </row>
    <row r="534" spans="1:7">
      <c r="A534" s="46"/>
      <c r="B534" s="46"/>
      <c r="C534" s="43"/>
      <c r="D534" s="43"/>
      <c r="E534" s="43"/>
      <c r="F534" s="43"/>
      <c r="G534" s="43"/>
    </row>
    <row r="535" spans="1:7">
      <c r="A535" s="46"/>
      <c r="B535" s="46"/>
      <c r="C535" s="43"/>
      <c r="D535" s="43"/>
      <c r="E535" s="43"/>
      <c r="F535" s="43"/>
      <c r="G535" s="43"/>
    </row>
    <row r="536" spans="1:7">
      <c r="A536" s="46"/>
      <c r="B536" s="46"/>
      <c r="C536" s="43"/>
      <c r="D536" s="43"/>
      <c r="E536" s="43"/>
      <c r="F536" s="43"/>
      <c r="G536" s="43"/>
    </row>
    <row r="537" spans="1:7">
      <c r="A537" s="46"/>
      <c r="B537" s="46"/>
      <c r="C537" s="43"/>
      <c r="D537" s="43"/>
      <c r="E537" s="43"/>
      <c r="F537" s="43"/>
      <c r="G537" s="43"/>
    </row>
    <row r="538" spans="1:7">
      <c r="A538" s="46"/>
      <c r="B538" s="46"/>
      <c r="C538" s="43"/>
      <c r="D538" s="43"/>
      <c r="E538" s="43"/>
      <c r="F538" s="43"/>
      <c r="G538" s="43"/>
    </row>
    <row r="539" spans="1:7">
      <c r="A539" s="46"/>
      <c r="B539" s="46"/>
      <c r="C539" s="43"/>
      <c r="D539" s="43"/>
      <c r="E539" s="43"/>
      <c r="F539" s="43"/>
      <c r="G539" s="43"/>
    </row>
    <row r="540" spans="1:7">
      <c r="A540" s="46"/>
      <c r="B540" s="46"/>
      <c r="C540" s="43"/>
      <c r="D540" s="43"/>
      <c r="E540" s="43"/>
      <c r="F540" s="43"/>
      <c r="G540" s="43"/>
    </row>
    <row r="541" spans="1:7">
      <c r="A541" s="46"/>
      <c r="B541" s="46"/>
      <c r="C541" s="43"/>
      <c r="D541" s="43"/>
      <c r="E541" s="43"/>
      <c r="F541" s="43"/>
      <c r="G541" s="43"/>
    </row>
    <row r="542" spans="1:7">
      <c r="A542" s="46"/>
      <c r="B542" s="46"/>
      <c r="C542" s="43"/>
      <c r="D542" s="43"/>
      <c r="E542" s="43"/>
      <c r="F542" s="43"/>
      <c r="G542" s="43"/>
    </row>
    <row r="543" spans="1:7">
      <c r="A543" s="46"/>
      <c r="B543" s="46"/>
      <c r="C543" s="43"/>
      <c r="D543" s="43"/>
      <c r="E543" s="43"/>
      <c r="F543" s="43"/>
      <c r="G543" s="43"/>
    </row>
    <row r="544" spans="1:7">
      <c r="A544" s="46"/>
      <c r="B544" s="46"/>
      <c r="C544" s="43"/>
      <c r="D544" s="43"/>
      <c r="E544" s="43"/>
      <c r="F544" s="43"/>
      <c r="G544" s="43"/>
    </row>
    <row r="545" spans="1:7">
      <c r="A545" s="46"/>
      <c r="B545" s="46"/>
      <c r="C545" s="43"/>
      <c r="D545" s="43"/>
      <c r="E545" s="43"/>
      <c r="F545" s="43"/>
      <c r="G545" s="43"/>
    </row>
    <row r="546" spans="1:7">
      <c r="A546" s="46"/>
      <c r="B546" s="46"/>
      <c r="C546" s="43"/>
      <c r="D546" s="43"/>
      <c r="E546" s="43"/>
      <c r="F546" s="43"/>
      <c r="G546" s="43"/>
    </row>
    <row r="547" spans="1:7">
      <c r="A547" s="46"/>
      <c r="B547" s="46"/>
      <c r="C547" s="43"/>
      <c r="D547" s="43"/>
      <c r="E547" s="43"/>
      <c r="F547" s="43"/>
      <c r="G547" s="43"/>
    </row>
    <row r="548" spans="1:7">
      <c r="A548" s="46"/>
      <c r="B548" s="46"/>
      <c r="C548" s="43"/>
      <c r="D548" s="43"/>
      <c r="E548" s="43"/>
      <c r="F548" s="43"/>
      <c r="G548" s="43"/>
    </row>
    <row r="549" spans="1:7">
      <c r="A549" s="46"/>
      <c r="B549" s="46"/>
      <c r="C549" s="43"/>
      <c r="D549" s="43"/>
      <c r="E549" s="43"/>
      <c r="F549" s="43"/>
      <c r="G549" s="43"/>
    </row>
    <row r="550" spans="1:7">
      <c r="A550" s="46"/>
      <c r="B550" s="46"/>
      <c r="C550" s="43"/>
      <c r="D550" s="43"/>
      <c r="E550" s="43"/>
      <c r="F550" s="43"/>
      <c r="G550" s="43"/>
    </row>
    <row r="551" spans="1:7">
      <c r="A551" s="46"/>
      <c r="B551" s="46"/>
      <c r="C551" s="43"/>
      <c r="D551" s="43"/>
      <c r="E551" s="43"/>
      <c r="F551" s="43"/>
      <c r="G551" s="43"/>
    </row>
    <row r="552" spans="1:7">
      <c r="A552" s="46"/>
      <c r="B552" s="46"/>
      <c r="C552" s="43"/>
      <c r="D552" s="43"/>
      <c r="E552" s="43"/>
      <c r="F552" s="43"/>
      <c r="G552" s="43"/>
    </row>
  </sheetData>
  <mergeCells count="35">
    <mergeCell ref="A488:G488"/>
    <mergeCell ref="B489:C489"/>
    <mergeCell ref="D489:E489"/>
    <mergeCell ref="F489:G489"/>
    <mergeCell ref="A362:G362"/>
    <mergeCell ref="B363:C363"/>
    <mergeCell ref="D363:E363"/>
    <mergeCell ref="F363:G363"/>
    <mergeCell ref="A425:G425"/>
    <mergeCell ref="B426:C426"/>
    <mergeCell ref="D426:E426"/>
    <mergeCell ref="F426:G426"/>
    <mergeCell ref="B300:C300"/>
    <mergeCell ref="D300:E300"/>
    <mergeCell ref="F300:G300"/>
    <mergeCell ref="A127:G127"/>
    <mergeCell ref="B128:D128"/>
    <mergeCell ref="E128:G128"/>
    <mergeCell ref="A173:G173"/>
    <mergeCell ref="B174:C174"/>
    <mergeCell ref="D174:E174"/>
    <mergeCell ref="F174:G174"/>
    <mergeCell ref="A236:G236"/>
    <mergeCell ref="B237:C237"/>
    <mergeCell ref="D237:E237"/>
    <mergeCell ref="F237:G237"/>
    <mergeCell ref="A299:G299"/>
    <mergeCell ref="B65:C65"/>
    <mergeCell ref="D65:E65"/>
    <mergeCell ref="F65:G65"/>
    <mergeCell ref="A1:G1"/>
    <mergeCell ref="B2:C2"/>
    <mergeCell ref="D2:E2"/>
    <mergeCell ref="F2:G2"/>
    <mergeCell ref="A64:G64"/>
  </mergeCells>
  <conditionalFormatting sqref="F7:F8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7:G8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70:F71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70:G71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79:F180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79:G180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42:F243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2:G243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05:F306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05:G306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68:F369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68:G369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431:F432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431:G432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494:F495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494:G495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8" manualBreakCount="8">
    <brk id="63" max="16383" man="1"/>
    <brk id="126" max="16383" man="1"/>
    <brk id="172" max="16383" man="1"/>
    <brk id="235" max="16383" man="1"/>
    <brk id="298" max="16383" man="1"/>
    <brk id="361" max="16383" man="1"/>
    <brk id="424" max="16383" man="1"/>
    <brk id="48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a18141f725f35d7be22bb6d6d0145ea1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ce8c318fb1f3d996710b6b4defd5059e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7C8D5-01F4-47BE-B014-BAB9FAACB4E4}">
  <ds:schemaRefs>
    <ds:schemaRef ds:uri="9c70c90a-7b91-4514-9304-0bf9c3ca33df"/>
    <ds:schemaRef ds:uri="http://schemas.microsoft.com/office/2006/documentManagement/types"/>
    <ds:schemaRef ds:uri="http://schemas.microsoft.com/office/2006/metadata/properties"/>
    <ds:schemaRef ds:uri="http://purl.org/dc/terms/"/>
    <ds:schemaRef ds:uri="18cde31a-aed2-49ce-b570-e812b29b6342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CA3FE2-27D0-495F-9CAA-4E44B1F67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028C98-3F96-46A3-8C84-AD223F0A71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8</vt:i4>
      </vt:variant>
      <vt:variant>
        <vt:lpstr>Diapazoni ar nosaukumiem</vt:lpstr>
      </vt:variant>
      <vt:variant>
        <vt:i4>2</vt:i4>
      </vt:variant>
    </vt:vector>
  </HeadingPairs>
  <TitlesOfParts>
    <vt:vector size="10" baseType="lpstr">
      <vt:lpstr>Saturs_Content</vt:lpstr>
      <vt:lpstr>1</vt:lpstr>
      <vt:lpstr>2</vt:lpstr>
      <vt:lpstr>3</vt:lpstr>
      <vt:lpstr>4</vt:lpstr>
      <vt:lpstr>4.1</vt:lpstr>
      <vt:lpstr>5</vt:lpstr>
      <vt:lpstr>6</vt:lpstr>
      <vt:lpstr>'1'!Drukāt_virsrakstus</vt:lpstr>
      <vt:lpstr>'3'!Drukāt_virsrakstus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FDP</dc:creator>
  <cp:lastModifiedBy>Andrejs Migunovs</cp:lastModifiedBy>
  <cp:revision/>
  <cp:lastPrinted>2019-06-20T12:35:59Z</cp:lastPrinted>
  <dcterms:created xsi:type="dcterms:W3CDTF">2015-09-04T08:40:57Z</dcterms:created>
  <dcterms:modified xsi:type="dcterms:W3CDTF">2021-11-23T10:38:23Z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