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prognozu_parbaude1\prognozu apstiprinasana_SP2021_24\web\"/>
    </mc:Choice>
  </mc:AlternateContent>
  <xr:revisionPtr revIDLastSave="0" documentId="8_{8466A456-469D-4299-AEFA-628BBC1F0CBE}" xr6:coauthVersionLast="46" xr6:coauthVersionMax="46" xr10:uidLastSave="{00000000-0000-0000-0000-000000000000}"/>
  <bookViews>
    <workbookView xWindow="-90" yWindow="-90" windowWidth="19380" windowHeight="10380" tabRatio="713" activeTab="4" xr2:uid="{00000000-000D-0000-FFFF-FFFF00000000}"/>
  </bookViews>
  <sheets>
    <sheet name="MoF graphs" sheetId="13" r:id="rId1"/>
    <sheet name="MoF forecasts" sheetId="8" r:id="rId2"/>
    <sheet name="grafiska_analize" sheetId="15" r:id="rId3"/>
    <sheet name="EC forecasts" sheetId="11" r:id="rId4"/>
    <sheet name="Error comparison" sheetId="12" r:id="rId5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"05/17/2017 04:29:48"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99" i="15" l="1"/>
  <c r="Q194" i="15"/>
  <c r="Q193" i="15"/>
  <c r="P191" i="15"/>
  <c r="Q197" i="15"/>
  <c r="Q196" i="15"/>
  <c r="P194" i="15"/>
  <c r="P193" i="15"/>
  <c r="O190" i="15"/>
  <c r="Q200" i="15"/>
  <c r="Q199" i="15"/>
  <c r="P197" i="15"/>
  <c r="P196" i="15"/>
  <c r="O194" i="15"/>
  <c r="O193" i="15"/>
  <c r="N190" i="15"/>
  <c r="P200" i="15"/>
  <c r="P199" i="15"/>
  <c r="O197" i="15"/>
  <c r="O196" i="15"/>
  <c r="N194" i="15"/>
  <c r="N193" i="15"/>
  <c r="M191" i="15"/>
  <c r="O200" i="15"/>
  <c r="O199" i="15"/>
  <c r="N197" i="15"/>
  <c r="N196" i="15"/>
  <c r="M194" i="15"/>
  <c r="M193" i="15"/>
  <c r="L191" i="15"/>
  <c r="N200" i="15"/>
  <c r="N199" i="15"/>
  <c r="M197" i="15"/>
  <c r="M196" i="15"/>
  <c r="L194" i="15"/>
  <c r="L193" i="15"/>
  <c r="K191" i="15"/>
  <c r="L200" i="15"/>
  <c r="L199" i="15"/>
  <c r="K197" i="15"/>
  <c r="K196" i="15"/>
  <c r="J194" i="15"/>
  <c r="J193" i="15"/>
  <c r="I191" i="15"/>
  <c r="M200" i="15"/>
  <c r="M199" i="15"/>
  <c r="L197" i="15"/>
  <c r="L196" i="15"/>
  <c r="K194" i="15"/>
  <c r="K193" i="15"/>
  <c r="J191" i="15"/>
  <c r="K200" i="15"/>
  <c r="K199" i="15"/>
  <c r="J197" i="15"/>
  <c r="J196" i="15"/>
  <c r="I194" i="15"/>
  <c r="I193" i="15"/>
  <c r="H191" i="15"/>
  <c r="J200" i="15"/>
  <c r="J199" i="15"/>
  <c r="I197" i="15"/>
  <c r="I196" i="15"/>
  <c r="H194" i="15"/>
  <c r="H193" i="15"/>
  <c r="G191" i="15"/>
  <c r="I200" i="15"/>
  <c r="I199" i="15"/>
  <c r="H197" i="15"/>
  <c r="H196" i="15"/>
  <c r="G194" i="15"/>
  <c r="G193" i="15"/>
  <c r="F190" i="15"/>
  <c r="H200" i="15"/>
  <c r="H199" i="15"/>
  <c r="G197" i="15"/>
  <c r="G196" i="15"/>
  <c r="F194" i="15"/>
  <c r="F193" i="15"/>
  <c r="G200" i="15"/>
  <c r="G199" i="15"/>
  <c r="F197" i="15"/>
  <c r="F196" i="15"/>
  <c r="E194" i="15"/>
  <c r="E193" i="15"/>
  <c r="F200" i="15"/>
  <c r="F199" i="15"/>
  <c r="E197" i="15"/>
  <c r="E196" i="15"/>
  <c r="D194" i="15"/>
  <c r="D193" i="15"/>
  <c r="E200" i="15"/>
  <c r="E199" i="15"/>
  <c r="D197" i="15"/>
  <c r="D196" i="15"/>
  <c r="C194" i="15"/>
  <c r="C193" i="15"/>
  <c r="Q191" i="15"/>
  <c r="Q190" i="15"/>
  <c r="P190" i="15"/>
  <c r="O191" i="15"/>
  <c r="N191" i="15"/>
  <c r="M190" i="15"/>
  <c r="L190" i="15"/>
  <c r="K190" i="15"/>
  <c r="J190" i="15"/>
  <c r="I190" i="15"/>
  <c r="H190" i="15"/>
  <c r="G190" i="15"/>
  <c r="F191" i="15"/>
  <c r="E191" i="15"/>
  <c r="E190" i="15"/>
  <c r="D191" i="15"/>
  <c r="D190" i="15"/>
  <c r="C191" i="15"/>
  <c r="C190" i="15"/>
  <c r="B191" i="15"/>
  <c r="B190" i="15"/>
  <c r="Q128" i="15"/>
  <c r="Q132" i="15"/>
  <c r="Q131" i="15"/>
  <c r="P128" i="15"/>
  <c r="Q135" i="15"/>
  <c r="Q134" i="15"/>
  <c r="P132" i="15"/>
  <c r="P131" i="15"/>
  <c r="O129" i="15"/>
  <c r="R137" i="15"/>
  <c r="Q138" i="15"/>
  <c r="Q137" i="15"/>
  <c r="P135" i="15"/>
  <c r="P134" i="15"/>
  <c r="O132" i="15"/>
  <c r="O131" i="15"/>
  <c r="N129" i="15"/>
  <c r="P138" i="15"/>
  <c r="P137" i="15"/>
  <c r="O135" i="15"/>
  <c r="O134" i="15"/>
  <c r="N132" i="15"/>
  <c r="N131" i="15"/>
  <c r="M128" i="15"/>
  <c r="O138" i="15"/>
  <c r="O137" i="15"/>
  <c r="N135" i="15"/>
  <c r="N134" i="15"/>
  <c r="M132" i="15"/>
  <c r="M131" i="15"/>
  <c r="L129" i="15"/>
  <c r="N138" i="15"/>
  <c r="N137" i="15"/>
  <c r="M135" i="15"/>
  <c r="M134" i="15"/>
  <c r="L132" i="15"/>
  <c r="L131" i="15"/>
  <c r="K129" i="15"/>
  <c r="M138" i="15"/>
  <c r="M137" i="15"/>
  <c r="L135" i="15"/>
  <c r="L134" i="15"/>
  <c r="K132" i="15"/>
  <c r="K131" i="15"/>
  <c r="J129" i="15"/>
  <c r="L138" i="15"/>
  <c r="L137" i="15"/>
  <c r="K135" i="15"/>
  <c r="K134" i="15"/>
  <c r="J132" i="15"/>
  <c r="J131" i="15"/>
  <c r="I129" i="15"/>
  <c r="K138" i="15"/>
  <c r="K137" i="15"/>
  <c r="J135" i="15"/>
  <c r="J134" i="15"/>
  <c r="I132" i="15"/>
  <c r="H129" i="15"/>
  <c r="J138" i="15"/>
  <c r="J137" i="15"/>
  <c r="I135" i="15"/>
  <c r="I134" i="15"/>
  <c r="H132" i="15"/>
  <c r="H131" i="15"/>
  <c r="G128" i="15"/>
  <c r="I138" i="15"/>
  <c r="I137" i="15"/>
  <c r="H135" i="15"/>
  <c r="H134" i="15"/>
  <c r="G132" i="15"/>
  <c r="G131" i="15"/>
  <c r="F128" i="15"/>
  <c r="H138" i="15"/>
  <c r="H137" i="15"/>
  <c r="G135" i="15"/>
  <c r="G134" i="15"/>
  <c r="F132" i="15"/>
  <c r="F131" i="15"/>
  <c r="E128" i="15"/>
  <c r="G138" i="15"/>
  <c r="G137" i="15"/>
  <c r="F135" i="15"/>
  <c r="F134" i="15"/>
  <c r="E132" i="15"/>
  <c r="E131" i="15"/>
  <c r="F138" i="15"/>
  <c r="F137" i="15"/>
  <c r="E135" i="15"/>
  <c r="E134" i="15"/>
  <c r="D132" i="15"/>
  <c r="D131" i="15"/>
  <c r="E138" i="15"/>
  <c r="E137" i="15"/>
  <c r="D135" i="15"/>
  <c r="D134" i="15"/>
  <c r="C132" i="15"/>
  <c r="C131" i="15"/>
  <c r="Q129" i="15"/>
  <c r="P129" i="15"/>
  <c r="O128" i="15"/>
  <c r="N128" i="15"/>
  <c r="M129" i="15"/>
  <c r="L128" i="15"/>
  <c r="K128" i="15"/>
  <c r="J128" i="15"/>
  <c r="I128" i="15"/>
  <c r="G129" i="15"/>
  <c r="F129" i="15"/>
  <c r="E129" i="15"/>
  <c r="D129" i="15"/>
  <c r="D128" i="15"/>
  <c r="B129" i="15"/>
  <c r="C129" i="15"/>
  <c r="C128" i="15"/>
  <c r="C66" i="15"/>
  <c r="B128" i="15"/>
  <c r="G76" i="15" l="1"/>
  <c r="G75" i="15"/>
  <c r="F73" i="15"/>
  <c r="F72" i="15"/>
  <c r="E70" i="15"/>
  <c r="E69" i="15"/>
  <c r="Q70" i="15"/>
  <c r="Q69" i="15"/>
  <c r="R75" i="15"/>
  <c r="Q73" i="15"/>
  <c r="Q72" i="15"/>
  <c r="P70" i="15"/>
  <c r="P69" i="15"/>
  <c r="O66" i="15"/>
  <c r="Q76" i="15"/>
  <c r="Q75" i="15"/>
  <c r="P73" i="15"/>
  <c r="P72" i="15"/>
  <c r="O70" i="15"/>
  <c r="O69" i="15"/>
  <c r="N67" i="15"/>
  <c r="P76" i="15"/>
  <c r="P75" i="15"/>
  <c r="O73" i="15"/>
  <c r="O72" i="15"/>
  <c r="N70" i="15"/>
  <c r="N69" i="15"/>
  <c r="M66" i="15"/>
  <c r="O76" i="15"/>
  <c r="O75" i="15"/>
  <c r="N73" i="15"/>
  <c r="N72" i="15"/>
  <c r="M70" i="15"/>
  <c r="M69" i="15"/>
  <c r="L66" i="15"/>
  <c r="N76" i="15"/>
  <c r="N75" i="15"/>
  <c r="M73" i="15"/>
  <c r="M72" i="15"/>
  <c r="L70" i="15"/>
  <c r="L69" i="15"/>
  <c r="K67" i="15"/>
  <c r="M76" i="15"/>
  <c r="M75" i="15"/>
  <c r="L73" i="15"/>
  <c r="L72" i="15"/>
  <c r="K70" i="15"/>
  <c r="K69" i="15"/>
  <c r="J67" i="15"/>
  <c r="L76" i="15"/>
  <c r="L75" i="15"/>
  <c r="K73" i="15"/>
  <c r="K72" i="15"/>
  <c r="J70" i="15"/>
  <c r="J69" i="15"/>
  <c r="I66" i="15"/>
  <c r="K76" i="15"/>
  <c r="K75" i="15"/>
  <c r="J73" i="15"/>
  <c r="J72" i="15"/>
  <c r="I70" i="15"/>
  <c r="I69" i="15"/>
  <c r="H66" i="15"/>
  <c r="J76" i="15"/>
  <c r="J75" i="15"/>
  <c r="I73" i="15"/>
  <c r="I72" i="15"/>
  <c r="H70" i="15"/>
  <c r="H69" i="15"/>
  <c r="I76" i="15"/>
  <c r="I75" i="15"/>
  <c r="H73" i="15"/>
  <c r="H72" i="15"/>
  <c r="G70" i="15"/>
  <c r="G69" i="15"/>
  <c r="H76" i="15"/>
  <c r="H75" i="15"/>
  <c r="G73" i="15"/>
  <c r="G72" i="15"/>
  <c r="F70" i="15"/>
  <c r="F69" i="15"/>
  <c r="F76" i="15"/>
  <c r="F75" i="15"/>
  <c r="E73" i="15"/>
  <c r="E72" i="15"/>
  <c r="D70" i="15"/>
  <c r="D69" i="15"/>
  <c r="E76" i="15"/>
  <c r="E75" i="15"/>
  <c r="D73" i="15"/>
  <c r="D72" i="15"/>
  <c r="C70" i="15"/>
  <c r="C69" i="15"/>
  <c r="Q67" i="15"/>
  <c r="P67" i="15"/>
  <c r="O67" i="15"/>
  <c r="M67" i="15"/>
  <c r="L67" i="15"/>
  <c r="I67" i="15"/>
  <c r="H67" i="15"/>
  <c r="G67" i="15"/>
  <c r="F67" i="15"/>
  <c r="E67" i="15"/>
  <c r="D67" i="15"/>
  <c r="C67" i="15"/>
  <c r="B67" i="15"/>
  <c r="Q66" i="15"/>
  <c r="P66" i="15"/>
  <c r="N66" i="15"/>
  <c r="K66" i="15"/>
  <c r="J66" i="15"/>
  <c r="G66" i="15"/>
  <c r="F66" i="15"/>
  <c r="E66" i="15"/>
  <c r="D66" i="15"/>
  <c r="B66" i="15"/>
  <c r="AH19" i="11"/>
  <c r="AG20" i="11"/>
  <c r="AF21" i="11"/>
  <c r="AD21" i="11"/>
  <c r="AC19" i="11"/>
  <c r="AM19" i="11" s="1"/>
  <c r="AC20" i="11"/>
  <c r="AH20" i="11" s="1"/>
  <c r="AC21" i="11"/>
  <c r="AM21" i="11" s="1"/>
  <c r="AB19" i="11"/>
  <c r="AG19" i="11" s="1"/>
  <c r="AB20" i="11"/>
  <c r="AL20" i="11" s="1"/>
  <c r="AB21" i="11"/>
  <c r="AG21" i="11" s="1"/>
  <c r="AA19" i="11"/>
  <c r="AK19" i="11" s="1"/>
  <c r="AA20" i="11"/>
  <c r="AF20" i="11" s="1"/>
  <c r="AA21" i="11"/>
  <c r="AK21" i="11" s="1"/>
  <c r="Z19" i="11"/>
  <c r="AE19" i="11" s="1"/>
  <c r="Z20" i="11"/>
  <c r="AJ20" i="11" s="1"/>
  <c r="Z21" i="11"/>
  <c r="AE21" i="11" s="1"/>
  <c r="Y21" i="11"/>
  <c r="AI21" i="11" s="1"/>
  <c r="Y19" i="11"/>
  <c r="AI19" i="11" s="1"/>
  <c r="Y20" i="11"/>
  <c r="AD20" i="11" s="1"/>
  <c r="Y6" i="11"/>
  <c r="AE20" i="11" l="1"/>
  <c r="AF19" i="11"/>
  <c r="AH21" i="11"/>
  <c r="AI20" i="11"/>
  <c r="AD19" i="11"/>
  <c r="AJ21" i="11"/>
  <c r="AJ19" i="11"/>
  <c r="AK20" i="11"/>
  <c r="AL21" i="11"/>
  <c r="AL19" i="11"/>
  <c r="AM20" i="11"/>
  <c r="R11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D9" i="15"/>
  <c r="L5" i="15"/>
  <c r="Q5" i="15"/>
  <c r="P5" i="15"/>
  <c r="O5" i="15"/>
  <c r="N5" i="15"/>
  <c r="M5" i="15"/>
  <c r="K5" i="15"/>
  <c r="J5" i="15"/>
  <c r="I5" i="15"/>
  <c r="H5" i="15"/>
  <c r="G5" i="15"/>
  <c r="F5" i="15"/>
  <c r="E5" i="15"/>
  <c r="D5" i="15"/>
  <c r="C5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Q2" i="15" l="1"/>
  <c r="P2" i="15"/>
  <c r="O2" i="15"/>
  <c r="N2" i="15"/>
  <c r="M2" i="15"/>
  <c r="L2" i="15"/>
  <c r="K2" i="15"/>
  <c r="J2" i="15"/>
  <c r="I2" i="15"/>
  <c r="H2" i="15"/>
  <c r="G2" i="15"/>
  <c r="F2" i="15"/>
  <c r="E2" i="15"/>
  <c r="D2" i="15"/>
  <c r="C2" i="15"/>
  <c r="B2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BL80" i="8"/>
  <c r="BL81" i="8"/>
  <c r="BL82" i="8"/>
  <c r="BL79" i="8"/>
  <c r="BL65" i="8" l="1"/>
  <c r="BL66" i="8"/>
  <c r="BL67" i="8"/>
  <c r="BL64" i="8"/>
  <c r="BL77" i="8"/>
  <c r="BL76" i="8"/>
  <c r="BL75" i="8"/>
  <c r="BL74" i="8"/>
  <c r="BH75" i="8"/>
  <c r="BH76" i="8"/>
  <c r="BH77" i="8"/>
  <c r="BH74" i="8"/>
  <c r="CA74" i="8" l="1"/>
  <c r="CB74" i="8"/>
  <c r="CC74" i="8"/>
  <c r="CB76" i="8"/>
  <c r="CA76" i="8"/>
  <c r="CC76" i="8"/>
  <c r="CA77" i="8"/>
  <c r="CC77" i="8"/>
  <c r="CB77" i="8"/>
  <c r="CA75" i="8"/>
  <c r="CC75" i="8"/>
  <c r="CB75" i="8"/>
  <c r="BL72" i="8"/>
  <c r="BL71" i="8"/>
  <c r="BL70" i="8"/>
  <c r="BL69" i="8"/>
  <c r="AC18" i="11" l="1"/>
  <c r="AM18" i="11" s="1"/>
  <c r="AB18" i="11"/>
  <c r="AG18" i="11" s="1"/>
  <c r="AA18" i="11"/>
  <c r="AK18" i="11" s="1"/>
  <c r="Z18" i="11"/>
  <c r="AE18" i="11" s="1"/>
  <c r="Z5" i="11"/>
  <c r="Y18" i="11"/>
  <c r="AI18" i="11" s="1"/>
  <c r="Y17" i="11"/>
  <c r="AH18" i="11" l="1"/>
  <c r="AF18" i="11"/>
  <c r="AD18" i="11"/>
  <c r="AJ18" i="11"/>
  <c r="AL18" i="11"/>
  <c r="BH72" i="8"/>
  <c r="BH71" i="8"/>
  <c r="BH70" i="8"/>
  <c r="BH69" i="8"/>
  <c r="BH67" i="8"/>
  <c r="BH66" i="8"/>
  <c r="BH65" i="8"/>
  <c r="BH64" i="8"/>
  <c r="BH62" i="8"/>
  <c r="BH61" i="8"/>
  <c r="BH60" i="8"/>
  <c r="BH59" i="8"/>
  <c r="BD72" i="8" l="1"/>
  <c r="BD71" i="8"/>
  <c r="BD70" i="8"/>
  <c r="BD69" i="8"/>
  <c r="BD67" i="8"/>
  <c r="AZ67" i="8"/>
  <c r="BD66" i="8"/>
  <c r="AZ66" i="8"/>
  <c r="BD65" i="8"/>
  <c r="AZ65" i="8"/>
  <c r="BD64" i="8"/>
  <c r="AZ64" i="8"/>
  <c r="BD62" i="8"/>
  <c r="BD61" i="8"/>
  <c r="BD60" i="8"/>
  <c r="BD59" i="8"/>
  <c r="BD57" i="8"/>
  <c r="BD56" i="8"/>
  <c r="BD55" i="8"/>
  <c r="BD54" i="8"/>
  <c r="AZ62" i="8"/>
  <c r="AZ61" i="8"/>
  <c r="AZ60" i="8"/>
  <c r="AZ59" i="8"/>
  <c r="AZ57" i="8"/>
  <c r="AZ56" i="8"/>
  <c r="AZ55" i="8"/>
  <c r="AZ54" i="8"/>
  <c r="AZ52" i="8"/>
  <c r="AZ51" i="8"/>
  <c r="AZ50" i="8"/>
  <c r="AZ49" i="8"/>
  <c r="CC69" i="8" l="1"/>
  <c r="CB69" i="8"/>
  <c r="CA69" i="8"/>
  <c r="CC71" i="8"/>
  <c r="CB71" i="8"/>
  <c r="CA71" i="8"/>
  <c r="CC70" i="8"/>
  <c r="CB70" i="8"/>
  <c r="CA70" i="8"/>
  <c r="CC72" i="8"/>
  <c r="CB72" i="8"/>
  <c r="CA72" i="8"/>
  <c r="CA64" i="8"/>
  <c r="CA61" i="8"/>
  <c r="CB61" i="8"/>
  <c r="CB64" i="8"/>
  <c r="CC64" i="8"/>
  <c r="CB66" i="8"/>
  <c r="CA66" i="8"/>
  <c r="CC66" i="8"/>
  <c r="CA65" i="8"/>
  <c r="CC65" i="8"/>
  <c r="CB65" i="8"/>
  <c r="CC67" i="8"/>
  <c r="CA67" i="8"/>
  <c r="CB67" i="8"/>
  <c r="CA60" i="8"/>
  <c r="CB60" i="8"/>
  <c r="CC60" i="8"/>
  <c r="CC61" i="8"/>
  <c r="CA62" i="8"/>
  <c r="CB62" i="8"/>
  <c r="CC62" i="8"/>
  <c r="CC59" i="8"/>
  <c r="CB59" i="8"/>
  <c r="CA59" i="8"/>
  <c r="J68" i="13" l="1"/>
  <c r="I68" i="13"/>
  <c r="AC17" i="11" l="1"/>
  <c r="AM17" i="11" s="1"/>
  <c r="AC16" i="11"/>
  <c r="AM16" i="11" s="1"/>
  <c r="AC14" i="11"/>
  <c r="AM14" i="11" s="1"/>
  <c r="AC13" i="11"/>
  <c r="AM13" i="11" s="1"/>
  <c r="AC12" i="11"/>
  <c r="AC10" i="11"/>
  <c r="AM10" i="11" s="1"/>
  <c r="AC9" i="11"/>
  <c r="AC8" i="11"/>
  <c r="AM8" i="11" s="1"/>
  <c r="AC7" i="11"/>
  <c r="AB17" i="11"/>
  <c r="AL17" i="11" s="1"/>
  <c r="AB15" i="11"/>
  <c r="AL15" i="11" s="1"/>
  <c r="AB13" i="11"/>
  <c r="AB12" i="11"/>
  <c r="AL12" i="11" s="1"/>
  <c r="AB10" i="11"/>
  <c r="AL10" i="11" s="1"/>
  <c r="AB9" i="11"/>
  <c r="AL9" i="11" s="1"/>
  <c r="AB8" i="11"/>
  <c r="AB11" i="11"/>
  <c r="AB7" i="11"/>
  <c r="AL7" i="11" s="1"/>
  <c r="AB6" i="11"/>
  <c r="AA17" i="11"/>
  <c r="AF17" i="11" s="1"/>
  <c r="AA16" i="11"/>
  <c r="AK16" i="11" s="1"/>
  <c r="AA15" i="11"/>
  <c r="AK15" i="11" s="1"/>
  <c r="AA14" i="11"/>
  <c r="AK14" i="11" s="1"/>
  <c r="AA12" i="11"/>
  <c r="AF12" i="11" s="1"/>
  <c r="AA11" i="11"/>
  <c r="AK11" i="11" s="1"/>
  <c r="AA10" i="11"/>
  <c r="AK10" i="11" s="1"/>
  <c r="AA8" i="11"/>
  <c r="AK8" i="11" s="1"/>
  <c r="AA7" i="11"/>
  <c r="AF7" i="11" s="1"/>
  <c r="AA6" i="11"/>
  <c r="Z17" i="11"/>
  <c r="AJ17" i="11" s="1"/>
  <c r="Z16" i="11"/>
  <c r="AJ16" i="11" s="1"/>
  <c r="Z15" i="11"/>
  <c r="Z14" i="11"/>
  <c r="AJ14" i="11" s="1"/>
  <c r="Z13" i="11"/>
  <c r="Z12" i="11"/>
  <c r="AE12" i="11" s="1"/>
  <c r="Z11" i="11"/>
  <c r="Z10" i="11"/>
  <c r="AJ10" i="11" s="1"/>
  <c r="Z9" i="11"/>
  <c r="Z8" i="11"/>
  <c r="AJ8" i="11" s="1"/>
  <c r="Z7" i="11"/>
  <c r="Z6" i="11"/>
  <c r="AE5" i="11"/>
  <c r="Y9" i="11"/>
  <c r="Y8" i="11"/>
  <c r="AI8" i="11" s="1"/>
  <c r="Y7" i="11"/>
  <c r="AI7" i="11" s="1"/>
  <c r="AD6" i="11"/>
  <c r="Y5" i="11"/>
  <c r="AK17" i="11"/>
  <c r="AC15" i="11"/>
  <c r="AC11" i="11"/>
  <c r="AM11" i="11" s="1"/>
  <c r="AB16" i="11"/>
  <c r="AL16" i="11" s="1"/>
  <c r="AB14" i="11"/>
  <c r="AL14" i="11" s="1"/>
  <c r="AA13" i="11"/>
  <c r="AK13" i="11" s="1"/>
  <c r="AA9" i="11"/>
  <c r="AF9" i="11" s="1"/>
  <c r="AI17" i="11"/>
  <c r="Y16" i="11"/>
  <c r="AD16" i="11" s="1"/>
  <c r="Y15" i="11"/>
  <c r="AI15" i="11" s="1"/>
  <c r="Y14" i="11"/>
  <c r="Y13" i="11"/>
  <c r="AI13" i="11" s="1"/>
  <c r="Y12" i="11"/>
  <c r="AD12" i="11" s="1"/>
  <c r="Y11" i="11"/>
  <c r="Y10" i="11"/>
  <c r="U3" i="12"/>
  <c r="R3" i="12"/>
  <c r="O3" i="12"/>
  <c r="AD5" i="11" l="1"/>
  <c r="Y22" i="11"/>
  <c r="B3" i="12" s="1"/>
  <c r="AJ6" i="11"/>
  <c r="Z22" i="11"/>
  <c r="AF6" i="11"/>
  <c r="AA22" i="11"/>
  <c r="C3" i="12" s="1"/>
  <c r="N3" i="12" s="1"/>
  <c r="AL6" i="11"/>
  <c r="AB22" i="11"/>
  <c r="AM7" i="11"/>
  <c r="AC22" i="11"/>
  <c r="AH16" i="11"/>
  <c r="AF15" i="11"/>
  <c r="AG17" i="11"/>
  <c r="AF14" i="11"/>
  <c r="AF11" i="11"/>
  <c r="AH17" i="11"/>
  <c r="AF8" i="11"/>
  <c r="AF13" i="11"/>
  <c r="AE16" i="11"/>
  <c r="AK12" i="11"/>
  <c r="AG16" i="11"/>
  <c r="AI16" i="11"/>
  <c r="AE17" i="11"/>
  <c r="AD17" i="11"/>
  <c r="AD7" i="11"/>
  <c r="AD13" i="11"/>
  <c r="AE6" i="11"/>
  <c r="AE14" i="11"/>
  <c r="AI5" i="11"/>
  <c r="AI10" i="11"/>
  <c r="AJ5" i="11"/>
  <c r="AJ12" i="11"/>
  <c r="AK6" i="11"/>
  <c r="AD8" i="11"/>
  <c r="AD15" i="11"/>
  <c r="AE8" i="11"/>
  <c r="AI6" i="11"/>
  <c r="AI12" i="11"/>
  <c r="AK7" i="11"/>
  <c r="AD10" i="11"/>
  <c r="AE10" i="11"/>
  <c r="AK9" i="11"/>
  <c r="AF16" i="11"/>
  <c r="AF10" i="11"/>
  <c r="AK22" i="11" l="1"/>
  <c r="I3" i="12" s="1"/>
  <c r="T3" i="12" s="1"/>
  <c r="AF22" i="11"/>
  <c r="F3" i="12" s="1"/>
  <c r="Q3" i="12" s="1"/>
  <c r="AE15" i="11"/>
  <c r="AE13" i="11"/>
  <c r="AJ11" i="11"/>
  <c r="AJ9" i="11"/>
  <c r="AJ7" i="11"/>
  <c r="AD11" i="11"/>
  <c r="AH15" i="11"/>
  <c r="AG15" i="11"/>
  <c r="AH14" i="11"/>
  <c r="AI14" i="11"/>
  <c r="AL13" i="11"/>
  <c r="AM12" i="11"/>
  <c r="AG12" i="11"/>
  <c r="AH11" i="11"/>
  <c r="AG11" i="11"/>
  <c r="AH10" i="11"/>
  <c r="AG10" i="11"/>
  <c r="AH9" i="11"/>
  <c r="AG9" i="11"/>
  <c r="AI9" i="11"/>
  <c r="AH8" i="11"/>
  <c r="AG8" i="11"/>
  <c r="C4" i="12" l="1"/>
  <c r="N4" i="12" s="1"/>
  <c r="M3" i="12"/>
  <c r="B4" i="12"/>
  <c r="M4" i="12" s="1"/>
  <c r="AE9" i="11"/>
  <c r="AE11" i="11"/>
  <c r="AJ15" i="11"/>
  <c r="AE7" i="11"/>
  <c r="AJ13" i="11"/>
  <c r="AJ22" i="11" s="1"/>
  <c r="AG7" i="11"/>
  <c r="AG6" i="11"/>
  <c r="AH13" i="11"/>
  <c r="AD14" i="11"/>
  <c r="AL8" i="11"/>
  <c r="AI11" i="11"/>
  <c r="AI22" i="11" s="1"/>
  <c r="AH7" i="11"/>
  <c r="AD9" i="11"/>
  <c r="AD22" i="11" s="1"/>
  <c r="AL11" i="11"/>
  <c r="AH12" i="11"/>
  <c r="AG14" i="11"/>
  <c r="AG13" i="11"/>
  <c r="AM9" i="11"/>
  <c r="AM15" i="11"/>
  <c r="D4" i="12"/>
  <c r="O4" i="12" s="1"/>
  <c r="AG22" i="11" l="1"/>
  <c r="AM22" i="11"/>
  <c r="J4" i="12" s="1"/>
  <c r="U4" i="12" s="1"/>
  <c r="AH22" i="11"/>
  <c r="G4" i="12" s="1"/>
  <c r="R4" i="12" s="1"/>
  <c r="AL22" i="11"/>
  <c r="AE22" i="11"/>
  <c r="E4" i="12" s="1"/>
  <c r="P4" i="12" s="1"/>
  <c r="I4" i="12"/>
  <c r="T4" i="12" s="1"/>
  <c r="F4" i="12"/>
  <c r="Q4" i="12" s="1"/>
  <c r="H4" i="12"/>
  <c r="S4" i="12" s="1"/>
  <c r="H3" i="12"/>
  <c r="S3" i="12" s="1"/>
  <c r="E3" i="12"/>
  <c r="P3" i="12" s="1"/>
  <c r="X7" i="8" l="1"/>
  <c r="X6" i="8"/>
  <c r="X5" i="8"/>
  <c r="X4" i="8"/>
  <c r="T7" i="8"/>
  <c r="T6" i="8"/>
  <c r="T5" i="8"/>
  <c r="T4" i="8"/>
  <c r="AB12" i="8"/>
  <c r="AB11" i="8"/>
  <c r="AB10" i="8"/>
  <c r="AB9" i="8"/>
  <c r="X12" i="8"/>
  <c r="X11" i="8"/>
  <c r="X10" i="8"/>
  <c r="X9" i="8"/>
  <c r="D7" i="8"/>
  <c r="D6" i="8"/>
  <c r="D5" i="8"/>
  <c r="D4" i="8"/>
  <c r="H12" i="8"/>
  <c r="H11" i="8"/>
  <c r="H10" i="8"/>
  <c r="H9" i="8"/>
  <c r="P7" i="8"/>
  <c r="P6" i="8"/>
  <c r="P5" i="8"/>
  <c r="P4" i="8"/>
  <c r="T12" i="8"/>
  <c r="T11" i="8"/>
  <c r="T10" i="8"/>
  <c r="T9" i="8"/>
  <c r="L7" i="8"/>
  <c r="L6" i="8"/>
  <c r="L5" i="8"/>
  <c r="L4" i="8"/>
  <c r="P12" i="8"/>
  <c r="P11" i="8"/>
  <c r="P10" i="8"/>
  <c r="P9" i="8"/>
  <c r="H7" i="8"/>
  <c r="H6" i="8"/>
  <c r="H5" i="8"/>
  <c r="CB5" i="8" s="1"/>
  <c r="H4" i="8"/>
  <c r="L12" i="8"/>
  <c r="L11" i="8"/>
  <c r="L10" i="8"/>
  <c r="L9" i="8"/>
  <c r="L17" i="8"/>
  <c r="L16" i="8"/>
  <c r="L15" i="8"/>
  <c r="L14" i="8"/>
  <c r="X32" i="8"/>
  <c r="X31" i="8"/>
  <c r="X30" i="8"/>
  <c r="X29" i="8"/>
  <c r="AF27" i="8"/>
  <c r="AF26" i="8"/>
  <c r="AF25" i="8"/>
  <c r="AF24" i="8"/>
  <c r="AB27" i="8"/>
  <c r="AB26" i="8"/>
  <c r="AB25" i="8"/>
  <c r="AB24" i="8"/>
  <c r="X27" i="8"/>
  <c r="X26" i="8"/>
  <c r="X25" i="8"/>
  <c r="X24" i="8"/>
  <c r="T27" i="8"/>
  <c r="T26" i="8"/>
  <c r="T25" i="8"/>
  <c r="T24" i="8"/>
  <c r="AB22" i="8"/>
  <c r="AB21" i="8"/>
  <c r="AB20" i="8"/>
  <c r="AB19" i="8"/>
  <c r="X22" i="8"/>
  <c r="X21" i="8"/>
  <c r="X20" i="8"/>
  <c r="X19" i="8"/>
  <c r="T22" i="8"/>
  <c r="T21" i="8"/>
  <c r="T20" i="8"/>
  <c r="T19" i="8"/>
  <c r="P22" i="8"/>
  <c r="P21" i="8"/>
  <c r="P20" i="8"/>
  <c r="P19" i="8"/>
  <c r="X17" i="8"/>
  <c r="X16" i="8"/>
  <c r="X15" i="8"/>
  <c r="X14" i="8"/>
  <c r="T17" i="8"/>
  <c r="T16" i="8"/>
  <c r="T15" i="8"/>
  <c r="T14" i="8"/>
  <c r="P15" i="8"/>
  <c r="P16" i="8"/>
  <c r="P17" i="8"/>
  <c r="P14" i="8"/>
  <c r="AV62" i="8"/>
  <c r="AV61" i="8"/>
  <c r="AV60" i="8"/>
  <c r="AV59" i="8"/>
  <c r="AV57" i="8"/>
  <c r="AR57" i="8"/>
  <c r="AV56" i="8"/>
  <c r="AR56" i="8"/>
  <c r="AV55" i="8"/>
  <c r="AR55" i="8"/>
  <c r="AV54" i="8"/>
  <c r="AR54" i="8"/>
  <c r="AV52" i="8"/>
  <c r="AR52" i="8"/>
  <c r="AN52" i="8"/>
  <c r="AV51" i="8"/>
  <c r="AR51" i="8"/>
  <c r="AN51" i="8"/>
  <c r="AV50" i="8"/>
  <c r="AR50" i="8"/>
  <c r="AN50" i="8"/>
  <c r="AV49" i="8"/>
  <c r="AR49" i="8"/>
  <c r="AN49" i="8"/>
  <c r="AV47" i="8"/>
  <c r="AR47" i="8"/>
  <c r="AN47" i="8"/>
  <c r="AJ47" i="8"/>
  <c r="AV46" i="8"/>
  <c r="AR46" i="8"/>
  <c r="AN46" i="8"/>
  <c r="AJ46" i="8"/>
  <c r="AV45" i="8"/>
  <c r="AR45" i="8"/>
  <c r="AN45" i="8"/>
  <c r="AJ45" i="8"/>
  <c r="AV44" i="8"/>
  <c r="AR44" i="8"/>
  <c r="AN44" i="8"/>
  <c r="AJ44" i="8"/>
  <c r="AR42" i="8"/>
  <c r="AN42" i="8"/>
  <c r="AJ42" i="8"/>
  <c r="AF42" i="8"/>
  <c r="AR41" i="8"/>
  <c r="AN41" i="8"/>
  <c r="AJ41" i="8"/>
  <c r="AF41" i="8"/>
  <c r="AR40" i="8"/>
  <c r="AN40" i="8"/>
  <c r="AJ40" i="8"/>
  <c r="AF40" i="8"/>
  <c r="AR39" i="8"/>
  <c r="AN39" i="8"/>
  <c r="AJ39" i="8"/>
  <c r="AF39" i="8"/>
  <c r="AR37" i="8"/>
  <c r="AN37" i="8"/>
  <c r="AJ37" i="8"/>
  <c r="AF37" i="8"/>
  <c r="AB37" i="8"/>
  <c r="AR36" i="8"/>
  <c r="AN36" i="8"/>
  <c r="AJ36" i="8"/>
  <c r="AE36" i="8"/>
  <c r="AA36" i="8"/>
  <c r="AR35" i="8"/>
  <c r="AN35" i="8"/>
  <c r="AJ35" i="8"/>
  <c r="AF35" i="8"/>
  <c r="AB35" i="8"/>
  <c r="AR34" i="8"/>
  <c r="AN34" i="8"/>
  <c r="AJ34" i="8"/>
  <c r="AF34" i="8"/>
  <c r="AB34" i="8"/>
  <c r="AJ32" i="8"/>
  <c r="AF32" i="8"/>
  <c r="AB32" i="8"/>
  <c r="AJ31" i="8"/>
  <c r="AF31" i="8"/>
  <c r="AB31" i="8"/>
  <c r="AJ30" i="8"/>
  <c r="AF30" i="8"/>
  <c r="AB30" i="8"/>
  <c r="AJ29" i="8"/>
  <c r="AF29" i="8"/>
  <c r="AB29" i="8"/>
  <c r="AB36" i="8" l="1"/>
  <c r="H128" i="15"/>
  <c r="AF36" i="8"/>
  <c r="I131" i="15"/>
  <c r="AX85" i="8"/>
  <c r="AZ85" i="8"/>
  <c r="AY85" i="8"/>
  <c r="AX87" i="8"/>
  <c r="AZ87" i="8"/>
  <c r="AY87" i="8"/>
  <c r="AQ85" i="8"/>
  <c r="AP85" i="8"/>
  <c r="AR85" i="8"/>
  <c r="AQ87" i="8"/>
  <c r="AP87" i="8"/>
  <c r="AR87" i="8"/>
  <c r="BC85" i="8"/>
  <c r="BB85" i="8"/>
  <c r="BD85" i="8"/>
  <c r="BC86" i="8"/>
  <c r="BD86" i="8"/>
  <c r="BB86" i="8"/>
  <c r="BC87" i="8"/>
  <c r="BD87" i="8"/>
  <c r="BB87" i="8"/>
  <c r="BB88" i="8"/>
  <c r="BC88" i="8"/>
  <c r="BD88" i="8"/>
  <c r="AX86" i="8"/>
  <c r="D5" i="12" s="1"/>
  <c r="O5" i="12" s="1"/>
  <c r="AY86" i="8"/>
  <c r="G5" i="12" s="1"/>
  <c r="R5" i="12" s="1"/>
  <c r="AZ86" i="8"/>
  <c r="J5" i="12" s="1"/>
  <c r="U5" i="12" s="1"/>
  <c r="AX88" i="8"/>
  <c r="AY88" i="8"/>
  <c r="AZ88" i="8"/>
  <c r="AU85" i="8"/>
  <c r="AT85" i="8"/>
  <c r="AV85" i="8"/>
  <c r="AT86" i="8"/>
  <c r="C5" i="12" s="1"/>
  <c r="N5" i="12" s="1"/>
  <c r="AU86" i="8"/>
  <c r="F5" i="12" s="1"/>
  <c r="Q5" i="12" s="1"/>
  <c r="AV86" i="8"/>
  <c r="I5" i="12" s="1"/>
  <c r="T5" i="12" s="1"/>
  <c r="AU87" i="8"/>
  <c r="AT87" i="8"/>
  <c r="AV87" i="8"/>
  <c r="AU88" i="8"/>
  <c r="AT88" i="8"/>
  <c r="AV88" i="8"/>
  <c r="AQ86" i="8"/>
  <c r="E5" i="12" s="1"/>
  <c r="P5" i="12" s="1"/>
  <c r="AP86" i="8"/>
  <c r="B5" i="12" s="1"/>
  <c r="M5" i="12" s="1"/>
  <c r="AR86" i="8"/>
  <c r="H5" i="12" s="1"/>
  <c r="S5" i="12" s="1"/>
  <c r="AQ88" i="8"/>
  <c r="AP88" i="8"/>
  <c r="AR88" i="8"/>
  <c r="CA56" i="8"/>
  <c r="CA55" i="8"/>
  <c r="CA57" i="8"/>
  <c r="CC35" i="8"/>
  <c r="CA36" i="8"/>
  <c r="CC37" i="8"/>
  <c r="CB51" i="8"/>
  <c r="CC51" i="8"/>
  <c r="CA51" i="8"/>
  <c r="CC55" i="8"/>
  <c r="CB55" i="8"/>
  <c r="CC57" i="8"/>
  <c r="CB57" i="8"/>
  <c r="CA24" i="8"/>
  <c r="CC36" i="8"/>
  <c r="CA37" i="8"/>
  <c r="CB50" i="8"/>
  <c r="CC50" i="8"/>
  <c r="CA50" i="8"/>
  <c r="CB34" i="8"/>
  <c r="CA34" i="8"/>
  <c r="CB39" i="8"/>
  <c r="CA39" i="8"/>
  <c r="CB40" i="8"/>
  <c r="CA40" i="8"/>
  <c r="CB41" i="8"/>
  <c r="CA41" i="8"/>
  <c r="CB42" i="8"/>
  <c r="CA42" i="8"/>
  <c r="CC44" i="8"/>
  <c r="CB44" i="8"/>
  <c r="CA44" i="8"/>
  <c r="CC45" i="8"/>
  <c r="CB45" i="8"/>
  <c r="CA45" i="8"/>
  <c r="CC46" i="8"/>
  <c r="CB46" i="8"/>
  <c r="CA46" i="8"/>
  <c r="CC47" i="8"/>
  <c r="CB47" i="8"/>
  <c r="CA47" i="8"/>
  <c r="CB49" i="8"/>
  <c r="CC49" i="8"/>
  <c r="CA49" i="8"/>
  <c r="CA54" i="8"/>
  <c r="CC54" i="8"/>
  <c r="CB54" i="8"/>
  <c r="CC56" i="8"/>
  <c r="CB56" i="8"/>
  <c r="CC34" i="8"/>
  <c r="CA35" i="8"/>
  <c r="CC39" i="8"/>
  <c r="CC40" i="8"/>
  <c r="CC41" i="8"/>
  <c r="CC42" i="8"/>
  <c r="CC52" i="8"/>
  <c r="CB52" i="8"/>
  <c r="CA52" i="8"/>
  <c r="CB4" i="8"/>
  <c r="CB15" i="8"/>
  <c r="CB31" i="8"/>
  <c r="CB36" i="8"/>
  <c r="CB14" i="8"/>
  <c r="CA19" i="8"/>
  <c r="CB19" i="8"/>
  <c r="CB24" i="8"/>
  <c r="CB37" i="8"/>
  <c r="CA20" i="8"/>
  <c r="CB20" i="8"/>
  <c r="CB25" i="8"/>
  <c r="CB10" i="8"/>
  <c r="CB30" i="8"/>
  <c r="CB29" i="8"/>
  <c r="CB16" i="8"/>
  <c r="CA21" i="8"/>
  <c r="CB21" i="8"/>
  <c r="CB26" i="8"/>
  <c r="CA6" i="8"/>
  <c r="CB6" i="8"/>
  <c r="CB11" i="8"/>
  <c r="CB9" i="8"/>
  <c r="CB32" i="8"/>
  <c r="CB35" i="8"/>
  <c r="CB17" i="8"/>
  <c r="CA22" i="8"/>
  <c r="CB22" i="8"/>
  <c r="CB27" i="8"/>
  <c r="CA7" i="8"/>
  <c r="CB7" i="8"/>
  <c r="CB12" i="8"/>
  <c r="CA5" i="8"/>
  <c r="CA15" i="8"/>
  <c r="CA27" i="8"/>
  <c r="CC9" i="8"/>
  <c r="CA4" i="8"/>
  <c r="CC30" i="8"/>
  <c r="CC15" i="8"/>
  <c r="CA17" i="8"/>
  <c r="CA25" i="8"/>
  <c r="CA14" i="8"/>
  <c r="CA29" i="8"/>
  <c r="CC32" i="8"/>
  <c r="CC20" i="8"/>
  <c r="CA10" i="8"/>
  <c r="CC4" i="8"/>
  <c r="CA9" i="8"/>
  <c r="CA16" i="8"/>
  <c r="CA26" i="8"/>
  <c r="CC25" i="8"/>
  <c r="CA11" i="8"/>
  <c r="CA12" i="8"/>
  <c r="CC24" i="8"/>
  <c r="CC19" i="8"/>
  <c r="CC14" i="8"/>
  <c r="CC12" i="8"/>
  <c r="CC7" i="8"/>
  <c r="CC27" i="8"/>
  <c r="CC22" i="8"/>
  <c r="CC17" i="8"/>
  <c r="CC11" i="8"/>
  <c r="CC6" i="8"/>
  <c r="CC26" i="8"/>
  <c r="CC21" i="8"/>
  <c r="CC16" i="8"/>
  <c r="CC10" i="8"/>
  <c r="CC5" i="8"/>
  <c r="CC29" i="8"/>
  <c r="CA32" i="8"/>
  <c r="CA31" i="8"/>
  <c r="CC31" i="8"/>
  <c r="CA30" i="8"/>
</calcChain>
</file>

<file path=xl/sharedStrings.xml><?xml version="1.0" encoding="utf-8"?>
<sst xmlns="http://schemas.openxmlformats.org/spreadsheetml/2006/main" count="622" uniqueCount="241">
  <si>
    <t>Nominal GDP growth</t>
  </si>
  <si>
    <t>GDP deflator</t>
  </si>
  <si>
    <t>2013A</t>
  </si>
  <si>
    <t>2013F</t>
  </si>
  <si>
    <t>Diff.</t>
  </si>
  <si>
    <t>2014A</t>
  </si>
  <si>
    <t>2014F</t>
  </si>
  <si>
    <t>2015A</t>
  </si>
  <si>
    <t>2015F</t>
  </si>
  <si>
    <t>2016A</t>
  </si>
  <si>
    <t>2016F</t>
  </si>
  <si>
    <t>Root Mean Squared Error</t>
  </si>
  <si>
    <t>Mean Absolute Error</t>
  </si>
  <si>
    <t>Underestimated</t>
  </si>
  <si>
    <t>A - actual
F - forecasted</t>
  </si>
  <si>
    <t>Real GDP growth</t>
  </si>
  <si>
    <t>Inflation (cons. price index)</t>
  </si>
  <si>
    <t>Forecasted in 2013 (Budget explanations 2014)</t>
  </si>
  <si>
    <t>Forecasted in 2014 (Budget explanations 2015)</t>
  </si>
  <si>
    <t>Forecasted in 2015 (Budget explanations 2016)</t>
  </si>
  <si>
    <t>Forecasted in 2016 (Budget explanations 2017)</t>
  </si>
  <si>
    <t>2012A</t>
  </si>
  <si>
    <t>2012F</t>
  </si>
  <si>
    <t>Forecasted in 2012 (Budget explanations 2013)</t>
  </si>
  <si>
    <t>2011A</t>
  </si>
  <si>
    <t>2011F</t>
  </si>
  <si>
    <r>
      <t>GDP deflator</t>
    </r>
    <r>
      <rPr>
        <i/>
        <sz val="10"/>
        <rFont val="Arial Narrow"/>
        <family val="2"/>
        <charset val="186"/>
      </rPr>
      <t xml:space="preserve"> [difference]</t>
    </r>
  </si>
  <si>
    <t>Forecasted in 2011 (Budget explanations 2012)</t>
  </si>
  <si>
    <t>2010A</t>
  </si>
  <si>
    <t>2010F</t>
  </si>
  <si>
    <t>Forecasted in 2010 (Budget explanations 2011)</t>
  </si>
  <si>
    <t>Forecasted in 2009 (Budget explanations 2010)</t>
  </si>
  <si>
    <t>Current year</t>
  </si>
  <si>
    <t>2010</t>
  </si>
  <si>
    <t>2011</t>
  </si>
  <si>
    <t>2012</t>
  </si>
  <si>
    <t>2013</t>
  </si>
  <si>
    <t>2014</t>
  </si>
  <si>
    <t>2015</t>
  </si>
  <si>
    <t>2016</t>
  </si>
  <si>
    <t>2017</t>
  </si>
  <si>
    <t>Forecasted in 2008 (Budget explanations 2009)</t>
  </si>
  <si>
    <t>Forecasted in 2007 (Budget explanations 2008)</t>
  </si>
  <si>
    <t>Forecasted in 2006 (Budget explanations 2007)</t>
  </si>
  <si>
    <t>2009A</t>
  </si>
  <si>
    <t>2009F</t>
  </si>
  <si>
    <t>2008A</t>
  </si>
  <si>
    <t>2008F</t>
  </si>
  <si>
    <t>2007A</t>
  </si>
  <si>
    <t>2007F</t>
  </si>
  <si>
    <t>2009</t>
  </si>
  <si>
    <t>2007</t>
  </si>
  <si>
    <t>2008</t>
  </si>
  <si>
    <t>Forecasted in 2005 (Budget explanations 2006)</t>
  </si>
  <si>
    <t>Forecasted in 2004 (Budget explanations 2005)</t>
  </si>
  <si>
    <t>2006A</t>
  </si>
  <si>
    <t>2006F</t>
  </si>
  <si>
    <t>2005A</t>
  </si>
  <si>
    <t>2005F</t>
  </si>
  <si>
    <t>2004A</t>
  </si>
  <si>
    <t>2004F</t>
  </si>
  <si>
    <t>2004</t>
  </si>
  <si>
    <t>2005</t>
  </si>
  <si>
    <t>2006</t>
  </si>
  <si>
    <t>S 2004</t>
  </si>
  <si>
    <t>A 2004</t>
  </si>
  <si>
    <t>S 2005</t>
  </si>
  <si>
    <t>A 2005</t>
  </si>
  <si>
    <t>S 2006</t>
  </si>
  <si>
    <t>A 2006</t>
  </si>
  <si>
    <t>S 2007</t>
  </si>
  <si>
    <t>A 2007</t>
  </si>
  <si>
    <t>S 2008</t>
  </si>
  <si>
    <t>A 2008</t>
  </si>
  <si>
    <t>S 2009</t>
  </si>
  <si>
    <t>A 2009</t>
  </si>
  <si>
    <t>S 2010</t>
  </si>
  <si>
    <t>A 2010</t>
  </si>
  <si>
    <t>S 2011</t>
  </si>
  <si>
    <t>A 2011</t>
  </si>
  <si>
    <t>S 2012</t>
  </si>
  <si>
    <t>A 2012</t>
  </si>
  <si>
    <t>S 2013</t>
  </si>
  <si>
    <t>A 2013</t>
  </si>
  <si>
    <t>S 2014</t>
  </si>
  <si>
    <t>A 2014</t>
  </si>
  <si>
    <t>S 2015</t>
  </si>
  <si>
    <t>A 2015</t>
  </si>
  <si>
    <t>mean error</t>
  </si>
  <si>
    <t>mean absolute error</t>
  </si>
  <si>
    <t>root mean squared error</t>
  </si>
  <si>
    <t>Eurostat 05.01.2018.</t>
  </si>
  <si>
    <t>ESA 2010</t>
  </si>
  <si>
    <t>ESA 95</t>
  </si>
  <si>
    <t>Real GDP growth (Actual, ESA2010)</t>
  </si>
  <si>
    <t>Real GDP growth (Actual, ESA95)</t>
  </si>
  <si>
    <t>Nominal GDP growth (Actual, ESA2010)</t>
  </si>
  <si>
    <t>Nominal GDP growth (Actual, ESA95)</t>
  </si>
  <si>
    <t>GDP deflator (Actual, ESA2010)</t>
  </si>
  <si>
    <t>Mean Error</t>
  </si>
  <si>
    <t>Nominal GDP growth (Actual, FM budget)</t>
  </si>
  <si>
    <t>Real GDP growth (Actual, FM budget)</t>
  </si>
  <si>
    <t>GDP deflator (Actual, FM budget)</t>
  </si>
  <si>
    <t>GDP deflator (Actual, ESA95)</t>
  </si>
  <si>
    <t>CY (autumn)</t>
  </si>
  <si>
    <t>YA (spring)</t>
  </si>
  <si>
    <t>CY (spring)</t>
  </si>
  <si>
    <t>YA (autumn)</t>
  </si>
  <si>
    <t>2YA (autumn)</t>
  </si>
  <si>
    <t>EC (autumn)</t>
  </si>
  <si>
    <t>EC (spring)</t>
  </si>
  <si>
    <t>N/A</t>
  </si>
  <si>
    <t>Report: S-Spring &amp; A-Autumn</t>
  </si>
  <si>
    <t>S 2016</t>
  </si>
  <si>
    <t>A 2016</t>
  </si>
  <si>
    <t>S 2017</t>
  </si>
  <si>
    <t>A 2017</t>
  </si>
  <si>
    <t>MoF (budget)</t>
  </si>
  <si>
    <t>Mean error</t>
  </si>
  <si>
    <t>Mean absolute error</t>
  </si>
  <si>
    <t>Root mean squared error</t>
  </si>
  <si>
    <t>Vidējā kļūda</t>
  </si>
  <si>
    <t>Vidējā absolūtā kļūda</t>
  </si>
  <si>
    <t>Vidējā kvadrātiskā kļūda (kvadrātsakne)</t>
  </si>
  <si>
    <t>Tekošais gads</t>
  </si>
  <si>
    <t>EK (rudens)</t>
  </si>
  <si>
    <t>EK (pavasaris)</t>
  </si>
  <si>
    <t>Current Year</t>
  </si>
  <si>
    <t>First Available estimate (realisations for the spring forecasts)</t>
  </si>
  <si>
    <t>First Settled estimate (realisation for the autumn forecast)</t>
  </si>
  <si>
    <t>FM (budžets)</t>
  </si>
  <si>
    <t>2005 - Budget expl. 2006</t>
  </si>
  <si>
    <t>2006 - Budget expl. 2007</t>
  </si>
  <si>
    <t>2007 - Budget expl. 2008</t>
  </si>
  <si>
    <t>2008 - Budget expl. 2009</t>
  </si>
  <si>
    <t>2009 - Budget expl. 2010</t>
  </si>
  <si>
    <t>2010 - Budget expl. 2011</t>
  </si>
  <si>
    <t>2011 - Budget expl. 2012</t>
  </si>
  <si>
    <t>2012 - Budget expl. 2013</t>
  </si>
  <si>
    <t>2013 - Budget expl. 2014</t>
  </si>
  <si>
    <t>2014 - Budget expl. 2015</t>
  </si>
  <si>
    <t>2015 - Budget expl. 2016</t>
  </si>
  <si>
    <t>2016 - Budget expl. 2017</t>
  </si>
  <si>
    <t>2017 - Budget expl. 2018</t>
  </si>
  <si>
    <t>Year of forecast</t>
  </si>
  <si>
    <t>0</t>
  </si>
  <si>
    <t>2018</t>
  </si>
  <si>
    <t>2019</t>
  </si>
  <si>
    <t>2020</t>
  </si>
  <si>
    <t>Ministry of Finance</t>
  </si>
  <si>
    <t>Inflation (PCI)</t>
  </si>
  <si>
    <t>Overestimated</t>
  </si>
  <si>
    <t>http://data.csb.gov.lv/pxweb/lv/ekfin/ekfin__ikgad__ikp/?tablelist=true&amp;rxid=cdcb978c-22b0-416a-aacc-aa650d3e2ce0</t>
  </si>
  <si>
    <t>ESA95</t>
  </si>
  <si>
    <t>ESA2010</t>
  </si>
  <si>
    <t>Two Years Ahead forecast</t>
  </si>
  <si>
    <t>Year Ahead forecast</t>
  </si>
  <si>
    <t>Current Year forecast</t>
  </si>
  <si>
    <t>One-year Ahead 
(Budget Year)</t>
  </si>
  <si>
    <t>Reālā IKP pieauguma prognožu kļūda</t>
  </si>
  <si>
    <t>Real GDP growth rate forecast error</t>
  </si>
  <si>
    <t>One-year Ahead</t>
  </si>
  <si>
    <t>Two-year Ahead</t>
  </si>
  <si>
    <t>Nākamais gads</t>
  </si>
  <si>
    <t>Divi gadi uz priekšu</t>
  </si>
  <si>
    <t>Three-year Ahead</t>
  </si>
  <si>
    <t>2021</t>
  </si>
  <si>
    <t>2022</t>
  </si>
  <si>
    <t>2017A</t>
  </si>
  <si>
    <t>2017F</t>
  </si>
  <si>
    <t>Forecasted in 2017 (Budget explanations 2018)</t>
  </si>
  <si>
    <t>2018A</t>
  </si>
  <si>
    <t>2018F</t>
  </si>
  <si>
    <t>S2018</t>
  </si>
  <si>
    <t>A2018</t>
  </si>
  <si>
    <t>Nominal GDP growth (Actual, CSB rev. 2019)</t>
  </si>
  <si>
    <t>Real GDP growth (Actual, CSB rev. 2019)</t>
  </si>
  <si>
    <t>GDP deflator (Actual, CSB rev. 2019)</t>
  </si>
  <si>
    <t>Inflation (CPI),  (Actual, CSB rev. 2019)</t>
  </si>
  <si>
    <t>Inflation (CPI), Actual data</t>
  </si>
  <si>
    <t>A_IKG010. Gross domestic product</t>
  </si>
  <si>
    <t>A_IKG010. Gross domestic product. PxWeb (csb.gov.lv)</t>
  </si>
  <si>
    <t>Nominal GDP growth (Actual, CSB rev. 2020)</t>
  </si>
  <si>
    <t>Real GDP growth (Actual, CSB rev. 2020)</t>
  </si>
  <si>
    <t>GDP deflator (Actual, CSB rev. 2020)</t>
  </si>
  <si>
    <t>Inflation (CPI),  (Actual, CSB rev. 2020)</t>
  </si>
  <si>
    <t>Forecasted in 2018 (Budget explanations 2019)</t>
  </si>
  <si>
    <t>Forecasted in 2019 (Budget explanations 2020)</t>
  </si>
  <si>
    <t>2020 - Forecasts for 2021-2023</t>
  </si>
  <si>
    <t>2019A</t>
  </si>
  <si>
    <t>2019F</t>
  </si>
  <si>
    <t>2020A</t>
  </si>
  <si>
    <t>2020F</t>
  </si>
  <si>
    <t>2021A</t>
  </si>
  <si>
    <t>2021F</t>
  </si>
  <si>
    <t xml:space="preserve">   </t>
  </si>
  <si>
    <t>2018 - Budget expl. 2019</t>
  </si>
  <si>
    <t>2019 - Budget expl. 2020</t>
  </si>
  <si>
    <t>Forecasted_ Nominal GDP growth</t>
  </si>
  <si>
    <t>Actual_ Nominal GDP growth</t>
  </si>
  <si>
    <t>(t+1) Forecasted_ Nominal GDP growth</t>
  </si>
  <si>
    <t>(t+1)Actual_ Nominal GDP growth</t>
  </si>
  <si>
    <t>…</t>
  </si>
  <si>
    <t>...</t>
  </si>
  <si>
    <t>(t+2) Forecasted_ Nominal GDP growth</t>
  </si>
  <si>
    <t>(t+2)Actual_ Nominal GDP growth</t>
  </si>
  <si>
    <t>(t+3) Forecasted_ Nominal GDP growth</t>
  </si>
  <si>
    <t>(t+3)Actual_ Nominal GDP growth</t>
  </si>
  <si>
    <t>Actual_ real GDP growth</t>
  </si>
  <si>
    <t>(t+1) Forecasted_ real GDP growth</t>
  </si>
  <si>
    <t>(t+1)Actual_ Real GDP growth</t>
  </si>
  <si>
    <t>(t+2) Forecasted_ Real GDP growth</t>
  </si>
  <si>
    <t>(t+2)Actual_ Real GDP growth</t>
  </si>
  <si>
    <t>(t+3) Forecasted_ Real GDP growth</t>
  </si>
  <si>
    <t>(t+3)Actual_ Real GDP growth</t>
  </si>
  <si>
    <t>(t+1) Forecasted_ Real GDP growth</t>
  </si>
  <si>
    <t>S2019</t>
  </si>
  <si>
    <t>A2019</t>
  </si>
  <si>
    <t>S2020</t>
  </si>
  <si>
    <t>A2020</t>
  </si>
  <si>
    <t>Forecasted_ Real GDP growth</t>
  </si>
  <si>
    <t>Forecasted_  GDP deflator</t>
  </si>
  <si>
    <t>Actual_ GDP deflator</t>
  </si>
  <si>
    <t>(t+1) Forecasted_ GDP deflator</t>
  </si>
  <si>
    <t>(t+1)Actual_ GDP deflator</t>
  </si>
  <si>
    <t>(t+2) Forecasted_ GDP deflator</t>
  </si>
  <si>
    <t>(t+2)Actual_ GDP deflator</t>
  </si>
  <si>
    <t>(t+3) Forecasted_ GDP deflator</t>
  </si>
  <si>
    <t>(t+3)Actual_ GDP deflator</t>
  </si>
  <si>
    <t>Forecasted_ GDP deflator</t>
  </si>
  <si>
    <t>(t+1) Forecasted_GDP Deflator</t>
  </si>
  <si>
    <t>(t+3) Forecasted_GDP deflator</t>
  </si>
  <si>
    <t>Forecasted_Inflation (cons. price index)</t>
  </si>
  <si>
    <t>Actual_ Inflation (cons. price index)r</t>
  </si>
  <si>
    <t>(t+1) Forecasted_Inflation (cons. price index)</t>
  </si>
  <si>
    <t>(t+1)Actual_Inflation (cons. price index)</t>
  </si>
  <si>
    <t>(t+2) Forecasted_Inflation (cons. price index)</t>
  </si>
  <si>
    <t>(t+2)Actual_Inflation (cons. price index)</t>
  </si>
  <si>
    <t>(t+3) Forecasted_Inflation (cons. price index)</t>
  </si>
  <si>
    <t>(t+3)Actual_Inflation (cons. price index)</t>
  </si>
  <si>
    <t>Actual_Inflation (cons. price index)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</si>
</sst>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;\(#,##0\);&quot;-&quot;"/>
    <numFmt numFmtId="166" formatCode="0.0"/>
    <numFmt numFmtId="167" formatCode="0.000"/>
    <numFmt numFmtId="168" formatCode="#,##0.0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25"/>
      <name val="Arial Narrow"/>
      <family val="2"/>
    </font>
    <font>
      <sz val="10"/>
      <name val="Arial Narrow"/>
      <family val="2"/>
    </font>
    <font>
      <sz val="8"/>
      <color indexed="25"/>
      <name val="Arial Narrow"/>
      <family val="2"/>
    </font>
    <font>
      <u/>
      <sz val="11"/>
      <color theme="10"/>
      <name val="Calibri"/>
      <family val="2"/>
      <charset val="186"/>
      <scheme val="minor"/>
    </font>
    <font>
      <b/>
      <i/>
      <sz val="10"/>
      <color indexed="25"/>
      <name val="Arial Narrow"/>
      <family val="2"/>
      <charset val="186"/>
    </font>
    <font>
      <b/>
      <sz val="10"/>
      <color indexed="25"/>
      <name val="Arial Narrow"/>
      <family val="2"/>
      <charset val="186"/>
    </font>
    <font>
      <sz val="10"/>
      <name val="Arial Narrow"/>
      <family val="2"/>
      <charset val="186"/>
    </font>
    <font>
      <u/>
      <sz val="10"/>
      <color theme="10"/>
      <name val="Arial Narrow"/>
      <family val="2"/>
      <charset val="186"/>
    </font>
    <font>
      <sz val="10"/>
      <color theme="1"/>
      <name val="Arial Narrow"/>
      <family val="2"/>
      <charset val="186"/>
    </font>
    <font>
      <i/>
      <sz val="10"/>
      <color theme="1"/>
      <name val="Arial Narrow"/>
      <family val="2"/>
      <charset val="186"/>
    </font>
    <font>
      <i/>
      <sz val="10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sz val="12"/>
      <color rgb="FFFFFFFF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0"/>
      <color rgb="FF002060"/>
      <name val="Arial Narrow"/>
      <family val="2"/>
      <charset val="186"/>
    </font>
    <font>
      <sz val="10"/>
      <color theme="0" tint="-4.9989318521683403E-2"/>
      <name val="Arial Narrow"/>
      <family val="2"/>
      <charset val="186"/>
    </font>
    <font>
      <b/>
      <i/>
      <sz val="11"/>
      <color rgb="FF002060"/>
      <name val="Calibri"/>
      <family val="2"/>
      <charset val="186"/>
      <scheme val="minor"/>
    </font>
    <font>
      <u/>
      <sz val="10"/>
      <color theme="10"/>
      <name val="Arial Narrow"/>
      <family val="2"/>
      <charset val="204"/>
    </font>
    <font>
      <b/>
      <sz val="10"/>
      <color theme="1"/>
      <name val="Arial Narrow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0000"/>
      <name val="Arial Narrow"/>
      <family val="2"/>
      <charset val="186"/>
    </font>
    <font>
      <sz val="10"/>
      <color rgb="FFFF0000"/>
      <name val="Arial Narrow"/>
      <family val="2"/>
      <charset val="204"/>
    </font>
    <font>
      <sz val="10"/>
      <color rgb="FFFF0000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sz val="10"/>
      <name val="Arial Narrow"/>
      <family val="2"/>
      <charset val="204"/>
    </font>
    <font>
      <i/>
      <sz val="10"/>
      <color theme="3" tint="0.39997558519241921"/>
      <name val="Arial Narrow"/>
      <family val="2"/>
    </font>
    <font>
      <sz val="10"/>
      <color rgb="FFFF00FF"/>
      <name val="Arial Narrow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0"/>
      <color theme="8" tint="-0.249977111117893"/>
      <name val="Arial Narrow"/>
      <family val="2"/>
    </font>
    <font>
      <b/>
      <sz val="9"/>
      <color indexed="25"/>
      <name val="Arial Narrow"/>
      <family val="2"/>
      <charset val="186"/>
    </font>
    <font>
      <sz val="11"/>
      <color rgb="FFFF6699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1"/>
      <color rgb="FFFF00FF"/>
      <name val="Calibri"/>
      <family val="2"/>
      <charset val="186"/>
      <scheme val="minor"/>
    </font>
    <font>
      <b/>
      <sz val="11"/>
      <color rgb="FFFF00FF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4" tint="-0.249977111117893"/>
      <name val="Arial Narrow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rgb="FF808080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>
      <alignment horizontal="right" wrapText="1"/>
    </xf>
    <xf numFmtId="0" fontId="3" fillId="0" borderId="0" applyFill="0" applyBorder="0">
      <alignment horizontal="left" vertical="top" wrapText="1"/>
    </xf>
    <xf numFmtId="165" fontId="4" fillId="0" borderId="0">
      <alignment horizontal="left" vertical="top"/>
    </xf>
    <xf numFmtId="0" fontId="5" fillId="0" borderId="0" applyNumberFormat="0" applyFill="0" applyBorder="0" applyAlignment="0" applyProtection="0"/>
    <xf numFmtId="0" fontId="14" fillId="0" borderId="0" applyNumberFormat="0" applyBorder="0" applyAlignment="0"/>
    <xf numFmtId="0" fontId="15" fillId="0" borderId="0"/>
    <xf numFmtId="0" fontId="27" fillId="14" borderId="0" applyNumberFormat="0" applyBorder="0" applyAlignment="0" applyProtection="0"/>
  </cellStyleXfs>
  <cellXfs count="241">
    <xf numFmtId="0" fontId="0" fillId="0" borderId="0" xfId="0"/>
    <xf numFmtId="49" fontId="7" fillId="0" borderId="2" xfId="2" applyNumberFormat="1" applyFont="1" applyBorder="1">
      <alignment horizontal="right" wrapText="1"/>
    </xf>
    <xf numFmtId="49" fontId="7" fillId="2" borderId="2" xfId="2" applyNumberFormat="1" applyFont="1" applyFill="1" applyBorder="1">
      <alignment horizontal="right" wrapText="1"/>
    </xf>
    <xf numFmtId="49" fontId="7" fillId="2" borderId="2" xfId="2" applyNumberFormat="1" applyFont="1" applyFill="1" applyBorder="1" applyAlignment="1">
      <alignment horizontal="right"/>
    </xf>
    <xf numFmtId="0" fontId="8" fillId="0" borderId="0" xfId="3" applyFont="1" applyBorder="1">
      <alignment horizontal="left" vertical="top" wrapText="1"/>
    </xf>
    <xf numFmtId="166" fontId="8" fillId="0" borderId="0" xfId="1" applyNumberFormat="1" applyFont="1" applyBorder="1" applyAlignment="1">
      <alignment horizontal="right" vertical="center"/>
    </xf>
    <xf numFmtId="2" fontId="8" fillId="2" borderId="0" xfId="1" applyNumberFormat="1" applyFont="1" applyFill="1" applyBorder="1" applyAlignment="1">
      <alignment horizontal="right" vertical="center"/>
    </xf>
    <xf numFmtId="2" fontId="8" fillId="3" borderId="0" xfId="1" applyNumberFormat="1" applyFont="1" applyFill="1" applyBorder="1" applyAlignment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49" fontId="9" fillId="0" borderId="2" xfId="5" applyNumberFormat="1" applyFont="1" applyBorder="1" applyAlignment="1">
      <alignment horizontal="left" textRotation="90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49" fontId="6" fillId="0" borderId="2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166" fontId="8" fillId="4" borderId="0" xfId="1" applyNumberFormat="1" applyFont="1" applyFill="1" applyBorder="1" applyAlignment="1">
      <alignment horizontal="right" vertical="center"/>
    </xf>
    <xf numFmtId="166" fontId="8" fillId="5" borderId="0" xfId="1" applyNumberFormat="1" applyFont="1" applyFill="1" applyBorder="1" applyAlignment="1">
      <alignment horizontal="right" vertical="center"/>
    </xf>
    <xf numFmtId="166" fontId="8" fillId="6" borderId="0" xfId="1" applyNumberFormat="1" applyFont="1" applyFill="1" applyBorder="1" applyAlignment="1">
      <alignment horizontal="right" vertical="center"/>
    </xf>
    <xf numFmtId="166" fontId="8" fillId="0" borderId="0" xfId="1" applyNumberFormat="1" applyFont="1" applyFill="1" applyBorder="1" applyAlignment="1">
      <alignment horizontal="right" vertical="center"/>
    </xf>
    <xf numFmtId="166" fontId="10" fillId="0" borderId="0" xfId="0" applyNumberFormat="1" applyFont="1"/>
    <xf numFmtId="166" fontId="0" fillId="0" borderId="0" xfId="0" applyNumberFormat="1"/>
    <xf numFmtId="166" fontId="8" fillId="0" borderId="0" xfId="3" applyNumberFormat="1" applyFont="1" applyBorder="1">
      <alignment horizontal="left" vertical="top" wrapText="1"/>
    </xf>
    <xf numFmtId="0" fontId="13" fillId="0" borderId="0" xfId="0" applyFont="1"/>
    <xf numFmtId="166" fontId="13" fillId="0" borderId="0" xfId="0" applyNumberFormat="1" applyFont="1"/>
    <xf numFmtId="2" fontId="8" fillId="7" borderId="0" xfId="1" applyNumberFormat="1" applyFont="1" applyFill="1" applyBorder="1" applyAlignment="1">
      <alignment horizontal="right" vertical="center"/>
    </xf>
    <xf numFmtId="49" fontId="6" fillId="0" borderId="0" xfId="2" applyNumberFormat="1" applyFont="1" applyBorder="1" applyAlignment="1">
      <alignment horizontal="right" vertical="center" wrapText="1"/>
    </xf>
    <xf numFmtId="49" fontId="7" fillId="0" borderId="2" xfId="2" applyNumberFormat="1" applyFont="1" applyBorder="1" applyAlignment="1">
      <alignment horizontal="left" wrapText="1"/>
    </xf>
    <xf numFmtId="0" fontId="10" fillId="0" borderId="0" xfId="0" applyFont="1" applyFill="1" applyAlignment="1">
      <alignment wrapText="1"/>
    </xf>
    <xf numFmtId="0" fontId="8" fillId="0" borderId="0" xfId="3" applyFont="1" applyFill="1" applyBorder="1">
      <alignment horizontal="left" vertical="top" wrapText="1"/>
    </xf>
    <xf numFmtId="0" fontId="0" fillId="0" borderId="0" xfId="0" applyFill="1"/>
    <xf numFmtId="166" fontId="10" fillId="0" borderId="0" xfId="0" applyNumberFormat="1" applyFont="1" applyFill="1" applyAlignment="1">
      <alignment wrapText="1"/>
    </xf>
    <xf numFmtId="166" fontId="8" fillId="0" borderId="0" xfId="1" applyNumberFormat="1" applyFont="1" applyFill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center"/>
    </xf>
    <xf numFmtId="166" fontId="8" fillId="0" borderId="0" xfId="1" applyNumberFormat="1" applyFont="1" applyBorder="1" applyAlignment="1">
      <alignment horizontal="left" vertical="top" wrapText="1"/>
    </xf>
    <xf numFmtId="0" fontId="0" fillId="0" borderId="4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166" fontId="0" fillId="0" borderId="0" xfId="0" applyNumberFormat="1" applyFill="1"/>
    <xf numFmtId="166" fontId="0" fillId="0" borderId="0" xfId="0" applyNumberFormat="1" applyBorder="1"/>
    <xf numFmtId="166" fontId="0" fillId="0" borderId="6" xfId="0" applyNumberFormat="1" applyBorder="1"/>
    <xf numFmtId="2" fontId="0" fillId="0" borderId="6" xfId="0" applyNumberFormat="1" applyBorder="1"/>
    <xf numFmtId="0" fontId="0" fillId="0" borderId="0" xfId="0" applyAlignment="1"/>
    <xf numFmtId="2" fontId="0" fillId="0" borderId="0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166" fontId="0" fillId="0" borderId="0" xfId="0" applyNumberFormat="1" applyFill="1" applyBorder="1"/>
    <xf numFmtId="0" fontId="0" fillId="0" borderId="0" xfId="0" applyFill="1" applyBorder="1"/>
    <xf numFmtId="49" fontId="7" fillId="0" borderId="2" xfId="2" applyNumberFormat="1" applyFont="1" applyBorder="1" applyAlignment="1">
      <alignment horizontal="left" wrapText="1"/>
    </xf>
    <xf numFmtId="166" fontId="17" fillId="0" borderId="0" xfId="0" applyNumberFormat="1" applyFont="1" applyFill="1"/>
    <xf numFmtId="166" fontId="18" fillId="0" borderId="0" xfId="0" applyNumberFormat="1" applyFont="1"/>
    <xf numFmtId="166" fontId="18" fillId="0" borderId="0" xfId="0" applyNumberFormat="1" applyFont="1" applyFill="1"/>
    <xf numFmtId="167" fontId="0" fillId="0" borderId="10" xfId="0" applyNumberFormat="1" applyFont="1" applyBorder="1"/>
    <xf numFmtId="166" fontId="0" fillId="9" borderId="0" xfId="0" applyNumberFormat="1" applyFill="1"/>
    <xf numFmtId="167" fontId="0" fillId="0" borderId="8" xfId="0" applyNumberFormat="1" applyFont="1" applyBorder="1"/>
    <xf numFmtId="167" fontId="0" fillId="0" borderId="9" xfId="0" applyNumberFormat="1" applyFont="1" applyBorder="1"/>
    <xf numFmtId="0" fontId="0" fillId="0" borderId="0" xfId="0" applyAlignment="1">
      <alignment wrapText="1"/>
    </xf>
    <xf numFmtId="0" fontId="20" fillId="2" borderId="15" xfId="0" applyFont="1" applyFill="1" applyBorder="1" applyAlignment="1">
      <alignment horizontal="center" vertical="center" textRotation="90"/>
    </xf>
    <xf numFmtId="167" fontId="20" fillId="2" borderId="15" xfId="0" applyNumberFormat="1" applyFont="1" applyFill="1" applyBorder="1" applyAlignment="1">
      <alignment horizontal="center" vertical="center"/>
    </xf>
    <xf numFmtId="167" fontId="20" fillId="8" borderId="15" xfId="0" applyNumberFormat="1" applyFont="1" applyFill="1" applyBorder="1" applyAlignment="1">
      <alignment horizontal="center" vertical="center"/>
    </xf>
    <xf numFmtId="0" fontId="20" fillId="8" borderId="15" xfId="0" applyFont="1" applyFill="1" applyBorder="1" applyAlignment="1">
      <alignment horizontal="center" vertical="center" textRotation="90" wrapText="1"/>
    </xf>
    <xf numFmtId="0" fontId="20" fillId="9" borderId="16" xfId="0" applyFont="1" applyFill="1" applyBorder="1" applyAlignment="1">
      <alignment horizontal="center" vertical="center" textRotation="90" wrapText="1"/>
    </xf>
    <xf numFmtId="167" fontId="20" fillId="9" borderId="16" xfId="0" applyNumberFormat="1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right" vertical="center"/>
    </xf>
    <xf numFmtId="49" fontId="7" fillId="0" borderId="2" xfId="2" applyNumberFormat="1" applyFont="1" applyBorder="1" applyAlignment="1"/>
    <xf numFmtId="49" fontId="7" fillId="0" borderId="2" xfId="2" applyNumberFormat="1" applyFont="1" applyFill="1" applyBorder="1" applyAlignment="1"/>
    <xf numFmtId="49" fontId="7" fillId="0" borderId="2" xfId="2" applyNumberFormat="1" applyFont="1" applyFill="1" applyBorder="1">
      <alignment horizontal="right" wrapText="1"/>
    </xf>
    <xf numFmtId="0" fontId="10" fillId="7" borderId="0" xfId="0" applyFont="1" applyFill="1"/>
    <xf numFmtId="0" fontId="8" fillId="7" borderId="0" xfId="3" applyFont="1" applyFill="1" applyBorder="1" applyAlignment="1">
      <alignment horizontal="left" vertical="top"/>
    </xf>
    <xf numFmtId="0" fontId="0" fillId="7" borderId="0" xfId="0" applyFill="1"/>
    <xf numFmtId="166" fontId="8" fillId="7" borderId="0" xfId="1" applyNumberFormat="1" applyFont="1" applyFill="1" applyBorder="1" applyAlignment="1">
      <alignment horizontal="right" vertical="center"/>
    </xf>
    <xf numFmtId="0" fontId="0" fillId="0" borderId="6" xfId="0" applyFill="1" applyBorder="1"/>
    <xf numFmtId="166" fontId="17" fillId="2" borderId="0" xfId="0" applyNumberFormat="1" applyFont="1" applyFill="1"/>
    <xf numFmtId="0" fontId="0" fillId="9" borderId="0" xfId="0" applyFill="1"/>
    <xf numFmtId="0" fontId="0" fillId="2" borderId="0" xfId="0" applyFill="1"/>
    <xf numFmtId="0" fontId="18" fillId="0" borderId="0" xfId="0" applyFont="1" applyFill="1"/>
    <xf numFmtId="0" fontId="22" fillId="0" borderId="0" xfId="0" applyFont="1" applyFill="1" applyAlignment="1">
      <alignment wrapText="1"/>
    </xf>
    <xf numFmtId="1" fontId="23" fillId="0" borderId="0" xfId="1" applyNumberFormat="1" applyFont="1" applyFill="1" applyBorder="1" applyAlignment="1">
      <alignment horizontal="center" vertical="center"/>
    </xf>
    <xf numFmtId="49" fontId="7" fillId="0" borderId="2" xfId="2" applyNumberFormat="1" applyFont="1" applyBorder="1" applyAlignment="1">
      <alignment horizontal="right" wrapText="1"/>
    </xf>
    <xf numFmtId="166" fontId="8" fillId="1" borderId="0" xfId="1" applyNumberFormat="1" applyFont="1" applyFill="1" applyBorder="1" applyAlignment="1">
      <alignment horizontal="right" vertical="center"/>
    </xf>
    <xf numFmtId="0" fontId="10" fillId="1" borderId="0" xfId="0" applyFont="1" applyFill="1" applyAlignment="1">
      <alignment wrapText="1"/>
    </xf>
    <xf numFmtId="0" fontId="0" fillId="1" borderId="0" xfId="0" applyFill="1"/>
    <xf numFmtId="49" fontId="7" fillId="0" borderId="17" xfId="2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wrapText="1"/>
    </xf>
    <xf numFmtId="49" fontId="9" fillId="0" borderId="0" xfId="5" applyNumberFormat="1" applyFont="1" applyBorder="1" applyAlignment="1">
      <alignment horizontal="left" textRotation="90" wrapText="1"/>
    </xf>
    <xf numFmtId="0" fontId="10" fillId="0" borderId="0" xfId="0" applyFont="1" applyBorder="1" applyAlignment="1">
      <alignment wrapText="1"/>
    </xf>
    <xf numFmtId="166" fontId="13" fillId="0" borderId="0" xfId="0" applyNumberFormat="1" applyFont="1" applyBorder="1"/>
    <xf numFmtId="0" fontId="0" fillId="0" borderId="19" xfId="0" applyBorder="1"/>
    <xf numFmtId="49" fontId="7" fillId="0" borderId="2" xfId="2" applyNumberFormat="1" applyFont="1" applyBorder="1" applyAlignment="1">
      <alignment horizontal="left" wrapText="1"/>
    </xf>
    <xf numFmtId="49" fontId="0" fillId="0" borderId="0" xfId="0" applyNumberFormat="1"/>
    <xf numFmtId="2" fontId="0" fillId="0" borderId="0" xfId="0" applyNumberFormat="1"/>
    <xf numFmtId="0" fontId="5" fillId="0" borderId="0" xfId="5"/>
    <xf numFmtId="0" fontId="24" fillId="0" borderId="6" xfId="0" applyFont="1" applyBorder="1"/>
    <xf numFmtId="0" fontId="24" fillId="0" borderId="0" xfId="0" applyFont="1"/>
    <xf numFmtId="166" fontId="0" fillId="11" borderId="0" xfId="0" applyNumberFormat="1" applyFill="1"/>
    <xf numFmtId="166" fontId="0" fillId="12" borderId="0" xfId="0" applyNumberFormat="1" applyFill="1"/>
    <xf numFmtId="49" fontId="7" fillId="0" borderId="2" xfId="2" applyNumberFormat="1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9" fontId="7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13" borderId="2" xfId="2" applyNumberFormat="1" applyFont="1" applyFill="1" applyBorder="1">
      <alignment horizontal="right" wrapText="1"/>
    </xf>
    <xf numFmtId="2" fontId="10" fillId="2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0" fontId="0" fillId="0" borderId="20" xfId="0" applyBorder="1" applyAlignment="1">
      <alignment vertical="center" wrapText="1"/>
    </xf>
    <xf numFmtId="0" fontId="10" fillId="0" borderId="20" xfId="0" applyFont="1" applyBorder="1"/>
    <xf numFmtId="166" fontId="10" fillId="0" borderId="0" xfId="1" applyNumberFormat="1" applyFont="1" applyBorder="1" applyAlignment="1">
      <alignment horizontal="right" vertical="center"/>
    </xf>
    <xf numFmtId="0" fontId="1" fillId="0" borderId="0" xfId="0" applyFont="1"/>
    <xf numFmtId="166" fontId="10" fillId="4" borderId="0" xfId="1" applyNumberFormat="1" applyFont="1" applyFill="1" applyBorder="1" applyAlignment="1">
      <alignment horizontal="right" vertical="center"/>
    </xf>
    <xf numFmtId="166" fontId="10" fillId="5" borderId="0" xfId="1" applyNumberFormat="1" applyFont="1" applyFill="1" applyBorder="1" applyAlignment="1">
      <alignment horizontal="right" vertical="center"/>
    </xf>
    <xf numFmtId="166" fontId="10" fillId="6" borderId="0" xfId="1" applyNumberFormat="1" applyFont="1" applyFill="1" applyBorder="1" applyAlignment="1">
      <alignment horizontal="right" vertical="center"/>
    </xf>
    <xf numFmtId="49" fontId="26" fillId="0" borderId="2" xfId="2" applyNumberFormat="1" applyFont="1" applyBorder="1" applyAlignment="1"/>
    <xf numFmtId="0" fontId="10" fillId="0" borderId="0" xfId="3" applyFont="1" applyBorder="1">
      <alignment horizontal="left" vertical="top" wrapText="1"/>
    </xf>
    <xf numFmtId="166" fontId="10" fillId="0" borderId="0" xfId="3" applyNumberFormat="1" applyFont="1" applyBorder="1">
      <alignment horizontal="left" vertical="top" wrapText="1"/>
    </xf>
    <xf numFmtId="166" fontId="10" fillId="1" borderId="0" xfId="1" applyNumberFormat="1" applyFont="1" applyFill="1" applyBorder="1" applyAlignment="1">
      <alignment horizontal="right" vertical="center"/>
    </xf>
    <xf numFmtId="49" fontId="7" fillId="0" borderId="17" xfId="2" applyNumberFormat="1" applyFont="1" applyBorder="1" applyAlignment="1">
      <alignment horizontal="right" wrapText="1"/>
    </xf>
    <xf numFmtId="166" fontId="0" fillId="5" borderId="0" xfId="0" applyNumberFormat="1" applyFill="1"/>
    <xf numFmtId="166" fontId="10" fillId="0" borderId="0" xfId="1" applyNumberFormat="1" applyFont="1" applyFill="1" applyBorder="1" applyAlignment="1">
      <alignment horizontal="right" vertical="center"/>
    </xf>
    <xf numFmtId="0" fontId="8" fillId="0" borderId="21" xfId="3" applyFont="1" applyBorder="1">
      <alignment horizontal="left" vertical="top" wrapText="1"/>
    </xf>
    <xf numFmtId="0" fontId="0" fillId="0" borderId="22" xfId="0" applyBorder="1"/>
    <xf numFmtId="166" fontId="8" fillId="0" borderId="22" xfId="1" applyNumberFormat="1" applyFont="1" applyBorder="1" applyAlignment="1">
      <alignment horizontal="right" vertical="center"/>
    </xf>
    <xf numFmtId="166" fontId="27" fillId="0" borderId="0" xfId="8" applyNumberFormat="1" applyFill="1" applyBorder="1" applyAlignment="1">
      <alignment horizontal="right" vertical="center"/>
    </xf>
    <xf numFmtId="0" fontId="8" fillId="0" borderId="24" xfId="3" applyFont="1" applyFill="1" applyBorder="1">
      <alignment horizontal="left" vertical="top" wrapText="1"/>
    </xf>
    <xf numFmtId="0" fontId="8" fillId="0" borderId="23" xfId="3" applyFont="1" applyFill="1" applyBorder="1">
      <alignment horizontal="left" vertical="top" wrapText="1"/>
    </xf>
    <xf numFmtId="166" fontId="27" fillId="0" borderId="19" xfId="8" applyNumberFormat="1" applyFill="1" applyBorder="1" applyAlignment="1">
      <alignment horizontal="right" vertical="center"/>
    </xf>
    <xf numFmtId="49" fontId="7" fillId="0" borderId="0" xfId="2" applyNumberFormat="1" applyFont="1" applyBorder="1" applyAlignment="1">
      <alignment horizontal="right" wrapText="1"/>
    </xf>
    <xf numFmtId="0" fontId="5" fillId="0" borderId="0" xfId="5" applyBorder="1" applyAlignment="1">
      <alignment horizontal="left" vertical="top" wrapText="1"/>
    </xf>
    <xf numFmtId="49" fontId="7" fillId="0" borderId="0" xfId="2" applyNumberFormat="1" applyFont="1" applyFill="1" applyBorder="1" applyAlignment="1">
      <alignment horizontal="right" wrapText="1"/>
    </xf>
    <xf numFmtId="0" fontId="28" fillId="0" borderId="0" xfId="0" applyFont="1" applyFill="1"/>
    <xf numFmtId="166" fontId="30" fillId="0" borderId="0" xfId="0" applyNumberFormat="1" applyFont="1" applyFill="1"/>
    <xf numFmtId="168" fontId="30" fillId="0" borderId="0" xfId="0" applyNumberFormat="1" applyFont="1" applyFill="1"/>
    <xf numFmtId="0" fontId="30" fillId="0" borderId="0" xfId="0" applyFont="1" applyFill="1"/>
    <xf numFmtId="0" fontId="28" fillId="0" borderId="0" xfId="0" applyFont="1"/>
    <xf numFmtId="166" fontId="29" fillId="0" borderId="0" xfId="1" applyNumberFormat="1" applyFont="1" applyBorder="1" applyAlignment="1">
      <alignment horizontal="right" vertical="center"/>
    </xf>
    <xf numFmtId="166" fontId="31" fillId="0" borderId="0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166" fontId="31" fillId="4" borderId="0" xfId="1" applyNumberFormat="1" applyFont="1" applyFill="1" applyBorder="1" applyAlignment="1">
      <alignment horizontal="right" vertical="center"/>
    </xf>
    <xf numFmtId="166" fontId="31" fillId="5" borderId="0" xfId="1" applyNumberFormat="1" applyFont="1" applyFill="1" applyBorder="1" applyAlignment="1">
      <alignment horizontal="right" vertical="center"/>
    </xf>
    <xf numFmtId="166" fontId="31" fillId="6" borderId="0" xfId="1" applyNumberFormat="1" applyFont="1" applyFill="1" applyBorder="1" applyAlignment="1">
      <alignment horizontal="right" vertical="center"/>
    </xf>
    <xf numFmtId="166" fontId="29" fillId="0" borderId="0" xfId="1" applyNumberFormat="1" applyFont="1" applyFill="1" applyBorder="1" applyAlignment="1">
      <alignment horizontal="right" vertical="center"/>
    </xf>
    <xf numFmtId="166" fontId="29" fillId="4" borderId="0" xfId="1" applyNumberFormat="1" applyFont="1" applyFill="1" applyBorder="1" applyAlignment="1">
      <alignment horizontal="right" vertical="center"/>
    </xf>
    <xf numFmtId="166" fontId="29" fillId="5" borderId="0" xfId="1" applyNumberFormat="1" applyFont="1" applyFill="1" applyBorder="1" applyAlignment="1">
      <alignment horizontal="right" vertical="center"/>
    </xf>
    <xf numFmtId="166" fontId="29" fillId="6" borderId="0" xfId="1" applyNumberFormat="1" applyFont="1" applyFill="1" applyBorder="1" applyAlignment="1">
      <alignment horizontal="right" vertical="center"/>
    </xf>
    <xf numFmtId="0" fontId="32" fillId="0" borderId="0" xfId="0" applyFont="1" applyFill="1"/>
    <xf numFmtId="0" fontId="33" fillId="0" borderId="0" xfId="5" applyFont="1" applyFill="1"/>
    <xf numFmtId="0" fontId="17" fillId="0" borderId="0" xfId="0" applyFont="1" applyFill="1"/>
    <xf numFmtId="166" fontId="8" fillId="0" borderId="0" xfId="0" applyNumberFormat="1" applyFont="1" applyFill="1" applyAlignment="1">
      <alignment wrapText="1"/>
    </xf>
    <xf numFmtId="0" fontId="8" fillId="0" borderId="0" xfId="0" applyFont="1" applyFill="1" applyAlignment="1">
      <alignment wrapText="1"/>
    </xf>
    <xf numFmtId="166" fontId="34" fillId="0" borderId="0" xfId="0" applyNumberFormat="1" applyFont="1" applyFill="1"/>
    <xf numFmtId="0" fontId="5" fillId="0" borderId="0" xfId="5" applyAlignment="1">
      <alignment wrapText="1"/>
    </xf>
    <xf numFmtId="0" fontId="10" fillId="0" borderId="0" xfId="0" applyFont="1" applyBorder="1"/>
    <xf numFmtId="0" fontId="10" fillId="0" borderId="0" xfId="0" applyFont="1" applyFill="1" applyBorder="1"/>
    <xf numFmtId="166" fontId="35" fillId="0" borderId="0" xfId="1" applyNumberFormat="1" applyFont="1" applyBorder="1" applyAlignment="1">
      <alignment horizontal="right" vertical="center"/>
    </xf>
    <xf numFmtId="166" fontId="10" fillId="0" borderId="25" xfId="1" applyNumberFormat="1" applyFont="1" applyBorder="1" applyAlignment="1">
      <alignment horizontal="right" vertical="center"/>
    </xf>
    <xf numFmtId="0" fontId="10" fillId="0" borderId="25" xfId="0" applyFont="1" applyBorder="1"/>
    <xf numFmtId="0" fontId="8" fillId="0" borderId="26" xfId="3" applyFont="1" applyBorder="1">
      <alignment horizontal="left" vertical="top" wrapText="1"/>
    </xf>
    <xf numFmtId="0" fontId="8" fillId="0" borderId="27" xfId="3" applyFont="1" applyBorder="1">
      <alignment horizontal="left" vertical="top" wrapText="1"/>
    </xf>
    <xf numFmtId="0" fontId="10" fillId="0" borderId="0" xfId="0" applyFont="1" applyFill="1"/>
    <xf numFmtId="166" fontId="10" fillId="0" borderId="25" xfId="1" applyNumberFormat="1" applyFont="1" applyFill="1" applyBorder="1" applyAlignment="1">
      <alignment horizontal="right" vertical="center"/>
    </xf>
    <xf numFmtId="166" fontId="36" fillId="6" borderId="0" xfId="1" applyNumberFormat="1" applyFont="1" applyFill="1" applyBorder="1" applyAlignment="1">
      <alignment horizontal="right" vertical="center"/>
    </xf>
    <xf numFmtId="49" fontId="26" fillId="0" borderId="2" xfId="2" applyNumberFormat="1" applyFont="1" applyFill="1" applyBorder="1" applyAlignment="1"/>
    <xf numFmtId="0" fontId="10" fillId="0" borderId="25" xfId="0" applyFont="1" applyFill="1" applyBorder="1"/>
    <xf numFmtId="0" fontId="0" fillId="0" borderId="20" xfId="0" applyFill="1" applyBorder="1" applyAlignment="1">
      <alignment vertical="center" wrapText="1"/>
    </xf>
    <xf numFmtId="0" fontId="10" fillId="0" borderId="20" xfId="0" applyFont="1" applyFill="1" applyBorder="1"/>
    <xf numFmtId="49" fontId="7" fillId="0" borderId="28" xfId="2" applyNumberFormat="1" applyFont="1" applyFill="1" applyBorder="1" applyAlignment="1">
      <alignment vertical="center" wrapText="1"/>
    </xf>
    <xf numFmtId="0" fontId="8" fillId="0" borderId="25" xfId="3" applyFont="1" applyBorder="1">
      <alignment horizontal="left" vertical="top" wrapText="1"/>
    </xf>
    <xf numFmtId="164" fontId="8" fillId="0" borderId="25" xfId="1" applyNumberFormat="1" applyFont="1" applyBorder="1" applyAlignment="1">
      <alignment horizontal="right" vertical="center"/>
    </xf>
    <xf numFmtId="49" fontId="7" fillId="0" borderId="0" xfId="2" applyNumberFormat="1" applyFont="1" applyBorder="1" applyAlignment="1"/>
    <xf numFmtId="0" fontId="1" fillId="0" borderId="0" xfId="0" applyFont="1" applyBorder="1"/>
    <xf numFmtId="49" fontId="26" fillId="0" borderId="0" xfId="2" applyNumberFormat="1" applyFont="1" applyBorder="1" applyAlignment="1"/>
    <xf numFmtId="49" fontId="7" fillId="0" borderId="0" xfId="2" applyNumberFormat="1" applyFont="1" applyFill="1" applyBorder="1" applyAlignment="1"/>
    <xf numFmtId="49" fontId="7" fillId="0" borderId="0" xfId="2" applyNumberFormat="1" applyFont="1" applyFill="1" applyBorder="1" applyAlignment="1">
      <alignment vertical="center" wrapText="1"/>
    </xf>
    <xf numFmtId="0" fontId="8" fillId="0" borderId="0" xfId="0" applyFont="1"/>
    <xf numFmtId="0" fontId="0" fillId="16" borderId="0" xfId="0" applyFill="1"/>
    <xf numFmtId="49" fontId="7" fillId="16" borderId="2" xfId="2" applyNumberFormat="1" applyFont="1" applyFill="1" applyBorder="1" applyAlignment="1">
      <alignment horizontal="left" wrapText="1"/>
    </xf>
    <xf numFmtId="49" fontId="39" fillId="16" borderId="2" xfId="2" applyNumberFormat="1" applyFont="1" applyFill="1" applyBorder="1" applyAlignment="1">
      <alignment horizontal="left" wrapText="1"/>
    </xf>
    <xf numFmtId="166" fontId="0" fillId="16" borderId="0" xfId="0" applyNumberFormat="1" applyFill="1"/>
    <xf numFmtId="166" fontId="40" fillId="16" borderId="0" xfId="0" applyNumberFormat="1" applyFont="1" applyFill="1"/>
    <xf numFmtId="166" fontId="41" fillId="16" borderId="0" xfId="0" applyNumberFormat="1" applyFont="1" applyFill="1"/>
    <xf numFmtId="0" fontId="41" fillId="16" borderId="0" xfId="0" applyFont="1" applyFill="1"/>
    <xf numFmtId="0" fontId="0" fillId="17" borderId="0" xfId="0" applyFill="1"/>
    <xf numFmtId="49" fontId="7" fillId="17" borderId="2" xfId="2" applyNumberFormat="1" applyFont="1" applyFill="1" applyBorder="1" applyAlignment="1">
      <alignment horizontal="left" wrapText="1"/>
    </xf>
    <xf numFmtId="49" fontId="39" fillId="17" borderId="2" xfId="2" applyNumberFormat="1" applyFont="1" applyFill="1" applyBorder="1" applyAlignment="1">
      <alignment horizontal="left" wrapText="1"/>
    </xf>
    <xf numFmtId="166" fontId="41" fillId="17" borderId="0" xfId="0" applyNumberFormat="1" applyFont="1" applyFill="1"/>
    <xf numFmtId="0" fontId="41" fillId="17" borderId="0" xfId="0" applyFont="1" applyFill="1"/>
    <xf numFmtId="166" fontId="0" fillId="17" borderId="0" xfId="0" applyNumberFormat="1" applyFill="1"/>
    <xf numFmtId="166" fontId="40" fillId="17" borderId="0" xfId="0" applyNumberFormat="1" applyFont="1" applyFill="1"/>
    <xf numFmtId="166" fontId="28" fillId="0" borderId="0" xfId="0" applyNumberFormat="1" applyFont="1" applyFill="1" applyBorder="1"/>
    <xf numFmtId="166" fontId="42" fillId="0" borderId="0" xfId="0" applyNumberFormat="1" applyFont="1" applyFill="1"/>
    <xf numFmtId="166" fontId="28" fillId="0" borderId="0" xfId="0" applyNumberFormat="1" applyFont="1" applyFill="1"/>
    <xf numFmtId="0" fontId="43" fillId="0" borderId="0" xfId="0" applyFont="1"/>
    <xf numFmtId="166" fontId="44" fillId="0" borderId="0" xfId="0" applyNumberFormat="1" applyFont="1" applyFill="1"/>
    <xf numFmtId="0" fontId="44" fillId="0" borderId="0" xfId="0" applyFont="1"/>
    <xf numFmtId="166" fontId="45" fillId="2" borderId="0" xfId="0" applyNumberFormat="1" applyFont="1" applyFill="1"/>
    <xf numFmtId="166" fontId="17" fillId="9" borderId="0" xfId="0" applyNumberFormat="1" applyFont="1" applyFill="1"/>
    <xf numFmtId="166" fontId="44" fillId="0" borderId="0" xfId="0" applyNumberFormat="1" applyFont="1"/>
    <xf numFmtId="166" fontId="45" fillId="5" borderId="0" xfId="0" applyNumberFormat="1" applyFont="1" applyFill="1"/>
    <xf numFmtId="166" fontId="45" fillId="0" borderId="0" xfId="0" applyNumberFormat="1" applyFont="1" applyFill="1"/>
    <xf numFmtId="166" fontId="45" fillId="4" borderId="0" xfId="0" applyNumberFormat="1" applyFont="1" applyFill="1"/>
    <xf numFmtId="0" fontId="45" fillId="0" borderId="0" xfId="0" applyFont="1"/>
    <xf numFmtId="166" fontId="17" fillId="5" borderId="0" xfId="0" applyNumberFormat="1" applyFont="1" applyFill="1"/>
    <xf numFmtId="166" fontId="17" fillId="4" borderId="0" xfId="0" applyNumberFormat="1" applyFont="1" applyFill="1"/>
    <xf numFmtId="166" fontId="17" fillId="0" borderId="0" xfId="0" applyNumberFormat="1" applyFont="1"/>
    <xf numFmtId="166" fontId="17" fillId="0" borderId="0" xfId="0" applyNumberFormat="1" applyFont="1" applyFill="1" applyBorder="1"/>
    <xf numFmtId="0" fontId="17" fillId="0" borderId="0" xfId="0" applyFont="1"/>
    <xf numFmtId="0" fontId="17" fillId="0" borderId="0" xfId="0" applyFont="1" applyBorder="1"/>
    <xf numFmtId="166" fontId="17" fillId="12" borderId="0" xfId="0" applyNumberFormat="1" applyFont="1" applyFill="1"/>
    <xf numFmtId="0" fontId="0" fillId="16" borderId="0" xfId="0" applyFill="1" applyAlignment="1"/>
    <xf numFmtId="166" fontId="41" fillId="15" borderId="0" xfId="0" applyNumberFormat="1" applyFont="1" applyFill="1"/>
    <xf numFmtId="0" fontId="41" fillId="15" borderId="0" xfId="0" applyFont="1" applyFill="1"/>
    <xf numFmtId="0" fontId="0" fillId="18" borderId="0" xfId="0" applyFill="1"/>
    <xf numFmtId="49" fontId="7" fillId="18" borderId="2" xfId="2" applyNumberFormat="1" applyFont="1" applyFill="1" applyBorder="1" applyAlignment="1">
      <alignment horizontal="left" wrapText="1"/>
    </xf>
    <xf numFmtId="49" fontId="39" fillId="18" borderId="2" xfId="2" applyNumberFormat="1" applyFont="1" applyFill="1" applyBorder="1" applyAlignment="1">
      <alignment horizontal="left" wrapText="1"/>
    </xf>
    <xf numFmtId="166" fontId="41" fillId="18" borderId="0" xfId="0" applyNumberFormat="1" applyFont="1" applyFill="1"/>
    <xf numFmtId="0" fontId="41" fillId="18" borderId="0" xfId="0" applyFont="1" applyFill="1"/>
    <xf numFmtId="166" fontId="0" fillId="18" borderId="0" xfId="0" applyNumberFormat="1" applyFill="1"/>
    <xf numFmtId="166" fontId="40" fillId="18" borderId="0" xfId="0" applyNumberFormat="1" applyFont="1" applyFill="1"/>
    <xf numFmtId="49" fontId="6" fillId="0" borderId="2" xfId="2" applyNumberFormat="1" applyFont="1" applyFill="1" applyBorder="1" applyAlignment="1">
      <alignment horizontal="right" vertical="center" wrapText="1"/>
    </xf>
    <xf numFmtId="49" fontId="9" fillId="0" borderId="2" xfId="5" applyNumberFormat="1" applyFont="1" applyFill="1" applyBorder="1" applyAlignment="1">
      <alignment horizontal="left" textRotation="90" wrapText="1"/>
    </xf>
    <xf numFmtId="49" fontId="25" fillId="0" borderId="2" xfId="5" applyNumberFormat="1" applyFont="1" applyFill="1" applyBorder="1" applyAlignment="1">
      <alignment horizontal="left" textRotation="90" wrapText="1"/>
    </xf>
    <xf numFmtId="49" fontId="38" fillId="0" borderId="2" xfId="5" applyNumberFormat="1" applyFont="1" applyFill="1" applyBorder="1" applyAlignment="1">
      <alignment horizontal="left" textRotation="90" wrapText="1"/>
    </xf>
    <xf numFmtId="0" fontId="37" fillId="0" borderId="0" xfId="5" applyFont="1" applyFill="1" applyAlignment="1">
      <alignment textRotation="90" wrapText="1"/>
    </xf>
    <xf numFmtId="166" fontId="5" fillId="0" borderId="0" xfId="5" applyNumberFormat="1" applyFill="1" applyBorder="1" applyAlignment="1">
      <alignment horizontal="left" vertical="center" textRotation="90" wrapText="1"/>
    </xf>
    <xf numFmtId="0" fontId="5" fillId="0" borderId="0" xfId="5" applyFill="1" applyAlignment="1">
      <alignment textRotation="90" wrapText="1"/>
    </xf>
    <xf numFmtId="49" fontId="46" fillId="0" borderId="2" xfId="5" applyNumberFormat="1" applyFont="1" applyFill="1" applyBorder="1" applyAlignment="1">
      <alignment horizontal="left" textRotation="90" wrapText="1"/>
    </xf>
    <xf numFmtId="49" fontId="7" fillId="0" borderId="17" xfId="2" applyNumberFormat="1" applyFont="1" applyBorder="1" applyAlignment="1">
      <alignment horizontal="right" wrapText="1"/>
    </xf>
    <xf numFmtId="49" fontId="7" fillId="0" borderId="18" xfId="2" applyNumberFormat="1" applyFont="1" applyBorder="1" applyAlignment="1">
      <alignment horizontal="right" wrapText="1"/>
    </xf>
    <xf numFmtId="49" fontId="7" fillId="0" borderId="2" xfId="2" applyNumberFormat="1" applyFont="1" applyBorder="1" applyAlignment="1">
      <alignment horizontal="left" wrapText="1"/>
    </xf>
    <xf numFmtId="49" fontId="7" fillId="7" borderId="2" xfId="2" applyNumberFormat="1" applyFont="1" applyFill="1" applyBorder="1" applyAlignment="1">
      <alignment horizontal="center" vertical="center" wrapText="1"/>
    </xf>
    <xf numFmtId="49" fontId="7" fillId="0" borderId="2" xfId="2" applyNumberFormat="1" applyFont="1" applyFill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9" fillId="10" borderId="11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left" vertical="center" wrapText="1"/>
    </xf>
    <xf numFmtId="0" fontId="19" fillId="10" borderId="12" xfId="0" applyFont="1" applyFill="1" applyBorder="1" applyAlignment="1">
      <alignment horizontal="left" vertical="center" wrapText="1"/>
    </xf>
  </cellXfs>
  <cellStyles count="9">
    <cellStyle name="EYColumnHeading" xfId="2" xr:uid="{00000000-0005-0000-0000-000001000000}"/>
    <cellStyle name="EYSource" xfId="4" xr:uid="{00000000-0005-0000-0000-000002000000}"/>
    <cellStyle name="EYtext" xfId="3" xr:uid="{00000000-0005-0000-0000-000003000000}"/>
    <cellStyle name="Normal 2" xfId="6" xr:uid="{00000000-0005-0000-0000-000006000000}"/>
    <cellStyle name="Normal 3" xfId="7" xr:uid="{00000000-0005-0000-0000-000007000000}"/>
    <cellStyle name="Акцент4" xfId="8" builtinId="41"/>
    <cellStyle name="Гиперссылка" xfId="5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00FF"/>
      <color rgb="FFD5E820"/>
      <color rgb="FFFF6699"/>
      <color rgb="FF00FFFF"/>
      <color rgb="FF003300"/>
      <color rgb="FFE7E6E6"/>
      <color rgb="FF66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Nominal</a:t>
            </a:r>
            <a:r>
              <a:rPr lang="lv-LV" baseline="0">
                <a:solidFill>
                  <a:srgbClr val="002060"/>
                </a:solidFill>
              </a:rPr>
              <a:t> GDP growth</a:t>
            </a:r>
            <a:endParaRPr lang="lv-LV">
              <a:solidFill>
                <a:srgbClr val="002060"/>
              </a:solidFill>
            </a:endParaRPr>
          </a:p>
        </c:rich>
      </c:tx>
      <c:layout>
        <c:manualLayout>
          <c:xMode val="edge"/>
          <c:yMode val="edge"/>
          <c:x val="0.31139013254211967"/>
          <c:y val="6.8832127703551807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3477649408273623E-2"/>
          <c:y val="2.866954826067987E-2"/>
          <c:w val="0.9428997184775213"/>
          <c:h val="0.94266090347864029"/>
        </c:manualLayout>
      </c:layout>
      <c:scatterChart>
        <c:scatterStyle val="lineMarker"/>
        <c:varyColors val="0"/>
        <c:ser>
          <c:idx val="0"/>
          <c:order val="0"/>
          <c:tx>
            <c:strRef>
              <c:f>'MoF graphs'!$B$5</c:f>
              <c:strCache>
                <c:ptCount val="1"/>
                <c:pt idx="0">
                  <c:v>Nominal GDP growth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graphs'!$C$5:$U$5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7.7869153232642319</c:v>
                </c:pt>
                <c:pt idx="5">
                  <c:v>-22.687317501555871</c:v>
                </c:pt>
                <c:pt idx="6">
                  <c:v>-4.720508909923316</c:v>
                </c:pt>
                <c:pt idx="7">
                  <c:v>13.183719237310187</c:v>
                </c:pt>
                <c:pt idx="8">
                  <c:v>7.7962348177060825</c:v>
                </c:pt>
                <c:pt idx="9">
                  <c:v>4.1167455533459352</c:v>
                </c:pt>
                <c:pt idx="10">
                  <c:v>3.6494099072664987</c:v>
                </c:pt>
                <c:pt idx="11">
                  <c:v>2.9729660612061171</c:v>
                </c:pt>
                <c:pt idx="12">
                  <c:v>2.9496235329759646</c:v>
                </c:pt>
                <c:pt idx="13">
                  <c:v>7.9694837565234655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E4C2-497F-8FAB-F244F7F89A7D}"/>
            </c:ext>
          </c:extLst>
        </c:ser>
        <c:ser>
          <c:idx val="1"/>
          <c:order val="1"/>
          <c:tx>
            <c:strRef>
              <c:f>'MoF graphs'!$B$6</c:f>
              <c:strCache>
                <c:ptCount val="1"/>
                <c:pt idx="0">
                  <c:v>Nominal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65-4E1D-BD09-83352EA6C971}"/>
                </c:ext>
              </c:extLst>
            </c:dLbl>
            <c:dLbl>
              <c:idx val="10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65-4E1D-BD09-83352EA6C971}"/>
                </c:ext>
              </c:extLst>
            </c:dLbl>
            <c:dLbl>
              <c:idx val="11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65-4E1D-BD09-83352EA6C971}"/>
                </c:ext>
              </c:extLst>
            </c:dLbl>
            <c:dLbl>
              <c:idx val="12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65-4E1D-BD09-83352EA6C971}"/>
                </c:ext>
              </c:extLst>
            </c:dLbl>
            <c:dLbl>
              <c:idx val="13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graphs'!$C$6:$U$6</c:f>
              <c:numCache>
                <c:formatCode>0.0</c:formatCode>
                <c:ptCount val="19"/>
                <c:pt idx="0">
                  <c:v>15.661422153913088</c:v>
                </c:pt>
                <c:pt idx="1">
                  <c:v>23.065995265339044</c:v>
                </c:pt>
                <c:pt idx="2">
                  <c:v>25.774532640172648</c:v>
                </c:pt>
                <c:pt idx="3">
                  <c:v>32.102704648121502</c:v>
                </c:pt>
                <c:pt idx="4">
                  <c:v>7.7869200942828769</c:v>
                </c:pt>
                <c:pt idx="5">
                  <c:v>-22.687317501555874</c:v>
                </c:pt>
                <c:pt idx="6">
                  <c:v>-4.720514221558834</c:v>
                </c:pt>
                <c:pt idx="7">
                  <c:v>13.183719972275432</c:v>
                </c:pt>
                <c:pt idx="8">
                  <c:v>7.7962401271432986</c:v>
                </c:pt>
                <c:pt idx="9">
                  <c:v>4.1167455533459361</c:v>
                </c:pt>
                <c:pt idx="10">
                  <c:v>3.6494055187200467</c:v>
                </c:pt>
                <c:pt idx="11">
                  <c:v>2.9729704211119214</c:v>
                </c:pt>
                <c:pt idx="12">
                  <c:v>2.9496235329759588</c:v>
                </c:pt>
                <c:pt idx="13">
                  <c:v>7.9694837565234673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E4C2-497F-8FAB-F244F7F89A7D}"/>
            </c:ext>
          </c:extLst>
        </c:ser>
        <c:ser>
          <c:idx val="2"/>
          <c:order val="2"/>
          <c:tx>
            <c:strRef>
              <c:f>'MoF graphs'!$B$7</c:f>
              <c:strCache>
                <c:ptCount val="1"/>
                <c:pt idx="0">
                  <c:v>Nominal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graphs'!$C$7:$U$7</c:f>
              <c:numCache>
                <c:formatCode>0.0</c:formatCode>
                <c:ptCount val="19"/>
                <c:pt idx="0">
                  <c:v>16.481579570718267</c:v>
                </c:pt>
                <c:pt idx="1">
                  <c:v>21.297314499882077</c:v>
                </c:pt>
                <c:pt idx="2">
                  <c:v>23.623830071667626</c:v>
                </c:pt>
                <c:pt idx="3">
                  <c:v>32.30186193664251</c:v>
                </c:pt>
                <c:pt idx="4">
                  <c:v>9.2662675314712608</c:v>
                </c:pt>
                <c:pt idx="5">
                  <c:v>-18.739977440844481</c:v>
                </c:pt>
                <c:pt idx="6">
                  <c:v>-2.1905333766436486</c:v>
                </c:pt>
                <c:pt idx="7">
                  <c:v>11.663663673569015</c:v>
                </c:pt>
                <c:pt idx="8">
                  <c:v>8.7182359321985157</c:v>
                </c:pt>
                <c:pt idx="9">
                  <c:v>5.5827513533242827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4C2-497F-8FAB-F244F7F89A7D}"/>
            </c:ext>
          </c:extLst>
        </c:ser>
        <c:ser>
          <c:idx val="3"/>
          <c:order val="3"/>
          <c:tx>
            <c:strRef>
              <c:f>'MoF graphs'!$B$8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B6-4FFE-967C-268B63EC07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graphs'!$C$8:$U$8</c:f>
              <c:numCache>
                <c:formatCode>0.0</c:formatCode>
                <c:ptCount val="19"/>
                <c:pt idx="15">
                  <c:v>6.352174520106658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4C2-497F-8FAB-F244F7F89A7D}"/>
            </c:ext>
          </c:extLst>
        </c:ser>
        <c:ser>
          <c:idx val="4"/>
          <c:order val="4"/>
          <c:tx>
            <c:strRef>
              <c:f>'MoF graphs'!$B$10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graphs'!$C$10:$U$10</c:f>
              <c:numCache>
                <c:formatCode>0.0</c:formatCode>
                <c:ptCount val="19"/>
                <c:pt idx="0">
                  <c:v>13.9</c:v>
                </c:pt>
                <c:pt idx="1">
                  <c:v>11.1</c:v>
                </c:pt>
                <c:pt idx="2">
                  <c:v>9.6</c:v>
                </c:pt>
                <c:pt idx="3">
                  <c:v>9.1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E4C2-497F-8FAB-F244F7F89A7D}"/>
            </c:ext>
          </c:extLst>
        </c:ser>
        <c:ser>
          <c:idx val="5"/>
          <c:order val="5"/>
          <c:tx>
            <c:strRef>
              <c:f>'MoF graphs'!$B$11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graphs'!$C$11:$U$11</c:f>
              <c:numCache>
                <c:formatCode>0.0</c:formatCode>
                <c:ptCount val="19"/>
                <c:pt idx="1">
                  <c:v>14.6</c:v>
                </c:pt>
                <c:pt idx="2">
                  <c:v>12.3</c:v>
                </c:pt>
                <c:pt idx="3">
                  <c:v>10.5</c:v>
                </c:pt>
                <c:pt idx="4">
                  <c:v>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E4C2-497F-8FAB-F244F7F89A7D}"/>
            </c:ext>
          </c:extLst>
        </c:ser>
        <c:ser>
          <c:idx val="6"/>
          <c:order val="6"/>
          <c:tx>
            <c:strRef>
              <c:f>'MoF graphs'!$B$12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graphs'!$C$12:$U$12</c:f>
              <c:numCache>
                <c:formatCode>0.0</c:formatCode>
                <c:ptCount val="19"/>
                <c:pt idx="2">
                  <c:v>21.4</c:v>
                </c:pt>
                <c:pt idx="3">
                  <c:v>17.100000000000001</c:v>
                </c:pt>
                <c:pt idx="4">
                  <c:v>14</c:v>
                </c:pt>
                <c:pt idx="5">
                  <c:v>12.3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E4C2-497F-8FAB-F244F7F89A7D}"/>
            </c:ext>
          </c:extLst>
        </c:ser>
        <c:ser>
          <c:idx val="7"/>
          <c:order val="7"/>
          <c:tx>
            <c:strRef>
              <c:f>'MoF graphs'!$B$13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graphs'!$C$13:$U$13</c:f>
              <c:numCache>
                <c:formatCode>0.0</c:formatCode>
                <c:ptCount val="19"/>
                <c:pt idx="3">
                  <c:v>20.9</c:v>
                </c:pt>
                <c:pt idx="4">
                  <c:v>15.9</c:v>
                </c:pt>
                <c:pt idx="5">
                  <c:v>13.9</c:v>
                </c:pt>
                <c:pt idx="6">
                  <c:v>12.6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E4C2-497F-8FAB-F244F7F89A7D}"/>
            </c:ext>
          </c:extLst>
        </c:ser>
        <c:ser>
          <c:idx val="8"/>
          <c:order val="8"/>
          <c:tx>
            <c:strRef>
              <c:f>'MoF graphs'!$B$14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graphs'!$C$14:$U$14</c:f>
              <c:numCache>
                <c:formatCode>0.0</c:formatCode>
                <c:ptCount val="19"/>
                <c:pt idx="4">
                  <c:v>15.3</c:v>
                </c:pt>
                <c:pt idx="5">
                  <c:v>10.7</c:v>
                </c:pt>
                <c:pt idx="6">
                  <c:v>10.7</c:v>
                </c:pt>
                <c:pt idx="7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E4C2-497F-8FAB-F244F7F89A7D}"/>
            </c:ext>
          </c:extLst>
        </c:ser>
        <c:ser>
          <c:idx val="9"/>
          <c:order val="9"/>
          <c:tx>
            <c:strRef>
              <c:f>'MoF graphs'!$B$15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graphs'!$C$15:$U$15</c:f>
              <c:numCache>
                <c:formatCode>0.0</c:formatCode>
                <c:ptCount val="19"/>
                <c:pt idx="5">
                  <c:v>-19.7</c:v>
                </c:pt>
                <c:pt idx="6">
                  <c:v>-8.8000000000000007</c:v>
                </c:pt>
                <c:pt idx="7">
                  <c:v>-0.3</c:v>
                </c:pt>
                <c:pt idx="8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E4C2-497F-8FAB-F244F7F89A7D}"/>
            </c:ext>
          </c:extLst>
        </c:ser>
        <c:ser>
          <c:idx val="10"/>
          <c:order val="10"/>
          <c:tx>
            <c:strRef>
              <c:f>'MoF graphs'!$B$16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graphs'!$C$16:$U$16</c:f>
              <c:numCache>
                <c:formatCode>0.0</c:formatCode>
                <c:ptCount val="19"/>
                <c:pt idx="6">
                  <c:v>-3.4</c:v>
                </c:pt>
                <c:pt idx="7">
                  <c:v>3.9</c:v>
                </c:pt>
                <c:pt idx="8">
                  <c:v>5.0999999999999996</c:v>
                </c:pt>
                <c:pt idx="9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E4C2-497F-8FAB-F244F7F89A7D}"/>
            </c:ext>
          </c:extLst>
        </c:ser>
        <c:ser>
          <c:idx val="11"/>
          <c:order val="11"/>
          <c:tx>
            <c:strRef>
              <c:f>'MoF graphs'!$B$17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graphs'!$C$17:$U$17</c:f>
              <c:numCache>
                <c:formatCode>0.0</c:formatCode>
                <c:ptCount val="19"/>
                <c:pt idx="7">
                  <c:v>8.6999999999999993</c:v>
                </c:pt>
                <c:pt idx="8">
                  <c:v>4.3</c:v>
                </c:pt>
                <c:pt idx="9">
                  <c:v>6.1</c:v>
                </c:pt>
                <c:pt idx="10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E4C2-497F-8FAB-F244F7F89A7D}"/>
            </c:ext>
          </c:extLst>
        </c:ser>
        <c:ser>
          <c:idx val="13"/>
          <c:order val="12"/>
          <c:tx>
            <c:strRef>
              <c:f>'MoF graphs'!$B$18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graphs'!$C$18:$U$18</c:f>
              <c:numCache>
                <c:formatCode>0.0</c:formatCode>
                <c:ptCount val="19"/>
                <c:pt idx="8">
                  <c:v>6.7</c:v>
                </c:pt>
                <c:pt idx="9">
                  <c:v>5.8</c:v>
                </c:pt>
                <c:pt idx="10">
                  <c:v>6.1</c:v>
                </c:pt>
                <c:pt idx="11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E4C2-497F-8FAB-F244F7F89A7D}"/>
            </c:ext>
          </c:extLst>
        </c:ser>
        <c:ser>
          <c:idx val="14"/>
          <c:order val="13"/>
          <c:tx>
            <c:strRef>
              <c:f>'MoF graphs'!$B$19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graphs'!$C$19:$U$19</c:f>
              <c:numCache>
                <c:formatCode>0.0</c:formatCode>
                <c:ptCount val="19"/>
                <c:pt idx="9">
                  <c:v>5.2</c:v>
                </c:pt>
                <c:pt idx="10">
                  <c:v>6.6</c:v>
                </c:pt>
                <c:pt idx="11">
                  <c:v>6.6</c:v>
                </c:pt>
                <c:pt idx="12">
                  <c:v>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E4C2-497F-8FAB-F244F7F89A7D}"/>
            </c:ext>
          </c:extLst>
        </c:ser>
        <c:ser>
          <c:idx val="16"/>
          <c:order val="14"/>
          <c:tx>
            <c:strRef>
              <c:f>'MoF graphs'!$B$20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graphs'!$C$20:$U$20</c:f>
              <c:numCache>
                <c:formatCode>0.0</c:formatCode>
                <c:ptCount val="19"/>
                <c:pt idx="10">
                  <c:v>3.8</c:v>
                </c:pt>
                <c:pt idx="11">
                  <c:v>5.2</c:v>
                </c:pt>
                <c:pt idx="12">
                  <c:v>5.9</c:v>
                </c:pt>
                <c:pt idx="13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E4C2-497F-8FAB-F244F7F89A7D}"/>
            </c:ext>
          </c:extLst>
        </c:ser>
        <c:ser>
          <c:idx val="17"/>
          <c:order val="15"/>
          <c:tx>
            <c:strRef>
              <c:f>'MoF graphs'!$B$21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graphs'!$C$21:$U$21</c:f>
              <c:numCache>
                <c:formatCode>0.0</c:formatCode>
                <c:ptCount val="19"/>
                <c:pt idx="11">
                  <c:v>3.2</c:v>
                </c:pt>
                <c:pt idx="12">
                  <c:v>5.2</c:v>
                </c:pt>
                <c:pt idx="13">
                  <c:v>6.2</c:v>
                </c:pt>
                <c:pt idx="14">
                  <c:v>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E4C2-497F-8FAB-F244F7F89A7D}"/>
            </c:ext>
          </c:extLst>
        </c:ser>
        <c:ser>
          <c:idx val="18"/>
          <c:order val="16"/>
          <c:tx>
            <c:strRef>
              <c:f>'MoF graphs'!$B$22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graphs'!$C$22:$U$22</c:f>
              <c:numCache>
                <c:formatCode>0.0</c:formatCode>
                <c:ptCount val="19"/>
                <c:pt idx="12">
                  <c:v>2.8</c:v>
                </c:pt>
                <c:pt idx="13">
                  <c:v>5.3</c:v>
                </c:pt>
                <c:pt idx="14">
                  <c:v>5.7</c:v>
                </c:pt>
                <c:pt idx="15">
                  <c:v>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C2-497F-8FAB-F244F7F89A7D}"/>
            </c:ext>
          </c:extLst>
        </c:ser>
        <c:ser>
          <c:idx val="12"/>
          <c:order val="17"/>
          <c:tx>
            <c:strRef>
              <c:f>'MoF graphs'!$B$23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65-4E1D-BD09-83352EA6C97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65-4E1D-BD09-83352EA6C97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graphs'!$C$23:$U$23</c:f>
              <c:numCache>
                <c:formatCode>0.0</c:formatCode>
                <c:ptCount val="19"/>
                <c:pt idx="13">
                  <c:v>6.6</c:v>
                </c:pt>
                <c:pt idx="14">
                  <c:v>6.3</c:v>
                </c:pt>
                <c:pt idx="15">
                  <c:v>5.7</c:v>
                </c:pt>
                <c:pt idx="16">
                  <c:v>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E4C2-497F-8FAB-F244F7F89A7D}"/>
            </c:ext>
          </c:extLst>
        </c:ser>
        <c:ser>
          <c:idx val="15"/>
          <c:order val="18"/>
          <c:tx>
            <c:strRef>
              <c:f>'MoF graphs'!$B$24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C765-4E1D-BD09-83352EA6C971}"/>
              </c:ext>
            </c:extLst>
          </c:dPt>
          <c:dLbls>
            <c:dLbl>
              <c:idx val="14"/>
              <c:layout>
                <c:manualLayout>
                  <c:x val="-2.2590664161968779E-2"/>
                  <c:y val="-3.3909187048292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765-4E1D-BD09-83352EA6C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graphs'!$C$24:$U$24</c:f>
              <c:numCache>
                <c:formatCode>0.0</c:formatCode>
                <c:ptCount val="19"/>
                <c:pt idx="14">
                  <c:v>7.4</c:v>
                </c:pt>
                <c:pt idx="15">
                  <c:v>6.203196889445195</c:v>
                </c:pt>
                <c:pt idx="16">
                  <c:v>5.831846686060449</c:v>
                </c:pt>
                <c:pt idx="17">
                  <c:v>5.5212703309292399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E4C2-497F-8FAB-F244F7F89A7D}"/>
            </c:ext>
          </c:extLst>
        </c:ser>
        <c:ser>
          <c:idx val="19"/>
          <c:order val="19"/>
          <c:tx>
            <c:strRef>
              <c:f>'MoF graphs'!$B$25</c:f>
              <c:strCache>
                <c:ptCount val="1"/>
                <c:pt idx="0">
                  <c:v>Nominal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graphs'!$C$2:$U$2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graphs'!$C$25:$U$25</c:f>
              <c:numCache>
                <c:formatCode>0.0</c:formatCode>
                <c:ptCount val="19"/>
                <c:pt idx="15">
                  <c:v>6.3619473041338859</c:v>
                </c:pt>
                <c:pt idx="16">
                  <c:v>5.5808427249407044</c:v>
                </c:pt>
                <c:pt idx="17">
                  <c:v>5.2631286310288239</c:v>
                </c:pt>
                <c:pt idx="18">
                  <c:v>5.2616150193949052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C765-4E1D-BD09-83352EA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84032"/>
        <c:axId val="173085824"/>
      </c:scatterChart>
      <c:valAx>
        <c:axId val="17308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3085824"/>
        <c:crosses val="autoZero"/>
        <c:crossBetween val="midCat"/>
      </c:valAx>
      <c:valAx>
        <c:axId val="173085824"/>
        <c:scaling>
          <c:orientation val="minMax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08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Real</a:t>
            </a:r>
            <a:r>
              <a:rPr lang="en-GB"/>
              <a:t> GDP</a:t>
            </a:r>
            <a:r>
              <a:rPr lang="en-GB" baseline="0"/>
              <a:t> growth forecasted/actual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grafiska_analize!$A$66</c:f>
              <c:strCache>
                <c:ptCount val="1"/>
                <c:pt idx="0">
                  <c:v>Forecasted_ 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grafiska_analize!$B$66:$Q$66</c:f>
              <c:numCache>
                <c:formatCode>0.0</c:formatCode>
                <c:ptCount val="16"/>
                <c:pt idx="0">
                  <c:v>7.5</c:v>
                </c:pt>
                <c:pt idx="1">
                  <c:v>7.5</c:v>
                </c:pt>
                <c:pt idx="2">
                  <c:v>11</c:v>
                </c:pt>
                <c:pt idx="3">
                  <c:v>9.5</c:v>
                </c:pt>
                <c:pt idx="4">
                  <c:v>1.3</c:v>
                </c:pt>
                <c:pt idx="5">
                  <c:v>-18</c:v>
                </c:pt>
                <c:pt idx="6">
                  <c:v>-0.4</c:v>
                </c:pt>
                <c:pt idx="7">
                  <c:v>4.5</c:v>
                </c:pt>
                <c:pt idx="8">
                  <c:v>4</c:v>
                </c:pt>
                <c:pt idx="9">
                  <c:v>4.2</c:v>
                </c:pt>
                <c:pt idx="10">
                  <c:v>2.9</c:v>
                </c:pt>
                <c:pt idx="11">
                  <c:v>2.1</c:v>
                </c:pt>
                <c:pt idx="12">
                  <c:v>2.5</c:v>
                </c:pt>
                <c:pt idx="13">
                  <c:v>3.7</c:v>
                </c:pt>
                <c:pt idx="14">
                  <c:v>4.7550400611475254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9-403C-BB75-FE90F13E4E4B}"/>
            </c:ext>
          </c:extLst>
        </c:ser>
        <c:ser>
          <c:idx val="1"/>
          <c:order val="1"/>
          <c:tx>
            <c:strRef>
              <c:f>grafiska_analize!$A$67</c:f>
              <c:strCache>
                <c:ptCount val="1"/>
                <c:pt idx="0">
                  <c:v>Actual_ real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grafiska_analize!$B$67:$Q$67</c:f>
              <c:numCache>
                <c:formatCode>0.0</c:formatCode>
                <c:ptCount val="16"/>
                <c:pt idx="0">
                  <c:v>8.3355467999927182</c:v>
                </c:pt>
                <c:pt idx="1">
                  <c:v>10.725086299030885</c:v>
                </c:pt>
                <c:pt idx="2">
                  <c:v>11.986362847138587</c:v>
                </c:pt>
                <c:pt idx="3">
                  <c:v>10.027099650900361</c:v>
                </c:pt>
                <c:pt idx="4">
                  <c:v>-3.3273000399985819</c:v>
                </c:pt>
                <c:pt idx="5">
                  <c:v>-14.259718586051108</c:v>
                </c:pt>
                <c:pt idx="6">
                  <c:v>-4.4067818187917496</c:v>
                </c:pt>
                <c:pt idx="7">
                  <c:v>6.4688422597859452</c:v>
                </c:pt>
                <c:pt idx="8">
                  <c:v>4.251698669418813</c:v>
                </c:pt>
                <c:pt idx="9">
                  <c:v>2.3101845305654178</c:v>
                </c:pt>
                <c:pt idx="10">
                  <c:v>1.0736295772726612</c:v>
                </c:pt>
                <c:pt idx="11">
                  <c:v>4.0068606500230031</c:v>
                </c:pt>
                <c:pt idx="12">
                  <c:v>2.3729199594200168</c:v>
                </c:pt>
                <c:pt idx="13">
                  <c:v>3.2507202900895038</c:v>
                </c:pt>
                <c:pt idx="14">
                  <c:v>4.024322600327257</c:v>
                </c:pt>
                <c:pt idx="15">
                  <c:v>2.0540701707144615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9-403C-BB75-FE90F13E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Real</a:t>
            </a:r>
            <a:r>
              <a:rPr lang="en-GB" sz="1800" b="0" i="0" baseline="0">
                <a:effectLst/>
              </a:rPr>
              <a:t> GDP growth forecasted/actual t+1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grafiska_analize!$A$69</c:f>
              <c:strCache>
                <c:ptCount val="1"/>
                <c:pt idx="0">
                  <c:v>(t+1) Forecasted_ 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grafiska_analize!$B$69:$Q$69</c:f>
              <c:numCache>
                <c:formatCode>0.0</c:formatCode>
                <c:ptCount val="16"/>
                <c:pt idx="0">
                  <c:v>0</c:v>
                </c:pt>
                <c:pt idx="1">
                  <c:v>6.7</c:v>
                </c:pt>
                <c:pt idx="2">
                  <c:v>7.5</c:v>
                </c:pt>
                <c:pt idx="3">
                  <c:v>9</c:v>
                </c:pt>
                <c:pt idx="4">
                  <c:v>7.5</c:v>
                </c:pt>
                <c:pt idx="5">
                  <c:v>2</c:v>
                </c:pt>
                <c:pt idx="6">
                  <c:v>-4</c:v>
                </c:pt>
                <c:pt idx="7">
                  <c:v>3.3</c:v>
                </c:pt>
                <c:pt idx="8">
                  <c:v>2.5</c:v>
                </c:pt>
                <c:pt idx="9">
                  <c:v>3.7</c:v>
                </c:pt>
                <c:pt idx="10">
                  <c:v>4.2</c:v>
                </c:pt>
                <c:pt idx="11">
                  <c:v>2.8</c:v>
                </c:pt>
                <c:pt idx="12">
                  <c:v>3</c:v>
                </c:pt>
                <c:pt idx="13">
                  <c:v>3.5</c:v>
                </c:pt>
                <c:pt idx="14">
                  <c:v>3.4</c:v>
                </c:pt>
                <c:pt idx="15">
                  <c:v>2.9999955901157733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225-AF19-4C5292D4BCF4}"/>
            </c:ext>
          </c:extLst>
        </c:ser>
        <c:ser>
          <c:idx val="1"/>
          <c:order val="1"/>
          <c:tx>
            <c:strRef>
              <c:f>grafiska_analize!$A$70</c:f>
              <c:strCache>
                <c:ptCount val="1"/>
                <c:pt idx="0">
                  <c:v>(t+1)Actual_ Real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grafiska_analize!$C$70:$R$70</c:f>
              <c:numCache>
                <c:formatCode>0.0</c:formatCode>
                <c:ptCount val="16"/>
                <c:pt idx="0">
                  <c:v>10.725086299030885</c:v>
                </c:pt>
                <c:pt idx="1">
                  <c:v>11.986362847138587</c:v>
                </c:pt>
                <c:pt idx="2">
                  <c:v>10.027099650900361</c:v>
                </c:pt>
                <c:pt idx="3">
                  <c:v>-3.3273000399985819</c:v>
                </c:pt>
                <c:pt idx="4">
                  <c:v>-14.259718586051108</c:v>
                </c:pt>
                <c:pt idx="5">
                  <c:v>-4.4067818187917496</c:v>
                </c:pt>
                <c:pt idx="6">
                  <c:v>6.4688422597859452</c:v>
                </c:pt>
                <c:pt idx="7">
                  <c:v>4.251698669418813</c:v>
                </c:pt>
                <c:pt idx="8">
                  <c:v>2.3101845305654178</c:v>
                </c:pt>
                <c:pt idx="9">
                  <c:v>1.0736295772726612</c:v>
                </c:pt>
                <c:pt idx="10">
                  <c:v>4.0068606500230031</c:v>
                </c:pt>
                <c:pt idx="11">
                  <c:v>2.3729199594200168</c:v>
                </c:pt>
                <c:pt idx="12">
                  <c:v>3.2507202900895038</c:v>
                </c:pt>
                <c:pt idx="13">
                  <c:v>4.024322600327257</c:v>
                </c:pt>
                <c:pt idx="14">
                  <c:v>2.0540701707144615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225-AF19-4C5292D4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Real</a:t>
            </a:r>
            <a:r>
              <a:rPr lang="en-GB" sz="1800" b="0" i="0" baseline="0">
                <a:effectLst/>
              </a:rPr>
              <a:t> GDP growth forecasted/actual t+2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1257884110640016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grafiska_analize!$A$72</c:f>
              <c:strCache>
                <c:ptCount val="1"/>
                <c:pt idx="0">
                  <c:v>(t+2) Forecasted_ 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grafiska_analize!$D$72:$Q$72</c:f>
              <c:numCache>
                <c:formatCode>0.0</c:formatCode>
                <c:ptCount val="14"/>
                <c:pt idx="0">
                  <c:v>6.5</c:v>
                </c:pt>
                <c:pt idx="1">
                  <c:v>7</c:v>
                </c:pt>
                <c:pt idx="2">
                  <c:v>7.5</c:v>
                </c:pt>
                <c:pt idx="3">
                  <c:v>7.5</c:v>
                </c:pt>
                <c:pt idx="4">
                  <c:v>4.5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3.3</c:v>
                </c:pt>
                <c:pt idx="11">
                  <c:v>3.6</c:v>
                </c:pt>
                <c:pt idx="12">
                  <c:v>3.4</c:v>
                </c:pt>
                <c:pt idx="1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9-4A3F-8BF3-A43DEDA0AD8D}"/>
            </c:ext>
          </c:extLst>
        </c:ser>
        <c:ser>
          <c:idx val="1"/>
          <c:order val="1"/>
          <c:tx>
            <c:strRef>
              <c:f>grafiska_analize!$A$73</c:f>
              <c:strCache>
                <c:ptCount val="1"/>
                <c:pt idx="0">
                  <c:v>(t+2)Actual_ Real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grafiska_analize!$D$73:$Q$73</c:f>
              <c:numCache>
                <c:formatCode>0.0</c:formatCode>
                <c:ptCount val="14"/>
                <c:pt idx="0">
                  <c:v>11.986362847138587</c:v>
                </c:pt>
                <c:pt idx="1">
                  <c:v>10.027099650900361</c:v>
                </c:pt>
                <c:pt idx="2">
                  <c:v>-3.3273000399985819</c:v>
                </c:pt>
                <c:pt idx="3">
                  <c:v>-14.259718586051108</c:v>
                </c:pt>
                <c:pt idx="4">
                  <c:v>-4.4067818187917496</c:v>
                </c:pt>
                <c:pt idx="5">
                  <c:v>6.4688422597859452</c:v>
                </c:pt>
                <c:pt idx="6">
                  <c:v>4.251698669418813</c:v>
                </c:pt>
                <c:pt idx="7">
                  <c:v>2.3101845305654178</c:v>
                </c:pt>
                <c:pt idx="8">
                  <c:v>1.0736295772726612</c:v>
                </c:pt>
                <c:pt idx="9">
                  <c:v>4.0068606500230031</c:v>
                </c:pt>
                <c:pt idx="10">
                  <c:v>2.3729199594200168</c:v>
                </c:pt>
                <c:pt idx="11">
                  <c:v>3.2507202900895038</c:v>
                </c:pt>
                <c:pt idx="12">
                  <c:v>4.024322600327257</c:v>
                </c:pt>
                <c:pt idx="13">
                  <c:v>2.0540701707144615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9-4A3F-8BF3-A43DEDA0A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Real</a:t>
            </a:r>
            <a:r>
              <a:rPr lang="en-GB" sz="1800" b="0" i="0" baseline="0">
                <a:effectLst/>
              </a:rPr>
              <a:t> GDP growth forecasted/actual 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12996781571969312"/>
          <c:y val="9.6774193548387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grafiska_analize!$A$75</c:f>
              <c:strCache>
                <c:ptCount val="1"/>
                <c:pt idx="0">
                  <c:v>(t+3) Forecasted_ Real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grafiska_analize!$E$75:$R$75</c:f>
              <c:numCache>
                <c:formatCode>0.0</c:formatCode>
                <c:ptCount val="14"/>
                <c:pt idx="0">
                  <c:v>6.5</c:v>
                </c:pt>
                <c:pt idx="1">
                  <c:v>7</c:v>
                </c:pt>
                <c:pt idx="2">
                  <c:v>7.5</c:v>
                </c:pt>
                <c:pt idx="3">
                  <c:v>7.3</c:v>
                </c:pt>
                <c:pt idx="4">
                  <c:v>5.5</c:v>
                </c:pt>
                <c:pt idx="5">
                  <c:v>3.8</c:v>
                </c:pt>
                <c:pt idx="6">
                  <c:v>3.9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3.6</c:v>
                </c:pt>
                <c:pt idx="11">
                  <c:v>3.6</c:v>
                </c:pt>
                <c:pt idx="12">
                  <c:v>3.4</c:v>
                </c:pt>
                <c:pt idx="1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F-4B35-99F9-1BB31A9AB556}"/>
            </c:ext>
          </c:extLst>
        </c:ser>
        <c:ser>
          <c:idx val="1"/>
          <c:order val="1"/>
          <c:tx>
            <c:strRef>
              <c:f>grafiska_analize!$A$76</c:f>
              <c:strCache>
                <c:ptCount val="1"/>
                <c:pt idx="0">
                  <c:v>(t+3)Actual_ Real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grafiska_analize!$D$76:$Q$76</c:f>
              <c:numCache>
                <c:formatCode>0.0</c:formatCode>
                <c:ptCount val="14"/>
                <c:pt idx="0" formatCode="General">
                  <c:v>0</c:v>
                </c:pt>
                <c:pt idx="1">
                  <c:v>10.027099650900361</c:v>
                </c:pt>
                <c:pt idx="2">
                  <c:v>-3.3273000399985819</c:v>
                </c:pt>
                <c:pt idx="3">
                  <c:v>-14.259718586051108</c:v>
                </c:pt>
                <c:pt idx="4">
                  <c:v>-4.4067818187917496</c:v>
                </c:pt>
                <c:pt idx="5">
                  <c:v>6.4688422597859452</c:v>
                </c:pt>
                <c:pt idx="6">
                  <c:v>4.251698669418813</c:v>
                </c:pt>
                <c:pt idx="7">
                  <c:v>2.3101845305654178</c:v>
                </c:pt>
                <c:pt idx="8">
                  <c:v>1.0736295772726612</c:v>
                </c:pt>
                <c:pt idx="9">
                  <c:v>4.0068606500230031</c:v>
                </c:pt>
                <c:pt idx="10">
                  <c:v>2.3729199594200168</c:v>
                </c:pt>
                <c:pt idx="11">
                  <c:v>3.2507202900895038</c:v>
                </c:pt>
                <c:pt idx="12">
                  <c:v>4.024322600327257</c:v>
                </c:pt>
                <c:pt idx="13">
                  <c:v>2.0540701707144615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F-4B35-99F9-1BB31A9AB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lv-LV"/>
              <a:t>Real</a:t>
            </a:r>
            <a:r>
              <a:rPr lang="en-GB" baseline="0"/>
              <a:t> GDP actual/forecasted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022596743057169E-2"/>
          <c:y val="0.10895833333333334"/>
          <c:w val="0.95470069928949619"/>
          <c:h val="0.79064319374850867"/>
        </c:manualLayout>
      </c:layout>
      <c:lineChart>
        <c:grouping val="standard"/>
        <c:varyColors val="0"/>
        <c:ser>
          <c:idx val="0"/>
          <c:order val="0"/>
          <c:tx>
            <c:strRef>
              <c:f>grafiska_analize!$A$81</c:f>
              <c:strCache>
                <c:ptCount val="1"/>
                <c:pt idx="0">
                  <c:v>Actual_ real GDP growth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grafiska_analize!$B$81:$Q$81</c:f>
              <c:numCache>
                <c:formatCode>0.0</c:formatCode>
                <c:ptCount val="16"/>
                <c:pt idx="0">
                  <c:v>8.3355467999927182</c:v>
                </c:pt>
                <c:pt idx="1">
                  <c:v>10.725086299030885</c:v>
                </c:pt>
                <c:pt idx="2">
                  <c:v>11.986362847138587</c:v>
                </c:pt>
                <c:pt idx="3">
                  <c:v>10.027099650900361</c:v>
                </c:pt>
                <c:pt idx="4">
                  <c:v>-3.3273000399985819</c:v>
                </c:pt>
                <c:pt idx="5">
                  <c:v>-14.259718586051108</c:v>
                </c:pt>
                <c:pt idx="6">
                  <c:v>-4.4067818187917496</c:v>
                </c:pt>
                <c:pt idx="7">
                  <c:v>6.4688422597859452</c:v>
                </c:pt>
                <c:pt idx="8">
                  <c:v>4.251698669418813</c:v>
                </c:pt>
                <c:pt idx="9">
                  <c:v>2.3101845305654178</c:v>
                </c:pt>
                <c:pt idx="10">
                  <c:v>1.0736295772726612</c:v>
                </c:pt>
                <c:pt idx="11">
                  <c:v>4.0068606500230031</c:v>
                </c:pt>
                <c:pt idx="12">
                  <c:v>2.3729199594200168</c:v>
                </c:pt>
                <c:pt idx="13">
                  <c:v>3.2507202900895038</c:v>
                </c:pt>
                <c:pt idx="14">
                  <c:v>4.024322600327257</c:v>
                </c:pt>
                <c:pt idx="15">
                  <c:v>2.0540701707144615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9-4C5D-8449-229EE5B5ECC4}"/>
            </c:ext>
          </c:extLst>
        </c:ser>
        <c:ser>
          <c:idx val="1"/>
          <c:order val="1"/>
          <c:tx>
            <c:strRef>
              <c:f>grafiska_analize!$A$82</c:f>
              <c:strCache>
                <c:ptCount val="1"/>
                <c:pt idx="0">
                  <c:v>Forecasted_ Real GDP growth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grafiska_analize!$B$82:$Q$82</c:f>
              <c:numCache>
                <c:formatCode>0.0</c:formatCode>
                <c:ptCount val="16"/>
                <c:pt idx="0">
                  <c:v>7.5</c:v>
                </c:pt>
                <c:pt idx="1">
                  <c:v>7.5</c:v>
                </c:pt>
                <c:pt idx="2">
                  <c:v>11</c:v>
                </c:pt>
                <c:pt idx="3">
                  <c:v>9.5</c:v>
                </c:pt>
                <c:pt idx="4">
                  <c:v>1.3</c:v>
                </c:pt>
                <c:pt idx="5">
                  <c:v>-18</c:v>
                </c:pt>
                <c:pt idx="6">
                  <c:v>-0.4</c:v>
                </c:pt>
                <c:pt idx="7">
                  <c:v>4.5</c:v>
                </c:pt>
                <c:pt idx="8">
                  <c:v>4</c:v>
                </c:pt>
                <c:pt idx="9">
                  <c:v>4.2</c:v>
                </c:pt>
                <c:pt idx="10">
                  <c:v>2.9</c:v>
                </c:pt>
                <c:pt idx="11">
                  <c:v>2.1</c:v>
                </c:pt>
                <c:pt idx="12">
                  <c:v>2.5</c:v>
                </c:pt>
                <c:pt idx="13">
                  <c:v>3.7</c:v>
                </c:pt>
                <c:pt idx="14">
                  <c:v>4.7550400611475254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9-4C5D-8449-229EE5B5ECC4}"/>
            </c:ext>
          </c:extLst>
        </c:ser>
        <c:ser>
          <c:idx val="2"/>
          <c:order val="2"/>
          <c:tx>
            <c:strRef>
              <c:f>grafiska_analize!$A$83</c:f>
              <c:strCache>
                <c:ptCount val="1"/>
                <c:pt idx="0">
                  <c:v>(t+1) Forecasted_ Real GDP growth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grafiska_analize!$B$83:$Q$83</c:f>
              <c:numCache>
                <c:formatCode>0.0</c:formatCode>
                <c:ptCount val="16"/>
                <c:pt idx="1">
                  <c:v>6.7</c:v>
                </c:pt>
                <c:pt idx="2">
                  <c:v>7.5</c:v>
                </c:pt>
                <c:pt idx="3">
                  <c:v>9</c:v>
                </c:pt>
                <c:pt idx="4">
                  <c:v>7.5</c:v>
                </c:pt>
                <c:pt idx="5">
                  <c:v>2</c:v>
                </c:pt>
                <c:pt idx="6">
                  <c:v>-4</c:v>
                </c:pt>
                <c:pt idx="7">
                  <c:v>3.3</c:v>
                </c:pt>
                <c:pt idx="8">
                  <c:v>2.5</c:v>
                </c:pt>
                <c:pt idx="9">
                  <c:v>3.7</c:v>
                </c:pt>
                <c:pt idx="10">
                  <c:v>4.2</c:v>
                </c:pt>
                <c:pt idx="11">
                  <c:v>2.8</c:v>
                </c:pt>
                <c:pt idx="12">
                  <c:v>3</c:v>
                </c:pt>
                <c:pt idx="13">
                  <c:v>3.5</c:v>
                </c:pt>
                <c:pt idx="14">
                  <c:v>3.4</c:v>
                </c:pt>
                <c:pt idx="15">
                  <c:v>2.9999955901157733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9-4C5D-8449-229EE5B5ECC4}"/>
            </c:ext>
          </c:extLst>
        </c:ser>
        <c:ser>
          <c:idx val="3"/>
          <c:order val="3"/>
          <c:tx>
            <c:strRef>
              <c:f>grafiska_analize!$A$84</c:f>
              <c:strCache>
                <c:ptCount val="1"/>
                <c:pt idx="0">
                  <c:v>(t+2) Forecasted_ Real GDP growth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grafiska_analize!$B$84:$Q$84</c:f>
              <c:numCache>
                <c:formatCode>0.0</c:formatCode>
                <c:ptCount val="16"/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7.5</c:v>
                </c:pt>
                <c:pt idx="6">
                  <c:v>4.5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3.3</c:v>
                </c:pt>
                <c:pt idx="13">
                  <c:v>3.6</c:v>
                </c:pt>
                <c:pt idx="14">
                  <c:v>3.4</c:v>
                </c:pt>
                <c:pt idx="1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59-4C5D-8449-229EE5B5ECC4}"/>
            </c:ext>
          </c:extLst>
        </c:ser>
        <c:ser>
          <c:idx val="4"/>
          <c:order val="4"/>
          <c:tx>
            <c:strRef>
              <c:f>grafiska_analize!$A$85</c:f>
              <c:strCache>
                <c:ptCount val="1"/>
                <c:pt idx="0">
                  <c:v>(t+3) Forecasted_ Real GDP growth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dash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grafiska_analize!$B$85:$R$85</c:f>
              <c:numCache>
                <c:formatCode>0.0</c:formatCode>
                <c:ptCount val="17"/>
                <c:pt idx="3">
                  <c:v>6.5</c:v>
                </c:pt>
                <c:pt idx="4">
                  <c:v>7</c:v>
                </c:pt>
                <c:pt idx="5">
                  <c:v>7.5</c:v>
                </c:pt>
                <c:pt idx="6">
                  <c:v>7.3</c:v>
                </c:pt>
                <c:pt idx="7">
                  <c:v>5.5</c:v>
                </c:pt>
                <c:pt idx="8">
                  <c:v>3.8</c:v>
                </c:pt>
                <c:pt idx="9">
                  <c:v>3.9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3.6</c:v>
                </c:pt>
                <c:pt idx="14">
                  <c:v>3.6</c:v>
                </c:pt>
                <c:pt idx="15">
                  <c:v>3.4</c:v>
                </c:pt>
                <c:pt idx="1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59-4C5D-8449-229EE5B5E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GDP</a:t>
            </a:r>
            <a:r>
              <a:rPr lang="en-GB" baseline="0"/>
              <a:t> </a:t>
            </a:r>
            <a:r>
              <a:rPr lang="lv-LV" baseline="0"/>
              <a:t>deflator</a:t>
            </a:r>
            <a:r>
              <a:rPr lang="en-GB" baseline="0"/>
              <a:t> forecasted/actual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grafiska_analize!$A$128</c:f>
              <c:strCache>
                <c:ptCount val="1"/>
                <c:pt idx="0">
                  <c:v>Forecasted_ 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grafiska_analize!$B$128:$Q$128</c:f>
              <c:numCache>
                <c:formatCode>0.0</c:formatCode>
                <c:ptCount val="16"/>
                <c:pt idx="0">
                  <c:v>6</c:v>
                </c:pt>
                <c:pt idx="1">
                  <c:v>6.6</c:v>
                </c:pt>
                <c:pt idx="2">
                  <c:v>9.4</c:v>
                </c:pt>
                <c:pt idx="3">
                  <c:v>10.5</c:v>
                </c:pt>
                <c:pt idx="4">
                  <c:v>13.9</c:v>
                </c:pt>
                <c:pt idx="5">
                  <c:v>-2.1</c:v>
                </c:pt>
                <c:pt idx="6">
                  <c:v>-3</c:v>
                </c:pt>
                <c:pt idx="7">
                  <c:v>4</c:v>
                </c:pt>
                <c:pt idx="8">
                  <c:v>2.6</c:v>
                </c:pt>
                <c:pt idx="9">
                  <c:v>1</c:v>
                </c:pt>
                <c:pt idx="10">
                  <c:v>0.9</c:v>
                </c:pt>
                <c:pt idx="11">
                  <c:v>1.1000000000000001</c:v>
                </c:pt>
                <c:pt idx="12">
                  <c:v>0.3</c:v>
                </c:pt>
                <c:pt idx="13">
                  <c:v>2.8</c:v>
                </c:pt>
                <c:pt idx="14">
                  <c:v>3.0921657341778541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3-4E3A-A454-34C1EF445B8B}"/>
            </c:ext>
          </c:extLst>
        </c:ser>
        <c:ser>
          <c:idx val="1"/>
          <c:order val="1"/>
          <c:tx>
            <c:strRef>
              <c:f>grafiska_analize!$A$129</c:f>
              <c:strCache>
                <c:ptCount val="1"/>
                <c:pt idx="0">
                  <c:v>Actual_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grafiska_analize!$B$129:$Q$129</c:f>
              <c:numCache>
                <c:formatCode>0.0</c:formatCode>
                <c:ptCount val="16"/>
                <c:pt idx="0">
                  <c:v>6.741573033707871</c:v>
                </c:pt>
                <c:pt idx="1">
                  <c:v>11.20000000000001</c:v>
                </c:pt>
                <c:pt idx="2">
                  <c:v>12.400000000000011</c:v>
                </c:pt>
                <c:pt idx="3">
                  <c:v>20.100000000000009</c:v>
                </c:pt>
                <c:pt idx="4">
                  <c:v>11.60000000000001</c:v>
                </c:pt>
                <c:pt idx="5">
                  <c:v>-9.6999999999999975</c:v>
                </c:pt>
                <c:pt idx="6">
                  <c:v>-0.40000000000000036</c:v>
                </c:pt>
                <c:pt idx="7">
                  <c:v>0</c:v>
                </c:pt>
                <c:pt idx="8">
                  <c:v>3.6000000000000032</c:v>
                </c:pt>
                <c:pt idx="9">
                  <c:v>1.6000000000000014</c:v>
                </c:pt>
                <c:pt idx="10">
                  <c:v>1.8999999999999906</c:v>
                </c:pt>
                <c:pt idx="11">
                  <c:v>0</c:v>
                </c:pt>
                <c:pt idx="12">
                  <c:v>0.8999999999999897</c:v>
                </c:pt>
                <c:pt idx="13">
                  <c:v>3</c:v>
                </c:pt>
                <c:pt idx="14">
                  <c:v>3.8999999999999924</c:v>
                </c:pt>
                <c:pt idx="15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3-4E3A-A454-34C1EF44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GDP </a:t>
            </a:r>
            <a:r>
              <a:rPr lang="lv-LV" sz="1400" b="0" i="0" u="none" strike="noStrike" baseline="0">
                <a:effectLst/>
              </a:rPr>
              <a:t>deflator </a:t>
            </a:r>
            <a:r>
              <a:rPr lang="en-GB" sz="1400" b="0" i="0" baseline="0">
                <a:effectLst/>
              </a:rPr>
              <a:t>forecasted/actual t+1</a:t>
            </a:r>
            <a:endParaRPr lang="ru-R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grafiska_analize!$A$131</c:f>
              <c:strCache>
                <c:ptCount val="1"/>
                <c:pt idx="0">
                  <c:v>(t+1) Forecasted_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grafiska_analize!$C$131:$Q$131</c:f>
              <c:numCache>
                <c:formatCode>0.0</c:formatCode>
                <c:ptCount val="15"/>
                <c:pt idx="0">
                  <c:v>4.0999999999999996</c:v>
                </c:pt>
                <c:pt idx="1">
                  <c:v>4.5</c:v>
                </c:pt>
                <c:pt idx="2">
                  <c:v>7.4</c:v>
                </c:pt>
                <c:pt idx="3">
                  <c:v>7.8</c:v>
                </c:pt>
                <c:pt idx="4">
                  <c:v>8.6</c:v>
                </c:pt>
                <c:pt idx="5">
                  <c:v>-5</c:v>
                </c:pt>
                <c:pt idx="6">
                  <c:v>0.60000000000000009</c:v>
                </c:pt>
                <c:pt idx="7">
                  <c:v>1.7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1.7</c:v>
                </c:pt>
                <c:pt idx="13">
                  <c:v>2.8</c:v>
                </c:pt>
                <c:pt idx="14">
                  <c:v>3.109898970672262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D94-B4E2-042775F92D3D}"/>
            </c:ext>
          </c:extLst>
        </c:ser>
        <c:ser>
          <c:idx val="1"/>
          <c:order val="1"/>
          <c:tx>
            <c:strRef>
              <c:f>grafiska_analize!$A$132</c:f>
              <c:strCache>
                <c:ptCount val="1"/>
                <c:pt idx="0">
                  <c:v>(t+1)Actual_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grafiska_analize!$C$132:$Q$132</c:f>
              <c:numCache>
                <c:formatCode>0.0</c:formatCode>
                <c:ptCount val="15"/>
                <c:pt idx="0">
                  <c:v>11.20000000000001</c:v>
                </c:pt>
                <c:pt idx="1">
                  <c:v>12.400000000000011</c:v>
                </c:pt>
                <c:pt idx="2">
                  <c:v>20.100000000000009</c:v>
                </c:pt>
                <c:pt idx="3">
                  <c:v>11.60000000000001</c:v>
                </c:pt>
                <c:pt idx="4">
                  <c:v>-9.6999999999999975</c:v>
                </c:pt>
                <c:pt idx="5">
                  <c:v>-0.40000000000000036</c:v>
                </c:pt>
                <c:pt idx="6">
                  <c:v>6.4000000000000057</c:v>
                </c:pt>
                <c:pt idx="7">
                  <c:v>3.6000000000000032</c:v>
                </c:pt>
                <c:pt idx="8">
                  <c:v>1.6000000000000014</c:v>
                </c:pt>
                <c:pt idx="9">
                  <c:v>1.8999999999999906</c:v>
                </c:pt>
                <c:pt idx="10">
                  <c:v>0</c:v>
                </c:pt>
                <c:pt idx="11">
                  <c:v>0.8999999999999897</c:v>
                </c:pt>
                <c:pt idx="12">
                  <c:v>3</c:v>
                </c:pt>
                <c:pt idx="13">
                  <c:v>3.8999999999999924</c:v>
                </c:pt>
                <c:pt idx="14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6-4D94-B4E2-042775F92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baseline="0">
                <a:effectLst/>
              </a:rPr>
              <a:t>GDP </a:t>
            </a:r>
            <a:r>
              <a:rPr lang="lv-LV" sz="1400" b="0" i="0" u="none" strike="noStrike" baseline="0">
                <a:effectLst/>
              </a:rPr>
              <a:t>deflator </a:t>
            </a:r>
            <a:r>
              <a:rPr lang="en-GB" sz="1400" b="0" i="0" baseline="0">
                <a:effectLst/>
              </a:rPr>
              <a:t> forecasted/actual t+2</a:t>
            </a:r>
            <a:endParaRPr lang="ru-RU" sz="1400">
              <a:effectLst/>
            </a:endParaRPr>
          </a:p>
        </c:rich>
      </c:tx>
      <c:layout>
        <c:manualLayout>
          <c:xMode val="edge"/>
          <c:yMode val="edge"/>
          <c:x val="0.21530257566908995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grafiska_analize!$A$134</c:f>
              <c:strCache>
                <c:ptCount val="1"/>
                <c:pt idx="0">
                  <c:v>(t+2) Forecasted_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grafiska_analize!$D$134:$Q$134</c:f>
              <c:numCache>
                <c:formatCode>0.0</c:formatCode>
                <c:ptCount val="14"/>
                <c:pt idx="0">
                  <c:v>2.9</c:v>
                </c:pt>
                <c:pt idx="1">
                  <c:v>3.3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-2.2000000000000002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5-4AB7-BACF-8979CB669198}"/>
            </c:ext>
          </c:extLst>
        </c:ser>
        <c:ser>
          <c:idx val="1"/>
          <c:order val="1"/>
          <c:tx>
            <c:strRef>
              <c:f>grafiska_analize!$A$135</c:f>
              <c:strCache>
                <c:ptCount val="1"/>
                <c:pt idx="0">
                  <c:v>(t+2)Actual_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grafiska_analize!$D$135:$Q$135</c:f>
              <c:numCache>
                <c:formatCode>0.0</c:formatCode>
                <c:ptCount val="14"/>
                <c:pt idx="0">
                  <c:v>12.400000000000011</c:v>
                </c:pt>
                <c:pt idx="1">
                  <c:v>20.100000000000009</c:v>
                </c:pt>
                <c:pt idx="2">
                  <c:v>11.60000000000001</c:v>
                </c:pt>
                <c:pt idx="3">
                  <c:v>-9.6999999999999975</c:v>
                </c:pt>
                <c:pt idx="4">
                  <c:v>-0.40000000000000036</c:v>
                </c:pt>
                <c:pt idx="5">
                  <c:v>6.4000000000000057</c:v>
                </c:pt>
                <c:pt idx="6">
                  <c:v>3.6000000000000032</c:v>
                </c:pt>
                <c:pt idx="7">
                  <c:v>1.6000000000000014</c:v>
                </c:pt>
                <c:pt idx="8">
                  <c:v>1.8999999999999906</c:v>
                </c:pt>
                <c:pt idx="9">
                  <c:v>0</c:v>
                </c:pt>
                <c:pt idx="10">
                  <c:v>0.8999999999999897</c:v>
                </c:pt>
                <c:pt idx="11">
                  <c:v>3</c:v>
                </c:pt>
                <c:pt idx="12">
                  <c:v>3.8999999999999924</c:v>
                </c:pt>
                <c:pt idx="13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5-4AB7-BACF-8979CB669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600" b="0" i="0" baseline="0">
                <a:effectLst/>
              </a:rPr>
              <a:t>GDP deflator </a:t>
            </a:r>
            <a:r>
              <a:rPr lang="en-GB" sz="1600" b="0" i="0" baseline="0">
                <a:effectLst/>
              </a:rPr>
              <a:t>forecasted/actual t+3</a:t>
            </a:r>
          </a:p>
          <a:p>
            <a:pPr>
              <a:defRPr sz="1600"/>
            </a:pPr>
            <a:endParaRPr lang="en-GB" sz="1600" b="0" i="0" baseline="0">
              <a:effectLst/>
            </a:endParaRPr>
          </a:p>
        </c:rich>
      </c:tx>
      <c:layout>
        <c:manualLayout>
          <c:xMode val="edge"/>
          <c:yMode val="edge"/>
          <c:x val="0.12996781571969312"/>
          <c:y val="9.6774193548387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grafiska_analize!$A$137</c:f>
              <c:strCache>
                <c:ptCount val="1"/>
                <c:pt idx="0">
                  <c:v>(t+3) Forecasted_ GDP deflator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grafiska_analize!$E$137:$R$137</c:f>
              <c:numCache>
                <c:formatCode>0.0</c:formatCode>
                <c:ptCount val="14"/>
                <c:pt idx="0">
                  <c:v>2.5</c:v>
                </c:pt>
                <c:pt idx="1">
                  <c:v>2.9</c:v>
                </c:pt>
                <c:pt idx="2">
                  <c:v>4.5</c:v>
                </c:pt>
                <c:pt idx="3">
                  <c:v>5</c:v>
                </c:pt>
                <c:pt idx="4">
                  <c:v>4.5</c:v>
                </c:pt>
                <c:pt idx="5">
                  <c:v>0.4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2.7</c:v>
                </c:pt>
                <c:pt idx="1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2-47E5-92E5-75E8E45605BD}"/>
            </c:ext>
          </c:extLst>
        </c:ser>
        <c:ser>
          <c:idx val="1"/>
          <c:order val="1"/>
          <c:tx>
            <c:strRef>
              <c:f>grafiska_analize!$A$138</c:f>
              <c:strCache>
                <c:ptCount val="1"/>
                <c:pt idx="0">
                  <c:v>(t+3)Actual_ GDP deflator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grafiska_analize!$D$138:$Q$138</c:f>
              <c:numCache>
                <c:formatCode>0.0</c:formatCode>
                <c:ptCount val="14"/>
                <c:pt idx="0" formatCode="General">
                  <c:v>0</c:v>
                </c:pt>
                <c:pt idx="1">
                  <c:v>20.100000000000009</c:v>
                </c:pt>
                <c:pt idx="2">
                  <c:v>11.60000000000001</c:v>
                </c:pt>
                <c:pt idx="3">
                  <c:v>-9.6999999999999975</c:v>
                </c:pt>
                <c:pt idx="4">
                  <c:v>-0.40000000000000036</c:v>
                </c:pt>
                <c:pt idx="5">
                  <c:v>6.4000000000000057</c:v>
                </c:pt>
                <c:pt idx="6">
                  <c:v>3.6000000000000032</c:v>
                </c:pt>
                <c:pt idx="7">
                  <c:v>1.6000000000000014</c:v>
                </c:pt>
                <c:pt idx="8">
                  <c:v>1.8999999999999906</c:v>
                </c:pt>
                <c:pt idx="9">
                  <c:v>0</c:v>
                </c:pt>
                <c:pt idx="10">
                  <c:v>0.8999999999999897</c:v>
                </c:pt>
                <c:pt idx="11">
                  <c:v>3</c:v>
                </c:pt>
                <c:pt idx="12">
                  <c:v>3.8999999999999924</c:v>
                </c:pt>
                <c:pt idx="13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2-47E5-92E5-75E8E456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lv-LV"/>
              <a:t>GDP deflator</a:t>
            </a:r>
            <a:r>
              <a:rPr lang="lv-LV" baseline="0"/>
              <a:t> - actual/forecased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8069543487192764E-2"/>
          <c:y val="0.13547348484848484"/>
          <c:w val="0.95470069928949619"/>
          <c:h val="0.79064319374850867"/>
        </c:manualLayout>
      </c:layout>
      <c:lineChart>
        <c:grouping val="standard"/>
        <c:varyColors val="0"/>
        <c:ser>
          <c:idx val="0"/>
          <c:order val="0"/>
          <c:tx>
            <c:strRef>
              <c:f>grafiska_analize!$A$143</c:f>
              <c:strCache>
                <c:ptCount val="1"/>
                <c:pt idx="0">
                  <c:v>Actual_ GDP deflator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grafiska_analize!$B$143:$Q$143</c:f>
              <c:numCache>
                <c:formatCode>0.0</c:formatCode>
                <c:ptCount val="16"/>
                <c:pt idx="0">
                  <c:v>6.741573033707871</c:v>
                </c:pt>
                <c:pt idx="1">
                  <c:v>11.20000000000001</c:v>
                </c:pt>
                <c:pt idx="2">
                  <c:v>12.400000000000011</c:v>
                </c:pt>
                <c:pt idx="3">
                  <c:v>20.100000000000009</c:v>
                </c:pt>
                <c:pt idx="4">
                  <c:v>11.60000000000001</c:v>
                </c:pt>
                <c:pt idx="5">
                  <c:v>-9.6999999999999975</c:v>
                </c:pt>
                <c:pt idx="6">
                  <c:v>-0.40000000000000036</c:v>
                </c:pt>
                <c:pt idx="7">
                  <c:v>0</c:v>
                </c:pt>
                <c:pt idx="8">
                  <c:v>3.6000000000000032</c:v>
                </c:pt>
                <c:pt idx="9">
                  <c:v>1.6000000000000014</c:v>
                </c:pt>
                <c:pt idx="10">
                  <c:v>1.8999999999999906</c:v>
                </c:pt>
                <c:pt idx="11">
                  <c:v>0</c:v>
                </c:pt>
                <c:pt idx="12">
                  <c:v>0.8999999999999897</c:v>
                </c:pt>
                <c:pt idx="13">
                  <c:v>3</c:v>
                </c:pt>
                <c:pt idx="14">
                  <c:v>3.8999999999999924</c:v>
                </c:pt>
                <c:pt idx="15">
                  <c:v>2.4000000000000021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1-4F13-BEC5-783A067A521A}"/>
            </c:ext>
          </c:extLst>
        </c:ser>
        <c:ser>
          <c:idx val="1"/>
          <c:order val="1"/>
          <c:tx>
            <c:strRef>
              <c:f>grafiska_analize!$A$144</c:f>
              <c:strCache>
                <c:ptCount val="1"/>
                <c:pt idx="0">
                  <c:v>Forecasted_ GDP deflator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grafiska_analize!$B$144:$Q$144</c:f>
              <c:numCache>
                <c:formatCode>0.0</c:formatCode>
                <c:ptCount val="16"/>
                <c:pt idx="0">
                  <c:v>6</c:v>
                </c:pt>
                <c:pt idx="1">
                  <c:v>6.6</c:v>
                </c:pt>
                <c:pt idx="2">
                  <c:v>9.4</c:v>
                </c:pt>
                <c:pt idx="3">
                  <c:v>10.5</c:v>
                </c:pt>
                <c:pt idx="4">
                  <c:v>13.9</c:v>
                </c:pt>
                <c:pt idx="5">
                  <c:v>-2.1</c:v>
                </c:pt>
                <c:pt idx="6">
                  <c:v>-3</c:v>
                </c:pt>
                <c:pt idx="7">
                  <c:v>4</c:v>
                </c:pt>
                <c:pt idx="8">
                  <c:v>2.6</c:v>
                </c:pt>
                <c:pt idx="9">
                  <c:v>1</c:v>
                </c:pt>
                <c:pt idx="10">
                  <c:v>0.9</c:v>
                </c:pt>
                <c:pt idx="11">
                  <c:v>1.1000000000000001</c:v>
                </c:pt>
                <c:pt idx="12">
                  <c:v>0.3</c:v>
                </c:pt>
                <c:pt idx="13">
                  <c:v>2.8</c:v>
                </c:pt>
                <c:pt idx="14">
                  <c:v>3.0921657341778541</c:v>
                </c:pt>
                <c:pt idx="1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1-4F13-BEC5-783A067A521A}"/>
            </c:ext>
          </c:extLst>
        </c:ser>
        <c:ser>
          <c:idx val="2"/>
          <c:order val="2"/>
          <c:tx>
            <c:strRef>
              <c:f>grafiska_analize!$A$145</c:f>
              <c:strCache>
                <c:ptCount val="1"/>
                <c:pt idx="0">
                  <c:v>(t+1) Forecasted_GDP Deflator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grafiska_analize!$C$145:$Q$145</c:f>
              <c:numCache>
                <c:formatCode>0.0</c:formatCode>
                <c:ptCount val="15"/>
                <c:pt idx="0">
                  <c:v>4.0999999999999996</c:v>
                </c:pt>
                <c:pt idx="1">
                  <c:v>4.5</c:v>
                </c:pt>
                <c:pt idx="2">
                  <c:v>7.4</c:v>
                </c:pt>
                <c:pt idx="3">
                  <c:v>7.8</c:v>
                </c:pt>
                <c:pt idx="4">
                  <c:v>8.6</c:v>
                </c:pt>
                <c:pt idx="5">
                  <c:v>-5</c:v>
                </c:pt>
                <c:pt idx="6">
                  <c:v>0.60000000000000009</c:v>
                </c:pt>
                <c:pt idx="7">
                  <c:v>1.7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1.7</c:v>
                </c:pt>
                <c:pt idx="13">
                  <c:v>2.8</c:v>
                </c:pt>
                <c:pt idx="14">
                  <c:v>3.109898970672262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B1-4F13-BEC5-783A067A521A}"/>
            </c:ext>
          </c:extLst>
        </c:ser>
        <c:ser>
          <c:idx val="3"/>
          <c:order val="3"/>
          <c:tx>
            <c:strRef>
              <c:f>grafiska_analize!$A$146</c:f>
              <c:strCache>
                <c:ptCount val="1"/>
                <c:pt idx="0">
                  <c:v>(t+2) Forecasted_ GDP deflator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grafiska_analize!$D$146:$Q$146</c:f>
              <c:numCache>
                <c:formatCode>0.0</c:formatCode>
                <c:ptCount val="14"/>
                <c:pt idx="0">
                  <c:v>2.9</c:v>
                </c:pt>
                <c:pt idx="1">
                  <c:v>3.3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-2.2000000000000002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2.2000000000000002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B1-4F13-BEC5-783A067A521A}"/>
            </c:ext>
          </c:extLst>
        </c:ser>
        <c:ser>
          <c:idx val="4"/>
          <c:order val="4"/>
          <c:tx>
            <c:strRef>
              <c:f>grafiska_analize!$A$147</c:f>
              <c:strCache>
                <c:ptCount val="1"/>
                <c:pt idx="0">
                  <c:v>(t+3) Forecasted_GDP deflator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grafiska_analize!$E$147:$R$147</c:f>
              <c:numCache>
                <c:formatCode>0.0</c:formatCode>
                <c:ptCount val="14"/>
                <c:pt idx="0">
                  <c:v>2.5</c:v>
                </c:pt>
                <c:pt idx="1">
                  <c:v>2.9</c:v>
                </c:pt>
                <c:pt idx="2">
                  <c:v>4.5</c:v>
                </c:pt>
                <c:pt idx="3">
                  <c:v>5</c:v>
                </c:pt>
                <c:pt idx="4">
                  <c:v>4.5</c:v>
                </c:pt>
                <c:pt idx="5">
                  <c:v>0.4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2.7</c:v>
                </c:pt>
                <c:pt idx="13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B1-4F13-BEC5-783A067A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Real GDP growth</a:t>
            </a:r>
          </a:p>
        </c:rich>
      </c:tx>
      <c:layout>
        <c:manualLayout>
          <c:xMode val="edge"/>
          <c:yMode val="edge"/>
          <c:x val="0.33657823685318672"/>
          <c:y val="7.518590454918532E-2"/>
        </c:manualLayout>
      </c:layout>
      <c:overlay val="1"/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graphs'!$B$31</c:f>
              <c:strCache>
                <c:ptCount val="1"/>
                <c:pt idx="0">
                  <c:v>Real GDP growth (Actual, FM budget)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graphs'!$C$31:$U$31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-3.5476442246113349</c:v>
                </c:pt>
                <c:pt idx="5">
                  <c:v>-14.401691783140869</c:v>
                </c:pt>
                <c:pt idx="6">
                  <c:v>-3.9406703055711478</c:v>
                </c:pt>
                <c:pt idx="7">
                  <c:v>6.3810212588655268</c:v>
                </c:pt>
                <c:pt idx="8">
                  <c:v>4.0346283749703504</c:v>
                </c:pt>
                <c:pt idx="9">
                  <c:v>2.4298512084855783</c:v>
                </c:pt>
                <c:pt idx="10">
                  <c:v>1.8582436516565437</c:v>
                </c:pt>
                <c:pt idx="11">
                  <c:v>2.9717038316125821</c:v>
                </c:pt>
                <c:pt idx="12">
                  <c:v>2.0643812960710717</c:v>
                </c:pt>
                <c:pt idx="13">
                  <c:v>4.6364796214269033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DDF-4883-AFDA-B59A846F02B7}"/>
            </c:ext>
          </c:extLst>
        </c:ser>
        <c:ser>
          <c:idx val="1"/>
          <c:order val="1"/>
          <c:tx>
            <c:strRef>
              <c:f>'MoF graphs'!$B$32</c:f>
              <c:strCache>
                <c:ptCount val="1"/>
                <c:pt idx="0">
                  <c:v>Real GDP growth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889317713815471E-2"/>
                  <c:y val="-2.41845525357717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1C-BDA3-713DA16DB45A}"/>
                </c:ext>
              </c:extLst>
            </c:dLbl>
            <c:dLbl>
              <c:idx val="1"/>
              <c:layout>
                <c:manualLayout>
                  <c:x val="-4.7813584738062465E-2"/>
                  <c:y val="-2.79096287359241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1C-BDA3-713DA16DB45A}"/>
                </c:ext>
              </c:extLst>
            </c:dLbl>
            <c:dLbl>
              <c:idx val="2"/>
              <c:layout>
                <c:manualLayout>
                  <c:x val="-3.5786915836518746E-2"/>
                  <c:y val="-3.5359516552366445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1C-BDA3-713DA16DB45A}"/>
                </c:ext>
              </c:extLst>
            </c:dLbl>
            <c:dLbl>
              <c:idx val="3"/>
              <c:layout>
                <c:manualLayout>
                  <c:x val="-3.2780248611132816E-2"/>
                  <c:y val="-3.163454279132493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1C-BDA3-713DA16DB45A}"/>
                </c:ext>
              </c:extLst>
            </c:dLbl>
            <c:dLbl>
              <c:idx val="4"/>
              <c:layout>
                <c:manualLayout>
                  <c:x val="-5.2470131010197631E-2"/>
                  <c:y val="7.4393044619422569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8B-411C-BDA3-713DA16DB45A}"/>
                </c:ext>
              </c:extLst>
            </c:dLbl>
            <c:dLbl>
              <c:idx val="5"/>
              <c:layout>
                <c:manualLayout>
                  <c:x val="-4.9884397196365726E-2"/>
                  <c:y val="3.17675260350520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8B-411C-BDA3-713DA16DB45A}"/>
                </c:ext>
              </c:extLst>
            </c:dLbl>
            <c:dLbl>
              <c:idx val="6"/>
              <c:layout>
                <c:manualLayout>
                  <c:x val="-4.6456796559425764E-2"/>
                  <c:y val="1.8904516975699387E-3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8B-411C-BDA3-713DA16DB45A}"/>
                </c:ext>
              </c:extLst>
            </c:dLbl>
            <c:dLbl>
              <c:idx val="8"/>
              <c:layout>
                <c:manualLayout>
                  <c:x val="-2.6394948755058843E-2"/>
                  <c:y val="-7.049922479269737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8B-411C-BDA3-713DA16DB45A}"/>
                </c:ext>
              </c:extLst>
            </c:dLbl>
            <c:dLbl>
              <c:idx val="9"/>
              <c:layout>
                <c:manualLayout>
                  <c:x val="-4.5889317713815582E-2"/>
                  <c:y val="2.7965281928875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8B-411C-BDA3-713DA16DB45A}"/>
                </c:ext>
              </c:extLst>
            </c:dLbl>
            <c:dLbl>
              <c:idx val="10"/>
              <c:layout>
                <c:manualLayout>
                  <c:x val="-3.9875983263043611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8B-411C-BDA3-713DA16DB45A}"/>
                </c:ext>
              </c:extLst>
            </c:dLbl>
            <c:dLbl>
              <c:idx val="11"/>
              <c:layout>
                <c:manualLayout>
                  <c:x val="-3.8372649650350643E-2"/>
                  <c:y val="3.54152600189006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8B-411C-BDA3-713DA16DB45A}"/>
                </c:ext>
              </c:extLst>
            </c:dLbl>
            <c:dLbl>
              <c:idx val="12"/>
              <c:layout>
                <c:manualLayout>
                  <c:x val="-3.6869316037657682E-2"/>
                  <c:y val="3.16902709738881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38B-411C-BDA3-713DA16DB4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graphs'!$C$32:$U$32</c:f>
              <c:numCache>
                <c:formatCode>0.0</c:formatCode>
                <c:ptCount val="19"/>
                <c:pt idx="0">
                  <c:v>8.3355467999927182</c:v>
                </c:pt>
                <c:pt idx="1">
                  <c:v>10.697037062198014</c:v>
                </c:pt>
                <c:pt idx="2">
                  <c:v>11.889385367081905</c:v>
                </c:pt>
                <c:pt idx="3">
                  <c:v>9.9792693296943877</c:v>
                </c:pt>
                <c:pt idx="4">
                  <c:v>-3.5476442246113451</c:v>
                </c:pt>
                <c:pt idx="5">
                  <c:v>-14.40169178314086</c:v>
                </c:pt>
                <c:pt idx="6">
                  <c:v>-3.9406703055711567</c:v>
                </c:pt>
                <c:pt idx="7">
                  <c:v>6.3810212588655251</c:v>
                </c:pt>
                <c:pt idx="8">
                  <c:v>4.034628374970346</c:v>
                </c:pt>
                <c:pt idx="9">
                  <c:v>2.4298512084855797</c:v>
                </c:pt>
                <c:pt idx="10">
                  <c:v>1.8582436516565475</c:v>
                </c:pt>
                <c:pt idx="11">
                  <c:v>2.9717038316125746</c:v>
                </c:pt>
                <c:pt idx="12">
                  <c:v>2.0643812960710854</c:v>
                </c:pt>
                <c:pt idx="13">
                  <c:v>4.6364796214268917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DDF-4883-AFDA-B59A846F02B7}"/>
            </c:ext>
          </c:extLst>
        </c:ser>
        <c:ser>
          <c:idx val="2"/>
          <c:order val="2"/>
          <c:tx>
            <c:strRef>
              <c:f>'MoF graphs'!$B$33</c:f>
              <c:strCache>
                <c:ptCount val="1"/>
                <c:pt idx="0">
                  <c:v>Real GDP growth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graphs'!$C$33:$U$33</c:f>
              <c:numCache>
                <c:formatCode>0.0</c:formatCode>
                <c:ptCount val="19"/>
                <c:pt idx="0">
                  <c:v>8.8271662011556327</c:v>
                </c:pt>
                <c:pt idx="1">
                  <c:v>10.098466345875556</c:v>
                </c:pt>
                <c:pt idx="2">
                  <c:v>10.988177506469857</c:v>
                </c:pt>
                <c:pt idx="3">
                  <c:v>9.9870549212954582</c:v>
                </c:pt>
                <c:pt idx="4">
                  <c:v>-2.7714461598629407</c:v>
                </c:pt>
                <c:pt idx="5">
                  <c:v>-17.699033956598377</c:v>
                </c:pt>
                <c:pt idx="6">
                  <c:v>-1.3066131481671377</c:v>
                </c:pt>
                <c:pt idx="7">
                  <c:v>5.306487211676977</c:v>
                </c:pt>
                <c:pt idx="8">
                  <c:v>5.2167352076547626</c:v>
                </c:pt>
                <c:pt idx="9">
                  <c:v>4.1100958052690046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DDF-4883-AFDA-B59A846F02B7}"/>
            </c:ext>
          </c:extLst>
        </c:ser>
        <c:ser>
          <c:idx val="3"/>
          <c:order val="3"/>
          <c:tx>
            <c:strRef>
              <c:f>'MoF graphs'!$B$34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graphs'!$C$34:$U$34</c:f>
              <c:numCache>
                <c:formatCode>0.0</c:formatCode>
                <c:ptCount val="19"/>
                <c:pt idx="15" formatCode="#\ ##0.0">
                  <c:v>3.1686434574876614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DDF-4883-AFDA-B59A846F02B7}"/>
            </c:ext>
          </c:extLst>
        </c:ser>
        <c:ser>
          <c:idx val="4"/>
          <c:order val="4"/>
          <c:tx>
            <c:strRef>
              <c:f>'MoF graphs'!$B$35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graphs'!$C$35:$U$35</c:f>
              <c:numCache>
                <c:formatCode>0.0</c:formatCode>
                <c:ptCount val="19"/>
                <c:pt idx="14" formatCode="#\ ##0.0">
                  <c:v>4.7525277921782703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DDF-4883-AFDA-B59A846F02B7}"/>
            </c:ext>
          </c:extLst>
        </c:ser>
        <c:ser>
          <c:idx val="5"/>
          <c:order val="5"/>
          <c:tx>
            <c:strRef>
              <c:f>'MoF graphs'!$B$36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graphs'!$C$36:$U$36</c:f>
              <c:numCache>
                <c:formatCode>0.0</c:formatCode>
                <c:ptCount val="19"/>
                <c:pt idx="0">
                  <c:v>7.5</c:v>
                </c:pt>
                <c:pt idx="1">
                  <c:v>6.7</c:v>
                </c:pt>
                <c:pt idx="2">
                  <c:v>6.5</c:v>
                </c:pt>
                <c:pt idx="3">
                  <c:v>6.5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DDF-4883-AFDA-B59A846F02B7}"/>
            </c:ext>
          </c:extLst>
        </c:ser>
        <c:ser>
          <c:idx val="6"/>
          <c:order val="6"/>
          <c:tx>
            <c:strRef>
              <c:f>'MoF graphs'!$B$37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graphs'!$C$37:$U$37</c:f>
              <c:numCache>
                <c:formatCode>0.0</c:formatCode>
                <c:ptCount val="19"/>
                <c:pt idx="1">
                  <c:v>7.5</c:v>
                </c:pt>
                <c:pt idx="2">
                  <c:v>7.5</c:v>
                </c:pt>
                <c:pt idx="3">
                  <c:v>7</c:v>
                </c:pt>
                <c:pt idx="4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DDF-4883-AFDA-B59A846F02B7}"/>
            </c:ext>
          </c:extLst>
        </c:ser>
        <c:ser>
          <c:idx val="7"/>
          <c:order val="7"/>
          <c:tx>
            <c:strRef>
              <c:f>'MoF graphs'!$B$38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graphs'!$C$38:$U$38</c:f>
              <c:numCache>
                <c:formatCode>0.0</c:formatCode>
                <c:ptCount val="19"/>
                <c:pt idx="2">
                  <c:v>11</c:v>
                </c:pt>
                <c:pt idx="3">
                  <c:v>9</c:v>
                </c:pt>
                <c:pt idx="4">
                  <c:v>7.5</c:v>
                </c:pt>
                <c:pt idx="5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DDF-4883-AFDA-B59A846F02B7}"/>
            </c:ext>
          </c:extLst>
        </c:ser>
        <c:ser>
          <c:idx val="8"/>
          <c:order val="8"/>
          <c:tx>
            <c:strRef>
              <c:f>'MoF graphs'!$B$39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graphs'!$C$39:$U$39</c:f>
              <c:numCache>
                <c:formatCode>0.0</c:formatCode>
                <c:ptCount val="19"/>
                <c:pt idx="3">
                  <c:v>9.5</c:v>
                </c:pt>
                <c:pt idx="4">
                  <c:v>7.5</c:v>
                </c:pt>
                <c:pt idx="5">
                  <c:v>7.5</c:v>
                </c:pt>
                <c:pt idx="6">
                  <c:v>7.3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DDF-4883-AFDA-B59A846F02B7}"/>
            </c:ext>
          </c:extLst>
        </c:ser>
        <c:ser>
          <c:idx val="9"/>
          <c:order val="9"/>
          <c:tx>
            <c:strRef>
              <c:f>'MoF graphs'!$B$40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graphs'!$C$40:$U$40</c:f>
              <c:numCache>
                <c:formatCode>0.0</c:formatCode>
                <c:ptCount val="19"/>
                <c:pt idx="4">
                  <c:v>1.3</c:v>
                </c:pt>
                <c:pt idx="5">
                  <c:v>2</c:v>
                </c:pt>
                <c:pt idx="6">
                  <c:v>4.5</c:v>
                </c:pt>
                <c:pt idx="7">
                  <c:v>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DDF-4883-AFDA-B59A846F02B7}"/>
            </c:ext>
          </c:extLst>
        </c:ser>
        <c:ser>
          <c:idx val="10"/>
          <c:order val="10"/>
          <c:tx>
            <c:strRef>
              <c:f>'MoF graphs'!$B$41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graphs'!$C$41:$U$41</c:f>
              <c:numCache>
                <c:formatCode>0.0</c:formatCode>
                <c:ptCount val="19"/>
                <c:pt idx="5">
                  <c:v>-18</c:v>
                </c:pt>
                <c:pt idx="6">
                  <c:v>-4</c:v>
                </c:pt>
                <c:pt idx="7">
                  <c:v>2</c:v>
                </c:pt>
                <c:pt idx="8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DDF-4883-AFDA-B59A846F02B7}"/>
            </c:ext>
          </c:extLst>
        </c:ser>
        <c:ser>
          <c:idx val="11"/>
          <c:order val="11"/>
          <c:tx>
            <c:strRef>
              <c:f>'MoF graphs'!$B$42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graphs'!$C$42:$U$42</c:f>
              <c:numCache>
                <c:formatCode>0.0</c:formatCode>
                <c:ptCount val="19"/>
                <c:pt idx="6">
                  <c:v>-0.4</c:v>
                </c:pt>
                <c:pt idx="7">
                  <c:v>3.3</c:v>
                </c:pt>
                <c:pt idx="8">
                  <c:v>4</c:v>
                </c:pt>
                <c:pt idx="9">
                  <c:v>3.9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DDF-4883-AFDA-B59A846F02B7}"/>
            </c:ext>
          </c:extLst>
        </c:ser>
        <c:ser>
          <c:idx val="13"/>
          <c:order val="12"/>
          <c:tx>
            <c:strRef>
              <c:f>'MoF graphs'!$B$43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graphs'!$C$43:$U$43</c:f>
              <c:numCache>
                <c:formatCode>0.0</c:formatCode>
                <c:ptCount val="19"/>
                <c:pt idx="7">
                  <c:v>4.5</c:v>
                </c:pt>
                <c:pt idx="8">
                  <c:v>2.5</c:v>
                </c:pt>
                <c:pt idx="9">
                  <c:v>4</c:v>
                </c:pt>
                <c:pt idx="1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6DDF-4883-AFDA-B59A846F02B7}"/>
            </c:ext>
          </c:extLst>
        </c:ser>
        <c:ser>
          <c:idx val="14"/>
          <c:order val="13"/>
          <c:tx>
            <c:strRef>
              <c:f>'MoF graphs'!$B$44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graphs'!$C$44:$U$44</c:f>
              <c:numCache>
                <c:formatCode>0.0</c:formatCode>
                <c:ptCount val="19"/>
                <c:pt idx="8">
                  <c:v>4</c:v>
                </c:pt>
                <c:pt idx="9">
                  <c:v>3.7</c:v>
                </c:pt>
                <c:pt idx="10">
                  <c:v>4</c:v>
                </c:pt>
                <c:pt idx="1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6DDF-4883-AFDA-B59A846F02B7}"/>
            </c:ext>
          </c:extLst>
        </c:ser>
        <c:ser>
          <c:idx val="17"/>
          <c:order val="14"/>
          <c:tx>
            <c:strRef>
              <c:f>'MoF graphs'!$B$45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graphs'!$C$45:$U$45</c:f>
              <c:numCache>
                <c:formatCode>General</c:formatCode>
                <c:ptCount val="19"/>
                <c:pt idx="9" formatCode="0.0">
                  <c:v>4.2</c:v>
                </c:pt>
                <c:pt idx="10" formatCode="0.0">
                  <c:v>4.2</c:v>
                </c:pt>
                <c:pt idx="11" formatCode="0.0">
                  <c:v>4</c:v>
                </c:pt>
                <c:pt idx="12" formatCode="0.0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DDF-4883-AFDA-B59A846F02B7}"/>
            </c:ext>
          </c:extLst>
        </c:ser>
        <c:ser>
          <c:idx val="18"/>
          <c:order val="15"/>
          <c:tx>
            <c:strRef>
              <c:f>'MoF graphs'!$B$46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graphs'!$C$46:$U$46</c:f>
              <c:numCache>
                <c:formatCode>General</c:formatCode>
                <c:ptCount val="19"/>
                <c:pt idx="10" formatCode="0.0">
                  <c:v>2.9</c:v>
                </c:pt>
                <c:pt idx="11" formatCode="0.0">
                  <c:v>2.8</c:v>
                </c:pt>
                <c:pt idx="12" formatCode="0.0">
                  <c:v>3.3</c:v>
                </c:pt>
                <c:pt idx="13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DDF-4883-AFDA-B59A846F02B7}"/>
            </c:ext>
          </c:extLst>
        </c:ser>
        <c:ser>
          <c:idx val="16"/>
          <c:order val="16"/>
          <c:tx>
            <c:strRef>
              <c:f>'MoF graphs'!$B$47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graphs'!$C$47:$U$47</c:f>
              <c:numCache>
                <c:formatCode>General</c:formatCode>
                <c:ptCount val="19"/>
                <c:pt idx="11" formatCode="0.0">
                  <c:v>2.1</c:v>
                </c:pt>
                <c:pt idx="12" formatCode="0.0">
                  <c:v>3</c:v>
                </c:pt>
                <c:pt idx="13" formatCode="0.0">
                  <c:v>3.6</c:v>
                </c:pt>
                <c:pt idx="14" formatCode="0.0">
                  <c:v>3.6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6DDF-4883-AFDA-B59A846F02B7}"/>
            </c:ext>
          </c:extLst>
        </c:ser>
        <c:ser>
          <c:idx val="19"/>
          <c:order val="17"/>
          <c:tx>
            <c:strRef>
              <c:f>'MoF graphs'!$B$48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BB-40B3-ADAC-4CBAF5FBA461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BB-40B3-ADAC-4CBAF5FBA461}"/>
                </c:ext>
              </c:extLst>
            </c:dLbl>
            <c:dLbl>
              <c:idx val="14"/>
              <c:dLblPos val="b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BB-40B3-ADAC-4CBAF5FBA46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graphs'!$C$48:$U$48</c:f>
              <c:numCache>
                <c:formatCode>General</c:formatCode>
                <c:ptCount val="19"/>
                <c:pt idx="12" formatCode="0.0">
                  <c:v>2.5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DDF-4883-AFDA-B59A846F02B7}"/>
            </c:ext>
          </c:extLst>
        </c:ser>
        <c:ser>
          <c:idx val="20"/>
          <c:order val="18"/>
          <c:tx>
            <c:strRef>
              <c:f>'MoF graphs'!$B$49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graphs'!$C$49:$U$49</c:f>
              <c:numCache>
                <c:formatCode>0.0</c:formatCode>
                <c:ptCount val="19"/>
                <c:pt idx="13">
                  <c:v>3.7</c:v>
                </c:pt>
                <c:pt idx="14">
                  <c:v>3.4</c:v>
                </c:pt>
                <c:pt idx="15">
                  <c:v>3.2</c:v>
                </c:pt>
                <c:pt idx="1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6DDF-4883-AFDA-B59A846F02B7}"/>
            </c:ext>
          </c:extLst>
        </c:ser>
        <c:ser>
          <c:idx val="12"/>
          <c:order val="19"/>
          <c:tx>
            <c:strRef>
              <c:f>'MoF graphs'!$B$50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bg2">
                    <a:lumMod val="5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  <a:prstDash val="sysDash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8BB-40B3-ADAC-4CBAF5FBA461}"/>
              </c:ext>
            </c:extLst>
          </c:dPt>
          <c:dLbls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BB-40B3-ADAC-4CBAF5FBA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graphs'!$C$50:$U$50</c:f>
              <c:numCache>
                <c:formatCode>0.0</c:formatCode>
                <c:ptCount val="19"/>
                <c:pt idx="14">
                  <c:v>4.8</c:v>
                </c:pt>
                <c:pt idx="15">
                  <c:v>3.0000000000000027</c:v>
                </c:pt>
                <c:pt idx="16">
                  <c:v>3.0000000999999665</c:v>
                </c:pt>
                <c:pt idx="17">
                  <c:v>2.9000000999999997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6DDF-4883-AFDA-B59A846F02B7}"/>
            </c:ext>
          </c:extLst>
        </c:ser>
        <c:ser>
          <c:idx val="15"/>
          <c:order val="20"/>
          <c:tx>
            <c:strRef>
              <c:f>'MoF graphs'!$B$51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9050" cap="rnd">
              <a:solidFill>
                <a:schemeClr val="bg2">
                  <a:lumMod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graphs'!$C$28:$U$28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graphs'!$C$51:$U$51</c:f>
              <c:numCache>
                <c:formatCode>0.0</c:formatCode>
                <c:ptCount val="19"/>
                <c:pt idx="15">
                  <c:v>3.1651759586520889</c:v>
                </c:pt>
                <c:pt idx="16">
                  <c:v>2.8019437387727164</c:v>
                </c:pt>
                <c:pt idx="17">
                  <c:v>2.7963225380752244</c:v>
                </c:pt>
                <c:pt idx="18">
                  <c:v>2.7948470188598362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6DDF-4883-AFDA-B59A846F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284352"/>
        <c:axId val="173323008"/>
      </c:scatterChart>
      <c:valAx>
        <c:axId val="173284352"/>
        <c:scaling>
          <c:orientation val="minMax"/>
        </c:scaling>
        <c:delete val="1"/>
        <c:axPos val="b"/>
        <c:numFmt formatCode="yyyy" sourceLinked="0"/>
        <c:majorTickMark val="out"/>
        <c:minorTickMark val="none"/>
        <c:tickLblPos val="low"/>
        <c:crossAx val="173323008"/>
        <c:crosses val="autoZero"/>
        <c:crossBetween val="midCat"/>
      </c:valAx>
      <c:valAx>
        <c:axId val="17332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284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Inflation (cons. price index) </a:t>
            </a:r>
            <a:r>
              <a:rPr lang="en-GB" baseline="0"/>
              <a:t>forecasted/actual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grafiska_analize!$A$190</c:f>
              <c:strCache>
                <c:ptCount val="1"/>
                <c:pt idx="0">
                  <c:v>Forecasted_Inflation (cons. price index)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grafiska_analize!$B$190:$Q$190</c:f>
              <c:numCache>
                <c:formatCode>0.0</c:formatCode>
                <c:ptCount val="16"/>
                <c:pt idx="0">
                  <c:v>6.3</c:v>
                </c:pt>
                <c:pt idx="1">
                  <c:v>6.4</c:v>
                </c:pt>
                <c:pt idx="2">
                  <c:v>6.5</c:v>
                </c:pt>
                <c:pt idx="3">
                  <c:v>8.8000000000000007</c:v>
                </c:pt>
                <c:pt idx="4">
                  <c:v>16.2</c:v>
                </c:pt>
                <c:pt idx="5">
                  <c:v>3.5</c:v>
                </c:pt>
                <c:pt idx="6">
                  <c:v>-1.2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0.4</c:v>
                </c:pt>
                <c:pt idx="10">
                  <c:v>0.8</c:v>
                </c:pt>
                <c:pt idx="11">
                  <c:v>0.8</c:v>
                </c:pt>
                <c:pt idx="12">
                  <c:v>0</c:v>
                </c:pt>
                <c:pt idx="13">
                  <c:v>2.8</c:v>
                </c:pt>
                <c:pt idx="14">
                  <c:v>2.5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F-4A56-B395-6EEC2E2BCCFA}"/>
            </c:ext>
          </c:extLst>
        </c:ser>
        <c:ser>
          <c:idx val="1"/>
          <c:order val="1"/>
          <c:tx>
            <c:strRef>
              <c:f>grafiska_analize!$A$191</c:f>
              <c:strCache>
                <c:ptCount val="1"/>
                <c:pt idx="0">
                  <c:v>Actual_ Inflation (cons. price index)r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grafiska_analize!$B$191:$Q$191</c:f>
              <c:numCache>
                <c:formatCode>0.0</c:formatCode>
                <c:ptCount val="16"/>
                <c:pt idx="0">
                  <c:v>6.2</c:v>
                </c:pt>
                <c:pt idx="1">
                  <c:v>6.7473968465535705</c:v>
                </c:pt>
                <c:pt idx="2">
                  <c:v>6.5363427876487208</c:v>
                </c:pt>
                <c:pt idx="3">
                  <c:v>10.092914703421556</c:v>
                </c:pt>
                <c:pt idx="4">
                  <c:v>15.402460824643939</c:v>
                </c:pt>
                <c:pt idx="5">
                  <c:v>3.5341120261922327</c:v>
                </c:pt>
                <c:pt idx="6">
                  <c:v>-1.0846486930523866</c:v>
                </c:pt>
                <c:pt idx="7">
                  <c:v>4.3706792080006949</c:v>
                </c:pt>
                <c:pt idx="8">
                  <c:v>2.2578915204350096</c:v>
                </c:pt>
                <c:pt idx="9">
                  <c:v>-2.9515290628040702E-2</c:v>
                </c:pt>
                <c:pt idx="10">
                  <c:v>0.62037009925921893</c:v>
                </c:pt>
                <c:pt idx="11">
                  <c:v>0.174354385594782</c:v>
                </c:pt>
                <c:pt idx="12">
                  <c:v>0.14064476304021412</c:v>
                </c:pt>
                <c:pt idx="13">
                  <c:v>2.930294902925823</c:v>
                </c:pt>
                <c:pt idx="14">
                  <c:v>2.5344028482822409</c:v>
                </c:pt>
                <c:pt idx="15">
                  <c:v>2.8115494557848137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F-4A56-B395-6EEC2E2BC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Inflation (cons. price index) </a:t>
            </a:r>
            <a:r>
              <a:rPr lang="en-GB" sz="1800" b="0" i="0" baseline="0">
                <a:effectLst/>
              </a:rPr>
              <a:t>forecasted/actual t+1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grafiska_analize!$A$193</c:f>
              <c:strCache>
                <c:ptCount val="1"/>
                <c:pt idx="0">
                  <c:v>(t+1) Forecasted_Inflation (cons. price index)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grafiska_analize!$C$193:$Q$193</c:f>
              <c:numCache>
                <c:formatCode>0.0</c:formatCode>
                <c:ptCount val="15"/>
                <c:pt idx="0">
                  <c:v>4.3</c:v>
                </c:pt>
                <c:pt idx="1">
                  <c:v>4.5</c:v>
                </c:pt>
                <c:pt idx="2">
                  <c:v>5.9</c:v>
                </c:pt>
                <c:pt idx="3">
                  <c:v>6.3</c:v>
                </c:pt>
                <c:pt idx="4">
                  <c:v>9.8000000000000007</c:v>
                </c:pt>
                <c:pt idx="5">
                  <c:v>-3.7</c:v>
                </c:pt>
                <c:pt idx="6">
                  <c:v>1.1000000000000001</c:v>
                </c:pt>
                <c:pt idx="7">
                  <c:v>2.4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</c:v>
                </c:pt>
                <c:pt idx="12">
                  <c:v>1.6</c:v>
                </c:pt>
                <c:pt idx="13">
                  <c:v>2.8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4-4D89-B250-17BD255A0C5C}"/>
            </c:ext>
          </c:extLst>
        </c:ser>
        <c:ser>
          <c:idx val="1"/>
          <c:order val="1"/>
          <c:tx>
            <c:strRef>
              <c:f>grafiska_analize!$A$194</c:f>
              <c:strCache>
                <c:ptCount val="1"/>
                <c:pt idx="0">
                  <c:v>(t+1)Actual_Inflation (cons. price index)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grafiska_analize!$C$194:$Q$194</c:f>
              <c:numCache>
                <c:formatCode>0.0</c:formatCode>
                <c:ptCount val="15"/>
                <c:pt idx="0">
                  <c:v>6.7473968465535705</c:v>
                </c:pt>
                <c:pt idx="1">
                  <c:v>6.5363427876487208</c:v>
                </c:pt>
                <c:pt idx="2">
                  <c:v>10.092914703421556</c:v>
                </c:pt>
                <c:pt idx="3">
                  <c:v>15.402460824643939</c:v>
                </c:pt>
                <c:pt idx="4">
                  <c:v>3.5341120261922327</c:v>
                </c:pt>
                <c:pt idx="5">
                  <c:v>-1.0846486930523866</c:v>
                </c:pt>
                <c:pt idx="6">
                  <c:v>4.3706792080006949</c:v>
                </c:pt>
                <c:pt idx="7">
                  <c:v>2.2578915204350096</c:v>
                </c:pt>
                <c:pt idx="8">
                  <c:v>-2.9515290628040702E-2</c:v>
                </c:pt>
                <c:pt idx="9">
                  <c:v>0.62037009925921893</c:v>
                </c:pt>
                <c:pt idx="10">
                  <c:v>0.174354385594782</c:v>
                </c:pt>
                <c:pt idx="11">
                  <c:v>0.14064476304021412</c:v>
                </c:pt>
                <c:pt idx="12">
                  <c:v>2.930294902925823</c:v>
                </c:pt>
                <c:pt idx="13">
                  <c:v>2.5344028482822409</c:v>
                </c:pt>
                <c:pt idx="14">
                  <c:v>2.8115494557848137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4-4D89-B250-17BD255A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Inflation (cons. price index) </a:t>
            </a:r>
            <a:r>
              <a:rPr lang="en-GB" sz="1800" b="0" i="0" baseline="0">
                <a:effectLst/>
              </a:rPr>
              <a:t>forecasted/actual t+2</a:t>
            </a:r>
            <a:endParaRPr lang="ru-RU">
              <a:effectLst/>
            </a:endParaRPr>
          </a:p>
        </c:rich>
      </c:tx>
      <c:layout>
        <c:manualLayout>
          <c:xMode val="edge"/>
          <c:yMode val="edge"/>
          <c:x val="0.29202891838008738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grafiska_analize!$A$196</c:f>
              <c:strCache>
                <c:ptCount val="1"/>
                <c:pt idx="0">
                  <c:v>(t+2) Forecasted_Inflation (cons. price index)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grafiska_analize!$D$196:$Q$196</c:f>
              <c:numCache>
                <c:formatCode>0.0</c:formatCode>
                <c:ptCount val="14"/>
                <c:pt idx="0">
                  <c:v>3.2</c:v>
                </c:pt>
                <c:pt idx="1">
                  <c:v>2.8</c:v>
                </c:pt>
                <c:pt idx="2">
                  <c:v>4.8</c:v>
                </c:pt>
                <c:pt idx="3">
                  <c:v>4.2</c:v>
                </c:pt>
                <c:pt idx="4">
                  <c:v>6.4</c:v>
                </c:pt>
                <c:pt idx="5">
                  <c:v>-2.8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A-4C86-8F38-26FED564EC9F}"/>
            </c:ext>
          </c:extLst>
        </c:ser>
        <c:ser>
          <c:idx val="1"/>
          <c:order val="1"/>
          <c:tx>
            <c:strRef>
              <c:f>grafiska_analize!$A$197</c:f>
              <c:strCache>
                <c:ptCount val="1"/>
                <c:pt idx="0">
                  <c:v>(t+2)Actual_Inflation (cons. price index)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grafiska_analize!$D$197:$Q$197</c:f>
              <c:numCache>
                <c:formatCode>0.0</c:formatCode>
                <c:ptCount val="14"/>
                <c:pt idx="0">
                  <c:v>6.5363427876487208</c:v>
                </c:pt>
                <c:pt idx="1">
                  <c:v>10.092914703421556</c:v>
                </c:pt>
                <c:pt idx="2">
                  <c:v>15.402460824643939</c:v>
                </c:pt>
                <c:pt idx="3">
                  <c:v>3.5341120261922327</c:v>
                </c:pt>
                <c:pt idx="4">
                  <c:v>-1.0846486930523866</c:v>
                </c:pt>
                <c:pt idx="5">
                  <c:v>4.3706792080006949</c:v>
                </c:pt>
                <c:pt idx="6">
                  <c:v>2.2578915204350096</c:v>
                </c:pt>
                <c:pt idx="7">
                  <c:v>-2.9515290628040702E-2</c:v>
                </c:pt>
                <c:pt idx="8">
                  <c:v>0.62037009925921893</c:v>
                </c:pt>
                <c:pt idx="9">
                  <c:v>0.174354385594782</c:v>
                </c:pt>
                <c:pt idx="10">
                  <c:v>0.14064476304021412</c:v>
                </c:pt>
                <c:pt idx="11">
                  <c:v>2.930294902925823</c:v>
                </c:pt>
                <c:pt idx="12">
                  <c:v>2.5344028482822409</c:v>
                </c:pt>
                <c:pt idx="13">
                  <c:v>2.8115494557848137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A-4C86-8F38-26FED564E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0" i="0" baseline="0">
                <a:effectLst/>
              </a:rPr>
              <a:t>Inflation (cons. price index) </a:t>
            </a:r>
            <a:r>
              <a:rPr lang="en-GB" sz="1800" b="0" i="0" baseline="0">
                <a:effectLst/>
              </a:rPr>
              <a:t>forecasted/actual 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23738465875908735"/>
          <c:y val="2.344667759903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grafiska_analize!$A$199</c:f>
              <c:strCache>
                <c:ptCount val="1"/>
                <c:pt idx="0">
                  <c:v>(t+3) Forecasted_Inflation (cons. price index)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grafiska_analize!$E$199:$R$199</c:f>
              <c:numCache>
                <c:formatCode>0.0</c:formatCode>
                <c:ptCount val="14"/>
                <c:pt idx="0">
                  <c:v>3</c:v>
                </c:pt>
                <c:pt idx="1">
                  <c:v>2.5</c:v>
                </c:pt>
                <c:pt idx="2">
                  <c:v>3.8</c:v>
                </c:pt>
                <c:pt idx="3">
                  <c:v>3.2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9-497C-9E44-B83793A83FF8}"/>
            </c:ext>
          </c:extLst>
        </c:ser>
        <c:ser>
          <c:idx val="1"/>
          <c:order val="1"/>
          <c:tx>
            <c:strRef>
              <c:f>grafiska_analize!$A$200</c:f>
              <c:strCache>
                <c:ptCount val="1"/>
                <c:pt idx="0">
                  <c:v>(t+3)Actual_Inflation (cons. price index)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grafiska_analize!$E$200:$Q$200</c:f>
              <c:numCache>
                <c:formatCode>0.0</c:formatCode>
                <c:ptCount val="13"/>
                <c:pt idx="0">
                  <c:v>10.092914703421556</c:v>
                </c:pt>
                <c:pt idx="1">
                  <c:v>15.402460824643939</c:v>
                </c:pt>
                <c:pt idx="2">
                  <c:v>3.5341120261922327</c:v>
                </c:pt>
                <c:pt idx="3">
                  <c:v>-1.0846486930523866</c:v>
                </c:pt>
                <c:pt idx="4">
                  <c:v>4.3706792080006949</c:v>
                </c:pt>
                <c:pt idx="5">
                  <c:v>2.2578915204350096</c:v>
                </c:pt>
                <c:pt idx="6">
                  <c:v>-2.9515290628040702E-2</c:v>
                </c:pt>
                <c:pt idx="7">
                  <c:v>0.62037009925921893</c:v>
                </c:pt>
                <c:pt idx="8">
                  <c:v>0.174354385594782</c:v>
                </c:pt>
                <c:pt idx="9">
                  <c:v>0.14064476304021412</c:v>
                </c:pt>
                <c:pt idx="10">
                  <c:v>2.930294902925823</c:v>
                </c:pt>
                <c:pt idx="11">
                  <c:v>2.5344028482822409</c:v>
                </c:pt>
                <c:pt idx="12">
                  <c:v>2.8115494557848137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9-497C-9E44-B83793A8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lv-LV"/>
              <a:t>Inflation (cons. price index) </a:t>
            </a:r>
            <a:r>
              <a:rPr lang="en-GB" baseline="0"/>
              <a:t>actual/forecasted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9975666908684306E-2"/>
          <c:y val="0.11653409090909091"/>
          <c:w val="0.95470069928949619"/>
          <c:h val="0.79064319374850867"/>
        </c:manualLayout>
      </c:layout>
      <c:lineChart>
        <c:grouping val="standard"/>
        <c:varyColors val="0"/>
        <c:ser>
          <c:idx val="0"/>
          <c:order val="0"/>
          <c:tx>
            <c:strRef>
              <c:f>grafiska_analize!$A$205</c:f>
              <c:strCache>
                <c:ptCount val="1"/>
                <c:pt idx="0">
                  <c:v>Actual_Inflation (cons. price index)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grafiska_analize!$B$205:$Q$205</c:f>
              <c:numCache>
                <c:formatCode>0.0</c:formatCode>
                <c:ptCount val="16"/>
                <c:pt idx="0">
                  <c:v>6.2</c:v>
                </c:pt>
                <c:pt idx="1">
                  <c:v>6.7473968465535705</c:v>
                </c:pt>
                <c:pt idx="2">
                  <c:v>6.5363427876487208</c:v>
                </c:pt>
                <c:pt idx="3">
                  <c:v>10.092914703421556</c:v>
                </c:pt>
                <c:pt idx="4">
                  <c:v>15.402460824643939</c:v>
                </c:pt>
                <c:pt idx="5">
                  <c:v>3.5341120261922327</c:v>
                </c:pt>
                <c:pt idx="6">
                  <c:v>-1.0846486930523866</c:v>
                </c:pt>
                <c:pt idx="7">
                  <c:v>4.3706792080006949</c:v>
                </c:pt>
                <c:pt idx="8">
                  <c:v>2.2578915204350096</c:v>
                </c:pt>
                <c:pt idx="9">
                  <c:v>-2.9515290628040702E-2</c:v>
                </c:pt>
                <c:pt idx="10">
                  <c:v>0.62037009925921893</c:v>
                </c:pt>
                <c:pt idx="11">
                  <c:v>0.174354385594782</c:v>
                </c:pt>
                <c:pt idx="12">
                  <c:v>0.14064476304021412</c:v>
                </c:pt>
                <c:pt idx="13">
                  <c:v>2.930294902925823</c:v>
                </c:pt>
                <c:pt idx="14">
                  <c:v>2.5344028482822409</c:v>
                </c:pt>
                <c:pt idx="15">
                  <c:v>2.8115494557848137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7-4556-99A6-99FDC4605B8E}"/>
            </c:ext>
          </c:extLst>
        </c:ser>
        <c:ser>
          <c:idx val="1"/>
          <c:order val="1"/>
          <c:tx>
            <c:strRef>
              <c:f>grafiska_analize!$A$206</c:f>
              <c:strCache>
                <c:ptCount val="1"/>
                <c:pt idx="0">
                  <c:v>Forecasted_Inflation (cons. price index)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grafiska_analize!$B$206:$Q$206</c:f>
              <c:numCache>
                <c:formatCode>0.0</c:formatCode>
                <c:ptCount val="16"/>
                <c:pt idx="0">
                  <c:v>6.3</c:v>
                </c:pt>
                <c:pt idx="1">
                  <c:v>6.4</c:v>
                </c:pt>
                <c:pt idx="2">
                  <c:v>6.5</c:v>
                </c:pt>
                <c:pt idx="3">
                  <c:v>8.8000000000000007</c:v>
                </c:pt>
                <c:pt idx="4">
                  <c:v>16.2</c:v>
                </c:pt>
                <c:pt idx="5">
                  <c:v>3.5</c:v>
                </c:pt>
                <c:pt idx="6">
                  <c:v>-1.2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0.4</c:v>
                </c:pt>
                <c:pt idx="10">
                  <c:v>0.8</c:v>
                </c:pt>
                <c:pt idx="11">
                  <c:v>0.8</c:v>
                </c:pt>
                <c:pt idx="12">
                  <c:v>0</c:v>
                </c:pt>
                <c:pt idx="13">
                  <c:v>2.8</c:v>
                </c:pt>
                <c:pt idx="14">
                  <c:v>2.5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7-4556-99A6-99FDC4605B8E}"/>
            </c:ext>
          </c:extLst>
        </c:ser>
        <c:ser>
          <c:idx val="2"/>
          <c:order val="2"/>
          <c:tx>
            <c:strRef>
              <c:f>grafiska_analize!$A$207</c:f>
              <c:strCache>
                <c:ptCount val="1"/>
                <c:pt idx="0">
                  <c:v>(t+1) Forecasted_Inflation (cons. price index)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grafiska_analize!$C$207:$Q$207</c:f>
              <c:numCache>
                <c:formatCode>0.0</c:formatCode>
                <c:ptCount val="15"/>
                <c:pt idx="0">
                  <c:v>4.3</c:v>
                </c:pt>
                <c:pt idx="1">
                  <c:v>4.5</c:v>
                </c:pt>
                <c:pt idx="2">
                  <c:v>5.9</c:v>
                </c:pt>
                <c:pt idx="3">
                  <c:v>6.3</c:v>
                </c:pt>
                <c:pt idx="4">
                  <c:v>9.8000000000000007</c:v>
                </c:pt>
                <c:pt idx="5">
                  <c:v>-3.7</c:v>
                </c:pt>
                <c:pt idx="6">
                  <c:v>1.1000000000000001</c:v>
                </c:pt>
                <c:pt idx="7">
                  <c:v>2.4</c:v>
                </c:pt>
                <c:pt idx="8">
                  <c:v>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</c:v>
                </c:pt>
                <c:pt idx="12">
                  <c:v>1.6</c:v>
                </c:pt>
                <c:pt idx="13">
                  <c:v>2.8</c:v>
                </c:pt>
                <c:pt idx="1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7-4556-99A6-99FDC4605B8E}"/>
            </c:ext>
          </c:extLst>
        </c:ser>
        <c:ser>
          <c:idx val="3"/>
          <c:order val="3"/>
          <c:tx>
            <c:strRef>
              <c:f>grafiska_analize!$A$208</c:f>
              <c:strCache>
                <c:ptCount val="1"/>
                <c:pt idx="0">
                  <c:v>(t+2) Forecasted_Inflation (cons. price index)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grafiska_analize!$D$208:$Q$208</c:f>
              <c:numCache>
                <c:formatCode>0.0</c:formatCode>
                <c:ptCount val="14"/>
                <c:pt idx="0">
                  <c:v>3.2</c:v>
                </c:pt>
                <c:pt idx="1">
                  <c:v>2.8</c:v>
                </c:pt>
                <c:pt idx="2">
                  <c:v>4.8</c:v>
                </c:pt>
                <c:pt idx="3">
                  <c:v>4.2</c:v>
                </c:pt>
                <c:pt idx="4">
                  <c:v>6.4</c:v>
                </c:pt>
                <c:pt idx="5">
                  <c:v>-2.8</c:v>
                </c:pt>
                <c:pt idx="6">
                  <c:v>1.5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</c:v>
                </c:pt>
                <c:pt idx="1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27-4556-99A6-99FDC4605B8E}"/>
            </c:ext>
          </c:extLst>
        </c:ser>
        <c:ser>
          <c:idx val="4"/>
          <c:order val="4"/>
          <c:tx>
            <c:strRef>
              <c:f>grafiska_analize!$A$209</c:f>
              <c:strCache>
                <c:ptCount val="1"/>
                <c:pt idx="0">
                  <c:v>(t+3) Forecasted_Inflation (cons. price index)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grafiska_analize!$E$209:$R$209</c:f>
              <c:numCache>
                <c:formatCode>0.0</c:formatCode>
                <c:ptCount val="14"/>
                <c:pt idx="0">
                  <c:v>3</c:v>
                </c:pt>
                <c:pt idx="1">
                  <c:v>2.5</c:v>
                </c:pt>
                <c:pt idx="2">
                  <c:v>3.8</c:v>
                </c:pt>
                <c:pt idx="3">
                  <c:v>3.2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27-4556-99A6-99FDC460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GDP deflator</a:t>
            </a:r>
          </a:p>
        </c:rich>
      </c:tx>
      <c:layout>
        <c:manualLayout>
          <c:xMode val="edge"/>
          <c:yMode val="edge"/>
          <c:x val="0.34825937871393031"/>
          <c:y val="7.1502857186611424E-2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graphs'!$B$57</c:f>
              <c:strCache>
                <c:ptCount val="1"/>
                <c:pt idx="0">
                  <c:v>GDP deflator (Actual, FM budget)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graphs'!$C$57:$U$57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20.115994367509373</c:v>
                </c:pt>
                <c:pt idx="4">
                  <c:v>11.751474362459248</c:v>
                </c:pt>
                <c:pt idx="5">
                  <c:v>-9.6796654017876733</c:v>
                </c:pt>
                <c:pt idx="6">
                  <c:v>-0.8118304151914657</c:v>
                </c:pt>
                <c:pt idx="7">
                  <c:v>6.3946596937162639</c:v>
                </c:pt>
                <c:pt idx="8">
                  <c:v>3.615730095767745</c:v>
                </c:pt>
                <c:pt idx="9">
                  <c:v>1.6468685626624762</c:v>
                </c:pt>
                <c:pt idx="10">
                  <c:v>1.7584937066441881</c:v>
                </c:pt>
                <c:pt idx="11">
                  <c:v>1.2258023772631077E-3</c:v>
                </c:pt>
                <c:pt idx="12">
                  <c:v>0.86733306357842821</c:v>
                </c:pt>
                <c:pt idx="13">
                  <c:v>3.1853216578339243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1E-4912-9E93-44B640F8FE1E}"/>
            </c:ext>
          </c:extLst>
        </c:ser>
        <c:ser>
          <c:idx val="2"/>
          <c:order val="1"/>
          <c:tx>
            <c:strRef>
              <c:f>'MoF graphs'!$B$58</c:f>
              <c:strCache>
                <c:ptCount val="1"/>
                <c:pt idx="0">
                  <c:v>GDP deflator (Actual, ESA2010)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401678657074338E-2"/>
                  <c:y val="-2.295335059624985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59-4595-826E-558B900167DF}"/>
                </c:ext>
              </c:extLst>
            </c:dLbl>
            <c:dLbl>
              <c:idx val="1"/>
              <c:layout>
                <c:manualLayout>
                  <c:x val="-3.2404076738609143E-2"/>
                  <c:y val="-3.70947636129193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59-4595-826E-558B900167DF}"/>
                </c:ext>
              </c:extLst>
            </c:dLbl>
            <c:dLbl>
              <c:idx val="2"/>
              <c:layout>
                <c:manualLayout>
                  <c:x val="-3.6900479616306957E-2"/>
                  <c:y val="-4.063011686708689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59-4595-826E-558B900167DF}"/>
                </c:ext>
              </c:extLst>
            </c:dLbl>
            <c:dLbl>
              <c:idx val="3"/>
              <c:layout>
                <c:manualLayout>
                  <c:x val="-2.6408872901678659E-2"/>
                  <c:y val="-2.648870385041725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59-4595-826E-558B900167DF}"/>
                </c:ext>
              </c:extLst>
            </c:dLbl>
            <c:dLbl>
              <c:idx val="4"/>
              <c:layout>
                <c:manualLayout>
                  <c:x val="-5.0389688249400537E-2"/>
                  <c:y val="-1.2347290833747648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59-4595-826E-558B900167DF}"/>
                </c:ext>
              </c:extLst>
            </c:dLbl>
            <c:dLbl>
              <c:idx val="5"/>
              <c:layout>
                <c:manualLayout>
                  <c:x val="-5.0389688249400481E-2"/>
                  <c:y val="-2.295335059624998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59-4595-826E-558B900167DF}"/>
                </c:ext>
              </c:extLst>
            </c:dLbl>
            <c:dLbl>
              <c:idx val="7"/>
              <c:layout>
                <c:manualLayout>
                  <c:x val="-2.6408872901678659E-2"/>
                  <c:y val="-2.648870385041731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59-4595-826E-558B900167DF}"/>
                </c:ext>
              </c:extLst>
            </c:dLbl>
            <c:dLbl>
              <c:idx val="11"/>
              <c:layout>
                <c:manualLayout>
                  <c:x val="-2.6408872901678659E-2"/>
                  <c:y val="2.654159496209364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59-4595-826E-558B900167DF}"/>
                </c:ext>
              </c:extLst>
            </c:dLbl>
            <c:dLbl>
              <c:idx val="12"/>
              <c:layout>
                <c:manualLayout>
                  <c:x val="-2.9406474820143885E-2"/>
                  <c:y val="4.0683007978763383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59-4595-826E-558B900167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graphs'!$C$58:$U$58</c:f>
              <c:numCache>
                <c:formatCode>0.0</c:formatCode>
                <c:ptCount val="19"/>
                <c:pt idx="0">
                  <c:v>6.741573033707871</c:v>
                </c:pt>
                <c:pt idx="1">
                  <c:v>11.278195488721797</c:v>
                </c:pt>
                <c:pt idx="2">
                  <c:v>12.43243243243243</c:v>
                </c:pt>
                <c:pt idx="3">
                  <c:v>20.07211538461539</c:v>
                </c:pt>
                <c:pt idx="4">
                  <c:v>11.711711711711722</c:v>
                </c:pt>
                <c:pt idx="5">
                  <c:v>-9.6774193548387171</c:v>
                </c:pt>
                <c:pt idx="6">
                  <c:v>-0.79365079365079427</c:v>
                </c:pt>
                <c:pt idx="7">
                  <c:v>6.4000000000000057</c:v>
                </c:pt>
                <c:pt idx="8">
                  <c:v>3.5714285714285747</c:v>
                </c:pt>
                <c:pt idx="9">
                  <c:v>1.724137931034474</c:v>
                </c:pt>
                <c:pt idx="10">
                  <c:v>1.6949152542372798</c:v>
                </c:pt>
                <c:pt idx="11">
                  <c:v>0</c:v>
                </c:pt>
                <c:pt idx="12">
                  <c:v>0.87719298245614119</c:v>
                </c:pt>
                <c:pt idx="13">
                  <c:v>3.2173913043478386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D1E-4912-9E93-44B640F8FE1E}"/>
            </c:ext>
          </c:extLst>
        </c:ser>
        <c:ser>
          <c:idx val="3"/>
          <c:order val="2"/>
          <c:tx>
            <c:strRef>
              <c:f>'MoF graphs'!$B$59</c:f>
              <c:strCache>
                <c:ptCount val="1"/>
                <c:pt idx="0">
                  <c:v>GDP deflator (Actual, ESA95)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graphs'!$C$59:$U$59</c:f>
              <c:numCache>
                <c:formatCode>0.0</c:formatCode>
                <c:ptCount val="19"/>
                <c:pt idx="0">
                  <c:v>6.9444444444444517</c:v>
                </c:pt>
                <c:pt idx="1">
                  <c:v>10.227272727272736</c:v>
                </c:pt>
                <c:pt idx="2">
                  <c:v>11.340206185567004</c:v>
                </c:pt>
                <c:pt idx="3">
                  <c:v>20.238095238095241</c:v>
                </c:pt>
                <c:pt idx="4">
                  <c:v>12.431243124312431</c:v>
                </c:pt>
                <c:pt idx="5">
                  <c:v>-1.2720156555773112</c:v>
                </c:pt>
                <c:pt idx="6">
                  <c:v>-0.89197224975221989</c:v>
                </c:pt>
                <c:pt idx="7">
                  <c:v>6.0000000000000053</c:v>
                </c:pt>
                <c:pt idx="8">
                  <c:v>3.3962264150943424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D1E-4912-9E93-44B640F8FE1E}"/>
            </c:ext>
          </c:extLst>
        </c:ser>
        <c:ser>
          <c:idx val="4"/>
          <c:order val="3"/>
          <c:tx>
            <c:strRef>
              <c:f>'MoF graphs'!$B$60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graphs'!$C$60:$U$60</c:f>
              <c:numCache>
                <c:formatCode>0.0</c:formatCode>
                <c:ptCount val="19"/>
                <c:pt idx="15">
                  <c:v>3.0857545044011374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D1E-4912-9E93-44B640F8FE1E}"/>
            </c:ext>
          </c:extLst>
        </c:ser>
        <c:ser>
          <c:idx val="5"/>
          <c:order val="4"/>
          <c:tx>
            <c:strRef>
              <c:f>'MoF graphs'!$B$61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circle"/>
              <c:size val="5"/>
              <c:spPr>
                <a:solidFill>
                  <a:schemeClr val="dk1">
                    <a:tint val="60000"/>
                  </a:schemeClr>
                </a:solidFill>
                <a:ln w="28575">
                  <a:solidFill>
                    <a:schemeClr val="bg2">
                      <a:lumMod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B97-4E36-958E-458BEB65FF17}"/>
              </c:ext>
            </c:extLst>
          </c:dPt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graphs'!$C$61:$U$61</c:f>
              <c:numCache>
                <c:formatCode>0.0</c:formatCode>
                <c:ptCount val="19"/>
                <c:pt idx="14">
                  <c:v>3.9049963566903756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D1E-4912-9E93-44B640F8FE1E}"/>
            </c:ext>
          </c:extLst>
        </c:ser>
        <c:ser>
          <c:idx val="6"/>
          <c:order val="5"/>
          <c:tx>
            <c:strRef>
              <c:f>'MoF graphs'!$B$62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graphs'!$C$62:$U$62</c:f>
              <c:numCache>
                <c:formatCode>0.0</c:formatCode>
                <c:ptCount val="19"/>
                <c:pt idx="0">
                  <c:v>6</c:v>
                </c:pt>
                <c:pt idx="1">
                  <c:v>4.0999999999999996</c:v>
                </c:pt>
                <c:pt idx="2">
                  <c:v>2.9</c:v>
                </c:pt>
                <c:pt idx="3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D1E-4912-9E93-44B640F8FE1E}"/>
            </c:ext>
          </c:extLst>
        </c:ser>
        <c:ser>
          <c:idx val="7"/>
          <c:order val="6"/>
          <c:tx>
            <c:strRef>
              <c:f>'MoF graphs'!$B$63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graphs'!$C$63:$U$63</c:f>
              <c:numCache>
                <c:formatCode>0.0</c:formatCode>
                <c:ptCount val="19"/>
                <c:pt idx="1">
                  <c:v>6.6</c:v>
                </c:pt>
                <c:pt idx="2">
                  <c:v>4.5</c:v>
                </c:pt>
                <c:pt idx="3">
                  <c:v>3.3</c:v>
                </c:pt>
                <c:pt idx="4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D1E-4912-9E93-44B640F8FE1E}"/>
            </c:ext>
          </c:extLst>
        </c:ser>
        <c:ser>
          <c:idx val="8"/>
          <c:order val="7"/>
          <c:tx>
            <c:strRef>
              <c:f>'MoF graphs'!$B$64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graphs'!$C$64:$U$64</c:f>
              <c:numCache>
                <c:formatCode>0.0</c:formatCode>
                <c:ptCount val="19"/>
                <c:pt idx="2">
                  <c:v>9.4</c:v>
                </c:pt>
                <c:pt idx="3">
                  <c:v>7.4</c:v>
                </c:pt>
                <c:pt idx="4">
                  <c:v>6</c:v>
                </c:pt>
                <c:pt idx="5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1E-4912-9E93-44B640F8FE1E}"/>
            </c:ext>
          </c:extLst>
        </c:ser>
        <c:ser>
          <c:idx val="9"/>
          <c:order val="8"/>
          <c:tx>
            <c:strRef>
              <c:f>'MoF graphs'!$B$65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graphs'!$C$65:$U$65</c:f>
              <c:numCache>
                <c:formatCode>0.0</c:formatCode>
                <c:ptCount val="19"/>
                <c:pt idx="3">
                  <c:v>10.5</c:v>
                </c:pt>
                <c:pt idx="4">
                  <c:v>7.8</c:v>
                </c:pt>
                <c:pt idx="5">
                  <c:v>6</c:v>
                </c:pt>
                <c:pt idx="6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4D1E-4912-9E93-44B640F8FE1E}"/>
            </c:ext>
          </c:extLst>
        </c:ser>
        <c:ser>
          <c:idx val="10"/>
          <c:order val="9"/>
          <c:tx>
            <c:strRef>
              <c:f>'MoF graphs'!$B$66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graphs'!$C$66:$U$66</c:f>
              <c:numCache>
                <c:formatCode>0.0</c:formatCode>
                <c:ptCount val="19"/>
                <c:pt idx="4">
                  <c:v>13.9</c:v>
                </c:pt>
                <c:pt idx="5">
                  <c:v>8.6</c:v>
                </c:pt>
                <c:pt idx="6">
                  <c:v>6</c:v>
                </c:pt>
                <c:pt idx="7">
                  <c:v>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4D1E-4912-9E93-44B640F8FE1E}"/>
            </c:ext>
          </c:extLst>
        </c:ser>
        <c:ser>
          <c:idx val="11"/>
          <c:order val="10"/>
          <c:tx>
            <c:strRef>
              <c:f>'MoF graphs'!$B$67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graphs'!$C$67:$U$67</c:f>
              <c:numCache>
                <c:formatCode>0.0</c:formatCode>
                <c:ptCount val="19"/>
                <c:pt idx="5">
                  <c:v>-2.1</c:v>
                </c:pt>
                <c:pt idx="6">
                  <c:v>-5</c:v>
                </c:pt>
                <c:pt idx="7">
                  <c:v>-2.2000000000000002</c:v>
                </c:pt>
                <c:pt idx="8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4D1E-4912-9E93-44B640F8FE1E}"/>
            </c:ext>
          </c:extLst>
        </c:ser>
        <c:ser>
          <c:idx val="12"/>
          <c:order val="11"/>
          <c:tx>
            <c:strRef>
              <c:f>'MoF graphs'!$B$68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graphs'!$C$68:$U$68</c:f>
              <c:numCache>
                <c:formatCode>0.0</c:formatCode>
                <c:ptCount val="19"/>
                <c:pt idx="6">
                  <c:v>-3</c:v>
                </c:pt>
                <c:pt idx="7">
                  <c:v>0.60000000000000009</c:v>
                </c:pt>
                <c:pt idx="8">
                  <c:v>1</c:v>
                </c:pt>
                <c:pt idx="9">
                  <c:v>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4D1E-4912-9E93-44B640F8FE1E}"/>
            </c:ext>
          </c:extLst>
        </c:ser>
        <c:ser>
          <c:idx val="13"/>
          <c:order val="12"/>
          <c:tx>
            <c:strRef>
              <c:f>'MoF graphs'!$B$69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graphs'!$C$69:$U$69</c:f>
              <c:numCache>
                <c:formatCode>0.0</c:formatCode>
                <c:ptCount val="19"/>
                <c:pt idx="7">
                  <c:v>4</c:v>
                </c:pt>
                <c:pt idx="8">
                  <c:v>1.7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4D1E-4912-9E93-44B640F8FE1E}"/>
            </c:ext>
          </c:extLst>
        </c:ser>
        <c:ser>
          <c:idx val="14"/>
          <c:order val="13"/>
          <c:tx>
            <c:strRef>
              <c:f>'MoF graphs'!$B$70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graphs'!$C$70:$U$70</c:f>
              <c:numCache>
                <c:formatCode>0.0</c:formatCode>
                <c:ptCount val="19"/>
                <c:pt idx="8">
                  <c:v>2.6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4D1E-4912-9E93-44B640F8FE1E}"/>
            </c:ext>
          </c:extLst>
        </c:ser>
        <c:ser>
          <c:idx val="16"/>
          <c:order val="14"/>
          <c:tx>
            <c:strRef>
              <c:f>'MoF graphs'!$B$71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graphs'!$C$71:$U$71</c:f>
              <c:numCache>
                <c:formatCode>General</c:formatCode>
                <c:ptCount val="19"/>
                <c:pt idx="9" formatCode="0.0">
                  <c:v>1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4D1E-4912-9E93-44B640F8FE1E}"/>
            </c:ext>
          </c:extLst>
        </c:ser>
        <c:ser>
          <c:idx val="17"/>
          <c:order val="15"/>
          <c:tx>
            <c:strRef>
              <c:f>'MoF graphs'!$B$72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graphs'!$C$72:$U$72</c:f>
              <c:numCache>
                <c:formatCode>General</c:formatCode>
                <c:ptCount val="19"/>
                <c:pt idx="10" formatCode="0.0">
                  <c:v>0.9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4D1E-4912-9E93-44B640F8FE1E}"/>
            </c:ext>
          </c:extLst>
        </c:ser>
        <c:ser>
          <c:idx val="1"/>
          <c:order val="16"/>
          <c:tx>
            <c:strRef>
              <c:f>'MoF graphs'!$B$73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graphs'!$C$73:$U$73</c:f>
              <c:numCache>
                <c:formatCode>General</c:formatCode>
                <c:ptCount val="19"/>
                <c:pt idx="11" formatCode="0.0">
                  <c:v>1.1000000000000001</c:v>
                </c:pt>
                <c:pt idx="12" formatCode="0.0">
                  <c:v>2.1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4D1E-4912-9E93-44B640F8FE1E}"/>
            </c:ext>
          </c:extLst>
        </c:ser>
        <c:ser>
          <c:idx val="15"/>
          <c:order val="17"/>
          <c:tx>
            <c:strRef>
              <c:f>'MoF graphs'!$B$74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graphs'!$C$74:$U$74</c:f>
              <c:numCache>
                <c:formatCode>General</c:formatCode>
                <c:ptCount val="19"/>
                <c:pt idx="12" formatCode="0.0">
                  <c:v>0.3</c:v>
                </c:pt>
                <c:pt idx="13" formatCode="0.0">
                  <c:v>1.7</c:v>
                </c:pt>
                <c:pt idx="14" formatCode="0.0">
                  <c:v>2.2000000000000002</c:v>
                </c:pt>
                <c:pt idx="15" formatCode="0.0">
                  <c:v>2.7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4D1E-4912-9E93-44B640F8FE1E}"/>
            </c:ext>
          </c:extLst>
        </c:ser>
        <c:ser>
          <c:idx val="18"/>
          <c:order val="18"/>
          <c:tx>
            <c:strRef>
              <c:f>'MoF graphs'!$B$75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graphs'!$C$75:$U$75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2.2999999999999998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4D1E-4912-9E93-44B640F8FE1E}"/>
            </c:ext>
          </c:extLst>
        </c:ser>
        <c:ser>
          <c:idx val="19"/>
          <c:order val="19"/>
          <c:tx>
            <c:strRef>
              <c:f>'MoF graphs'!$B$76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graphs'!$C$76:$U$76</c:f>
              <c:numCache>
                <c:formatCode>General</c:formatCode>
                <c:ptCount val="19"/>
                <c:pt idx="14" formatCode="0.0">
                  <c:v>3.0921695185186309</c:v>
                </c:pt>
                <c:pt idx="15" formatCode="0.0">
                  <c:v>3.1098998926652115</c:v>
                </c:pt>
                <c:pt idx="16" formatCode="0.0">
                  <c:v>2.7493656148651837</c:v>
                </c:pt>
                <c:pt idx="17" formatCode="0.0">
                  <c:v>2.5473957515858388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97-4E36-958E-458BEB65FF17}"/>
            </c:ext>
          </c:extLst>
        </c:ser>
        <c:ser>
          <c:idx val="20"/>
          <c:order val="20"/>
          <c:tx>
            <c:strRef>
              <c:f>'MoF graphs'!$B$77</c:f>
              <c:strCache>
                <c:ptCount val="1"/>
                <c:pt idx="0">
                  <c:v>GDP deflator</c:v>
                </c:pt>
              </c:strCache>
            </c:strRef>
          </c:tx>
          <c:spPr>
            <a:ln w="19050" cap="rnd">
              <a:solidFill>
                <a:schemeClr val="dk1">
                  <a:tint val="8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97-4E36-958E-458BEB65FF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97-4E36-958E-458BEB65FF1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97-4E36-958E-458BEB65F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graphs'!$C$54:$U$54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graphs'!$C$77:$U$77</c:f>
              <c:numCache>
                <c:formatCode>General</c:formatCode>
                <c:ptCount val="19"/>
                <c:pt idx="15" formatCode="0.0">
                  <c:v>3.098692282328912</c:v>
                </c:pt>
                <c:pt idx="16" formatCode="0.0">
                  <c:v>2.7031580192971632</c:v>
                </c:pt>
                <c:pt idx="17" formatCode="0.0">
                  <c:v>2.399702666445009</c:v>
                </c:pt>
                <c:pt idx="18" formatCode="0.0">
                  <c:v>2.3997000550839687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97-4E36-958E-458BEB65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520384"/>
        <c:axId val="173521920"/>
      </c:scatterChart>
      <c:valAx>
        <c:axId val="1735203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3521920"/>
        <c:crosses val="autoZero"/>
        <c:crossBetween val="midCat"/>
      </c:valAx>
      <c:valAx>
        <c:axId val="17352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3520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lv-LV">
                <a:solidFill>
                  <a:srgbClr val="002060"/>
                </a:solidFill>
              </a:rPr>
              <a:t>Inflation (PCI)</a:t>
            </a:r>
          </a:p>
        </c:rich>
      </c:tx>
      <c:layout>
        <c:manualLayout>
          <c:xMode val="edge"/>
          <c:yMode val="edge"/>
          <c:x val="0.33940577697739055"/>
          <c:y val="0.10191833853313029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'MoF graphs'!$B$83</c:f>
              <c:strCache>
                <c:ptCount val="1"/>
                <c:pt idx="0">
                  <c:v>Inflation (CPI), Actual data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3.232102977536052E-2"/>
                  <c:y val="-3.843514186396210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2-4BB3-8DEE-2C686EF1CDE8}"/>
                </c:ext>
              </c:extLst>
            </c:dLbl>
            <c:dLbl>
              <c:idx val="3"/>
              <c:layout>
                <c:manualLayout>
                  <c:x val="-3.3815989524452125E-2"/>
                  <c:y val="-3.8435141863962054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B2-4BB3-8DEE-2C686EF1CDE8}"/>
                </c:ext>
              </c:extLst>
            </c:dLbl>
            <c:dLbl>
              <c:idx val="4"/>
              <c:layout>
                <c:manualLayout>
                  <c:x val="-4.5775667517184974E-2"/>
                  <c:y val="-1.38219219000242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B2-4BB3-8DEE-2C686EF1CDE8}"/>
                </c:ext>
              </c:extLst>
            </c:dLbl>
            <c:dLbl>
              <c:idx val="5"/>
              <c:layout>
                <c:manualLayout>
                  <c:x val="-2.1861993243302669E-2"/>
                  <c:y val="-9.1058819186434922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B2-4BB3-8DEE-2C686EF1CDE8}"/>
                </c:ext>
              </c:extLst>
            </c:dLbl>
            <c:dLbl>
              <c:idx val="6"/>
              <c:layout>
                <c:manualLayout>
                  <c:x val="-2.6341190778994095E-2"/>
                  <c:y val="-6.6125014323392031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B2-4BB3-8DEE-2C686EF1CDE8}"/>
                </c:ext>
              </c:extLst>
            </c:dLbl>
            <c:dLbl>
              <c:idx val="7"/>
              <c:layout>
                <c:manualLayout>
                  <c:x val="-2.6341190778994206E-2"/>
                  <c:y val="-4.766509935043882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B2-4BB3-8DEE-2C686EF1CDE8}"/>
                </c:ext>
              </c:extLst>
            </c:dLbl>
            <c:dLbl>
              <c:idx val="9"/>
              <c:layout>
                <c:manualLayout>
                  <c:x val="-2.6341190778994095E-2"/>
                  <c:y val="2.3097908045882336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B2-4BB3-8DEE-2C686EF1CDE8}"/>
                </c:ext>
              </c:extLst>
            </c:dLbl>
            <c:dLbl>
              <c:idx val="10"/>
              <c:layout>
                <c:manualLayout>
                  <c:x val="-2.6341190778994206E-2"/>
                  <c:y val="3.5404518027851217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B2-4BB3-8DEE-2C686EF1CDE8}"/>
                </c:ext>
              </c:extLst>
            </c:dLbl>
            <c:dLbl>
              <c:idx val="11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B2-4BB3-8DEE-2C686EF1CDE8}"/>
                </c:ext>
              </c:extLst>
            </c:dLbl>
            <c:dLbl>
              <c:idx val="12"/>
              <c:layout>
                <c:manualLayout>
                  <c:x val="-2.6341190778994095E-2"/>
                  <c:y val="3.5404518027851099E-2"/>
                </c:manualLayout>
              </c:layout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B2-4BB3-8DEE-2C686EF1CD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5-4A8B-975D-667F3CDEFF7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graphs'!$C$83:$U$83</c:f>
              <c:numCache>
                <c:formatCode>0.0</c:formatCode>
                <c:ptCount val="19"/>
                <c:pt idx="0">
                  <c:v>6.2</c:v>
                </c:pt>
                <c:pt idx="1">
                  <c:v>6.7</c:v>
                </c:pt>
                <c:pt idx="2">
                  <c:v>6.5</c:v>
                </c:pt>
                <c:pt idx="3">
                  <c:v>10.1</c:v>
                </c:pt>
                <c:pt idx="4">
                  <c:v>15.4</c:v>
                </c:pt>
                <c:pt idx="5">
                  <c:v>3.5</c:v>
                </c:pt>
                <c:pt idx="6">
                  <c:v>-1.1000000000000001</c:v>
                </c:pt>
                <c:pt idx="7">
                  <c:v>4.4000000000000004</c:v>
                </c:pt>
                <c:pt idx="8">
                  <c:v>2.2999999999999998</c:v>
                </c:pt>
                <c:pt idx="9">
                  <c:v>0</c:v>
                </c:pt>
                <c:pt idx="10">
                  <c:v>0.6</c:v>
                </c:pt>
                <c:pt idx="11">
                  <c:v>0.2</c:v>
                </c:pt>
                <c:pt idx="12">
                  <c:v>0.1</c:v>
                </c:pt>
                <c:pt idx="13">
                  <c:v>2.9</c:v>
                </c:pt>
                <c:pt idx="1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7B2-4BB3-8DEE-2C686EF1CDE8}"/>
            </c:ext>
          </c:extLst>
        </c:ser>
        <c:ser>
          <c:idx val="4"/>
          <c:order val="1"/>
          <c:tx>
            <c:strRef>
              <c:f>'MoF graphs'!$B$84</c:f>
              <c:strCache>
                <c:ptCount val="1"/>
                <c:pt idx="0">
                  <c:v>Ministry of Finance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50000"/>
                </a:schemeClr>
              </a:solidFill>
              <a:ln w="28575">
                <a:solidFill>
                  <a:schemeClr val="bg2">
                    <a:lumMod val="2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graphs'!$C$84:$U$84</c:f>
              <c:numCache>
                <c:formatCode>0.0</c:formatCode>
                <c:ptCount val="19"/>
                <c:pt idx="15" formatCode="General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7B2-4BB3-8DEE-2C686EF1CDE8}"/>
            </c:ext>
          </c:extLst>
        </c:ser>
        <c:ser>
          <c:idx val="5"/>
          <c:order val="2"/>
          <c:tx>
            <c:strRef>
              <c:f>'MoF graphs'!$B$85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graphs'!$C$85:$U$85</c:f>
              <c:numCache>
                <c:formatCode>0.0</c:formatCode>
                <c:ptCount val="19"/>
                <c:pt idx="0">
                  <c:v>6.3</c:v>
                </c:pt>
                <c:pt idx="1">
                  <c:v>4.3</c:v>
                </c:pt>
                <c:pt idx="2">
                  <c:v>3.2</c:v>
                </c:pt>
                <c:pt idx="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7B2-4BB3-8DEE-2C686EF1CDE8}"/>
            </c:ext>
          </c:extLst>
        </c:ser>
        <c:ser>
          <c:idx val="6"/>
          <c:order val="3"/>
          <c:tx>
            <c:strRef>
              <c:f>'MoF graphs'!$B$86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graphs'!$C$86:$U$86</c:f>
              <c:numCache>
                <c:formatCode>0.0</c:formatCode>
                <c:ptCount val="19"/>
                <c:pt idx="1">
                  <c:v>6.4</c:v>
                </c:pt>
                <c:pt idx="2">
                  <c:v>4.5</c:v>
                </c:pt>
                <c:pt idx="3">
                  <c:v>2.8</c:v>
                </c:pt>
                <c:pt idx="4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7B2-4BB3-8DEE-2C686EF1CDE8}"/>
            </c:ext>
          </c:extLst>
        </c:ser>
        <c:ser>
          <c:idx val="7"/>
          <c:order val="4"/>
          <c:tx>
            <c:strRef>
              <c:f>'MoF graphs'!$B$87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graphs'!$C$87:$U$87</c:f>
              <c:numCache>
                <c:formatCode>0.0</c:formatCode>
                <c:ptCount val="19"/>
                <c:pt idx="2">
                  <c:v>6.5</c:v>
                </c:pt>
                <c:pt idx="3">
                  <c:v>5.9</c:v>
                </c:pt>
                <c:pt idx="4">
                  <c:v>4.8</c:v>
                </c:pt>
                <c:pt idx="5">
                  <c:v>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7B2-4BB3-8DEE-2C686EF1CDE8}"/>
            </c:ext>
          </c:extLst>
        </c:ser>
        <c:ser>
          <c:idx val="8"/>
          <c:order val="5"/>
          <c:tx>
            <c:strRef>
              <c:f>'MoF graphs'!$B$88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graphs'!$C$88:$U$88</c:f>
              <c:numCache>
                <c:formatCode>0.0</c:formatCode>
                <c:ptCount val="19"/>
                <c:pt idx="3">
                  <c:v>8.8000000000000007</c:v>
                </c:pt>
                <c:pt idx="4">
                  <c:v>6.3</c:v>
                </c:pt>
                <c:pt idx="5">
                  <c:v>4.2</c:v>
                </c:pt>
                <c:pt idx="6">
                  <c:v>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7B2-4BB3-8DEE-2C686EF1CDE8}"/>
            </c:ext>
          </c:extLst>
        </c:ser>
        <c:ser>
          <c:idx val="9"/>
          <c:order val="6"/>
          <c:tx>
            <c:strRef>
              <c:f>'MoF graphs'!$B$89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graphs'!$C$89:$U$89</c:f>
              <c:numCache>
                <c:formatCode>0.0</c:formatCode>
                <c:ptCount val="19"/>
                <c:pt idx="4">
                  <c:v>16.2</c:v>
                </c:pt>
                <c:pt idx="5">
                  <c:v>9.8000000000000007</c:v>
                </c:pt>
                <c:pt idx="6">
                  <c:v>6.4</c:v>
                </c:pt>
                <c:pt idx="7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7B2-4BB3-8DEE-2C686EF1CDE8}"/>
            </c:ext>
          </c:extLst>
        </c:ser>
        <c:ser>
          <c:idx val="10"/>
          <c:order val="7"/>
          <c:tx>
            <c:strRef>
              <c:f>'MoF graphs'!$B$90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graphs'!$C$90:$U$90</c:f>
              <c:numCache>
                <c:formatCode>0.0</c:formatCode>
                <c:ptCount val="19"/>
                <c:pt idx="5">
                  <c:v>3.5</c:v>
                </c:pt>
                <c:pt idx="6">
                  <c:v>-3.7</c:v>
                </c:pt>
                <c:pt idx="7">
                  <c:v>-2.8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7B2-4BB3-8DEE-2C686EF1CDE8}"/>
            </c:ext>
          </c:extLst>
        </c:ser>
        <c:ser>
          <c:idx val="11"/>
          <c:order val="8"/>
          <c:tx>
            <c:strRef>
              <c:f>'MoF graphs'!$B$91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graphs'!$C$91:$U$91</c:f>
              <c:numCache>
                <c:formatCode>0.0</c:formatCode>
                <c:ptCount val="19"/>
                <c:pt idx="6">
                  <c:v>-1.2</c:v>
                </c:pt>
                <c:pt idx="7">
                  <c:v>1.1000000000000001</c:v>
                </c:pt>
                <c:pt idx="8">
                  <c:v>1.5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7B2-4BB3-8DEE-2C686EF1CDE8}"/>
            </c:ext>
          </c:extLst>
        </c:ser>
        <c:ser>
          <c:idx val="12"/>
          <c:order val="9"/>
          <c:tx>
            <c:strRef>
              <c:f>'MoF graphs'!$B$92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graphs'!$C$92:$U$92</c:f>
              <c:numCache>
                <c:formatCode>0.0</c:formatCode>
                <c:ptCount val="19"/>
                <c:pt idx="7">
                  <c:v>4.4000000000000004</c:v>
                </c:pt>
                <c:pt idx="8">
                  <c:v>2.4</c:v>
                </c:pt>
                <c:pt idx="9">
                  <c:v>2</c:v>
                </c:pt>
                <c:pt idx="1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7B2-4BB3-8DEE-2C686EF1CDE8}"/>
            </c:ext>
          </c:extLst>
        </c:ser>
        <c:ser>
          <c:idx val="13"/>
          <c:order val="10"/>
          <c:tx>
            <c:strRef>
              <c:f>'MoF graphs'!$B$93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graphs'!$C$93:$U$93</c:f>
              <c:numCache>
                <c:formatCode>0.0</c:formatCode>
                <c:ptCount val="19"/>
                <c:pt idx="8">
                  <c:v>2.2999999999999998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7B2-4BB3-8DEE-2C686EF1CDE8}"/>
            </c:ext>
          </c:extLst>
        </c:ser>
        <c:ser>
          <c:idx val="14"/>
          <c:order val="11"/>
          <c:tx>
            <c:strRef>
              <c:f>'MoF graphs'!$B$94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graphs'!$C$94:$U$94</c:f>
              <c:numCache>
                <c:formatCode>General</c:formatCode>
                <c:ptCount val="19"/>
                <c:pt idx="9" formatCode="0.0">
                  <c:v>0.4</c:v>
                </c:pt>
                <c:pt idx="10" formatCode="0.0">
                  <c:v>2.2999999999999998</c:v>
                </c:pt>
                <c:pt idx="11" formatCode="0.0">
                  <c:v>2.5</c:v>
                </c:pt>
                <c:pt idx="12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67B2-4BB3-8DEE-2C686EF1CDE8}"/>
            </c:ext>
          </c:extLst>
        </c:ser>
        <c:ser>
          <c:idx val="15"/>
          <c:order val="12"/>
          <c:tx>
            <c:strRef>
              <c:f>'MoF graphs'!$B$95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graphs'!$C$95:$U$95</c:f>
              <c:numCache>
                <c:formatCode>General</c:formatCode>
                <c:ptCount val="19"/>
                <c:pt idx="10" formatCode="0.0">
                  <c:v>0.8</c:v>
                </c:pt>
                <c:pt idx="11" formatCode="0.0">
                  <c:v>2.4</c:v>
                </c:pt>
                <c:pt idx="12" formatCode="0.0">
                  <c:v>2.5</c:v>
                </c:pt>
                <c:pt idx="13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67B2-4BB3-8DEE-2C686EF1CDE8}"/>
            </c:ext>
          </c:extLst>
        </c:ser>
        <c:ser>
          <c:idx val="16"/>
          <c:order val="13"/>
          <c:tx>
            <c:strRef>
              <c:f>'MoF graphs'!$B$96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graphs'!$C$96:$U$96</c:f>
              <c:numCache>
                <c:formatCode>General</c:formatCode>
                <c:ptCount val="19"/>
                <c:pt idx="11" formatCode="0.0">
                  <c:v>0.8</c:v>
                </c:pt>
                <c:pt idx="12" formatCode="0.0">
                  <c:v>2</c:v>
                </c:pt>
                <c:pt idx="13" formatCode="0.0">
                  <c:v>2.5</c:v>
                </c:pt>
                <c:pt idx="14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67B2-4BB3-8DEE-2C686EF1CDE8}"/>
            </c:ext>
          </c:extLst>
        </c:ser>
        <c:ser>
          <c:idx val="1"/>
          <c:order val="14"/>
          <c:tx>
            <c:strRef>
              <c:f>'MoF graphs'!$B$97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5-4A8B-975D-667F3CDEFF7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5-4A8B-975D-667F3CDEF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graphs'!$C$97:$U$97</c:f>
              <c:numCache>
                <c:formatCode>General</c:formatCode>
                <c:ptCount val="19"/>
                <c:pt idx="12" formatCode="0.0">
                  <c:v>0</c:v>
                </c:pt>
                <c:pt idx="13" formatCode="0.0">
                  <c:v>1.6</c:v>
                </c:pt>
                <c:pt idx="14" formatCode="0.0">
                  <c:v>2</c:v>
                </c:pt>
                <c:pt idx="15" formatCode="0.0">
                  <c:v>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67B2-4BB3-8DEE-2C686EF1CDE8}"/>
            </c:ext>
          </c:extLst>
        </c:ser>
        <c:ser>
          <c:idx val="2"/>
          <c:order val="15"/>
          <c:tx>
            <c:strRef>
              <c:f>'MoF graphs'!$B$98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graphs'!$C$98:$U$98</c:f>
              <c:numCache>
                <c:formatCode>General</c:formatCode>
                <c:ptCount val="19"/>
                <c:pt idx="13" formatCode="0.0">
                  <c:v>2.8</c:v>
                </c:pt>
                <c:pt idx="14" formatCode="0.0">
                  <c:v>2.8</c:v>
                </c:pt>
                <c:pt idx="15" formatCode="0.0">
                  <c:v>2.4</c:v>
                </c:pt>
                <c:pt idx="16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67B2-4BB3-8DEE-2C686EF1CDE8}"/>
            </c:ext>
          </c:extLst>
        </c:ser>
        <c:ser>
          <c:idx val="3"/>
          <c:order val="16"/>
          <c:tx>
            <c:strRef>
              <c:f>'MoF graphs'!$B$99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graphs'!$C$99:$U$99</c:f>
              <c:numCache>
                <c:formatCode>General</c:formatCode>
                <c:ptCount val="19"/>
                <c:pt idx="14" formatCode="0.0">
                  <c:v>2.5</c:v>
                </c:pt>
                <c:pt idx="15" formatCode="0.0">
                  <c:v>2.5</c:v>
                </c:pt>
                <c:pt idx="16" formatCode="0.0">
                  <c:v>2.1999999999999997</c:v>
                </c:pt>
                <c:pt idx="17" formatCode="0.0">
                  <c:v>2.1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67B2-4BB3-8DEE-2C686EF1CDE8}"/>
            </c:ext>
          </c:extLst>
        </c:ser>
        <c:ser>
          <c:idx val="17"/>
          <c:order val="17"/>
          <c:tx>
            <c:strRef>
              <c:f>'MoF graphs'!$B$100</c:f>
              <c:strCache>
                <c:ptCount val="1"/>
                <c:pt idx="0">
                  <c:v>Inflation (PCI)</c:v>
                </c:pt>
              </c:strCache>
            </c:strRef>
          </c:tx>
          <c:spPr>
            <a:ln w="19050" cap="rnd">
              <a:solidFill>
                <a:schemeClr val="dk1">
                  <a:tint val="985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'MoF graphs'!$C$80:$U$80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</c:strCache>
            </c:strRef>
          </c:xVal>
          <c:yVal>
            <c:numRef>
              <c:f>'MoF graphs'!$C$100:$U$100</c:f>
              <c:numCache>
                <c:formatCode>General</c:formatCode>
                <c:ptCount val="19"/>
                <c:pt idx="15" formatCode="0.0">
                  <c:v>2.8000000000000003</c:v>
                </c:pt>
                <c:pt idx="16" formatCode="0.0">
                  <c:v>2.5</c:v>
                </c:pt>
                <c:pt idx="17" formatCode="0.0">
                  <c:v>2.1</c:v>
                </c:pt>
                <c:pt idx="18" formatCode="0.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15-4A8B-975D-667F3CDE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237184"/>
        <c:axId val="174238720"/>
      </c:scatterChart>
      <c:valAx>
        <c:axId val="174237184"/>
        <c:scaling>
          <c:orientation val="minMax"/>
        </c:scaling>
        <c:delete val="1"/>
        <c:axPos val="b"/>
        <c:majorTickMark val="none"/>
        <c:minorTickMark val="none"/>
        <c:tickLblPos val="nextTo"/>
        <c:crossAx val="174238720"/>
        <c:crosses val="autoZero"/>
        <c:crossBetween val="midCat"/>
      </c:valAx>
      <c:valAx>
        <c:axId val="17423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4237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Nominal GDP</a:t>
            </a:r>
            <a:r>
              <a:rPr lang="en-GB" baseline="0"/>
              <a:t> growth forecasted/actual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grafiska_analize!$A$2</c:f>
              <c:strCache>
                <c:ptCount val="1"/>
                <c:pt idx="0">
                  <c:v>Forecasted_ Nominal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grafiska_analize!$B$2:$Q$2</c:f>
              <c:numCache>
                <c:formatCode>0.0</c:formatCode>
                <c:ptCount val="16"/>
                <c:pt idx="0">
                  <c:v>13.9</c:v>
                </c:pt>
                <c:pt idx="1">
                  <c:v>14.6</c:v>
                </c:pt>
                <c:pt idx="2">
                  <c:v>21.4</c:v>
                </c:pt>
                <c:pt idx="3">
                  <c:v>20.9</c:v>
                </c:pt>
                <c:pt idx="4">
                  <c:v>15.3</c:v>
                </c:pt>
                <c:pt idx="5">
                  <c:v>-19.7</c:v>
                </c:pt>
                <c:pt idx="6">
                  <c:v>-3.4</c:v>
                </c:pt>
                <c:pt idx="7">
                  <c:v>8.6999999999999993</c:v>
                </c:pt>
                <c:pt idx="8">
                  <c:v>6.7</c:v>
                </c:pt>
                <c:pt idx="9">
                  <c:v>5.2</c:v>
                </c:pt>
                <c:pt idx="10">
                  <c:v>3.8</c:v>
                </c:pt>
                <c:pt idx="11">
                  <c:v>3.2</c:v>
                </c:pt>
                <c:pt idx="12">
                  <c:v>2.8</c:v>
                </c:pt>
                <c:pt idx="13">
                  <c:v>6.6</c:v>
                </c:pt>
                <c:pt idx="14">
                  <c:v>7.9942395147426311</c:v>
                </c:pt>
                <c:pt idx="1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B-4DC5-9165-CA7756376D61}"/>
            </c:ext>
          </c:extLst>
        </c:ser>
        <c:ser>
          <c:idx val="1"/>
          <c:order val="1"/>
          <c:tx>
            <c:strRef>
              <c:f>grafiska_analize!$A$3</c:f>
              <c:strCache>
                <c:ptCount val="1"/>
                <c:pt idx="0">
                  <c:v>Actual_ Nominal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grafiska_analize!$B$1:$Q$1</c:f>
              <c:numCache>
                <c:formatCode>@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grafiska_analize!$B$3:$Q$3</c:f>
              <c:numCache>
                <c:formatCode>0.0</c:formatCode>
                <c:ptCount val="16"/>
                <c:pt idx="0">
                  <c:v>15.661422153913088</c:v>
                </c:pt>
                <c:pt idx="1">
                  <c:v>23.088646301186898</c:v>
                </c:pt>
                <c:pt idx="2">
                  <c:v>25.913647568821684</c:v>
                </c:pt>
                <c:pt idx="3">
                  <c:v>32.111297748905756</c:v>
                </c:pt>
                <c:pt idx="4">
                  <c:v>7.9106627231355198</c:v>
                </c:pt>
                <c:pt idx="5">
                  <c:v>-22.600120666368117</c:v>
                </c:pt>
                <c:pt idx="6">
                  <c:v>-4.8060821471641262</c:v>
                </c:pt>
                <c:pt idx="7">
                  <c:v>13.254268760621656</c:v>
                </c:pt>
                <c:pt idx="8">
                  <c:v>8.0027410012943889</c:v>
                </c:pt>
                <c:pt idx="9">
                  <c:v>3.9859514629167814</c:v>
                </c:pt>
                <c:pt idx="10">
                  <c:v>3.0108922629123347</c:v>
                </c:pt>
                <c:pt idx="11">
                  <c:v>4.0102124548534013</c:v>
                </c:pt>
                <c:pt idx="12">
                  <c:v>3.2548020777269482</c:v>
                </c:pt>
                <c:pt idx="13">
                  <c:v>6.3168685748706377</c:v>
                </c:pt>
                <c:pt idx="14">
                  <c:v>8.0863983857734745</c:v>
                </c:pt>
                <c:pt idx="15">
                  <c:v>4.5321514367708149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B-4DC5-9165-CA775637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081720"/>
        <c:axId val="938085880"/>
      </c:lineChart>
      <c:catAx>
        <c:axId val="9380817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5880"/>
        <c:crosses val="autoZero"/>
        <c:auto val="1"/>
        <c:lblAlgn val="ctr"/>
        <c:lblOffset val="100"/>
        <c:noMultiLvlLbl val="0"/>
      </c:catAx>
      <c:valAx>
        <c:axId val="938085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8081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Nominal GDP growth forecasted/actual t+1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grafiska_analize!$A$5</c:f>
              <c:strCache>
                <c:ptCount val="1"/>
                <c:pt idx="0">
                  <c:v>(t+1) Forecasted_ Nominal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grafiska_analize!$C$5:$R$5</c:f>
              <c:numCache>
                <c:formatCode>0.0</c:formatCode>
                <c:ptCount val="16"/>
                <c:pt idx="0">
                  <c:v>11.1</c:v>
                </c:pt>
                <c:pt idx="1">
                  <c:v>12.3</c:v>
                </c:pt>
                <c:pt idx="2">
                  <c:v>17.100000000000001</c:v>
                </c:pt>
                <c:pt idx="3">
                  <c:v>15.9</c:v>
                </c:pt>
                <c:pt idx="4">
                  <c:v>10.7</c:v>
                </c:pt>
                <c:pt idx="5">
                  <c:v>-8.8000000000000007</c:v>
                </c:pt>
                <c:pt idx="6">
                  <c:v>3.9</c:v>
                </c:pt>
                <c:pt idx="7">
                  <c:v>4.3</c:v>
                </c:pt>
                <c:pt idx="8">
                  <c:v>5.8</c:v>
                </c:pt>
                <c:pt idx="9">
                  <c:v>6.6</c:v>
                </c:pt>
                <c:pt idx="10">
                  <c:v>5.2</c:v>
                </c:pt>
                <c:pt idx="11">
                  <c:v>5.2</c:v>
                </c:pt>
                <c:pt idx="12">
                  <c:v>5.3</c:v>
                </c:pt>
                <c:pt idx="13">
                  <c:v>6.3</c:v>
                </c:pt>
                <c:pt idx="14">
                  <c:v>6.203191392765234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4-4591-81CB-DCC22BD88437}"/>
            </c:ext>
          </c:extLst>
        </c:ser>
        <c:ser>
          <c:idx val="1"/>
          <c:order val="1"/>
          <c:tx>
            <c:strRef>
              <c:f>grafiska_analize!$A$6</c:f>
              <c:strCache>
                <c:ptCount val="1"/>
                <c:pt idx="0">
                  <c:v>(t+1)Actual_ Nominal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grafiska_analize!$C$4:$R$4</c:f>
              <c:numCache>
                <c:formatCode>@</c:formatCode>
                <c:ptCount val="1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</c:numCache>
            </c:numRef>
          </c:cat>
          <c:val>
            <c:numRef>
              <c:f>grafiska_analize!$C$6:$R$6</c:f>
              <c:numCache>
                <c:formatCode>0.0</c:formatCode>
                <c:ptCount val="16"/>
                <c:pt idx="0">
                  <c:v>23.088646301186898</c:v>
                </c:pt>
                <c:pt idx="1">
                  <c:v>25.913647568821684</c:v>
                </c:pt>
                <c:pt idx="2">
                  <c:v>32.111297748905756</c:v>
                </c:pt>
                <c:pt idx="3">
                  <c:v>7.9106627231355198</c:v>
                </c:pt>
                <c:pt idx="4">
                  <c:v>-22.600120666368117</c:v>
                </c:pt>
                <c:pt idx="5">
                  <c:v>-4.8060821471641262</c:v>
                </c:pt>
                <c:pt idx="6">
                  <c:v>13.254268760621656</c:v>
                </c:pt>
                <c:pt idx="7">
                  <c:v>8.0027410012943889</c:v>
                </c:pt>
                <c:pt idx="8">
                  <c:v>3.9859514629167814</c:v>
                </c:pt>
                <c:pt idx="9">
                  <c:v>3.0108922629123347</c:v>
                </c:pt>
                <c:pt idx="10">
                  <c:v>4.0102124548534013</c:v>
                </c:pt>
                <c:pt idx="11">
                  <c:v>3.2548020777269482</c:v>
                </c:pt>
                <c:pt idx="12">
                  <c:v>6.3168685748706377</c:v>
                </c:pt>
                <c:pt idx="13">
                  <c:v>8.0863983857734745</c:v>
                </c:pt>
                <c:pt idx="14">
                  <c:v>4.5321514367708149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4-4591-81CB-DCC22BD8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5189240"/>
        <c:axId val="785190520"/>
      </c:lineChart>
      <c:catAx>
        <c:axId val="78518924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90520"/>
        <c:crosses val="autoZero"/>
        <c:auto val="1"/>
        <c:lblAlgn val="ctr"/>
        <c:lblOffset val="100"/>
        <c:noMultiLvlLbl val="0"/>
      </c:catAx>
      <c:valAx>
        <c:axId val="7851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85189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Nominal GDP growth forecasted/actual t+2</a:t>
            </a:r>
            <a:endParaRPr lang="ru-R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grafiska_analize!$A$8</c:f>
              <c:strCache>
                <c:ptCount val="1"/>
                <c:pt idx="0">
                  <c:v>(t+2) Forecasted_ Nominal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grafiska_analize!$D$8:$S$8</c:f>
              <c:numCache>
                <c:formatCode>General</c:formatCode>
                <c:ptCount val="16"/>
                <c:pt idx="0">
                  <c:v>9.6</c:v>
                </c:pt>
                <c:pt idx="1">
                  <c:v>10.5</c:v>
                </c:pt>
                <c:pt idx="2">
                  <c:v>14</c:v>
                </c:pt>
                <c:pt idx="3">
                  <c:v>13.9</c:v>
                </c:pt>
                <c:pt idx="4">
                  <c:v>10.7</c:v>
                </c:pt>
                <c:pt idx="5">
                  <c:v>-0.3</c:v>
                </c:pt>
                <c:pt idx="6">
                  <c:v>5.0999999999999996</c:v>
                </c:pt>
                <c:pt idx="7">
                  <c:v>6.1</c:v>
                </c:pt>
                <c:pt idx="8">
                  <c:v>6.1</c:v>
                </c:pt>
                <c:pt idx="9">
                  <c:v>6.6</c:v>
                </c:pt>
                <c:pt idx="10">
                  <c:v>5.9</c:v>
                </c:pt>
                <c:pt idx="11">
                  <c:v>6.2</c:v>
                </c:pt>
                <c:pt idx="12">
                  <c:v>5.7</c:v>
                </c:pt>
                <c:pt idx="13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6-4F34-A494-101651D80336}"/>
            </c:ext>
          </c:extLst>
        </c:ser>
        <c:ser>
          <c:idx val="1"/>
          <c:order val="1"/>
          <c:tx>
            <c:strRef>
              <c:f>grafiska_analize!$A$9</c:f>
              <c:strCache>
                <c:ptCount val="1"/>
                <c:pt idx="0">
                  <c:v>(t+2)Actual_ Nominal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grafiska_analize!$D$7:$S$7</c:f>
              <c:numCache>
                <c:formatCode>@</c:formatCode>
                <c:ptCount val="1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grafiska_analize!$D$9:$S$9</c:f>
              <c:numCache>
                <c:formatCode>0.0</c:formatCode>
                <c:ptCount val="16"/>
                <c:pt idx="0">
                  <c:v>25.913647568821684</c:v>
                </c:pt>
                <c:pt idx="1">
                  <c:v>32.111297748905756</c:v>
                </c:pt>
                <c:pt idx="2">
                  <c:v>7.9106627231355198</c:v>
                </c:pt>
                <c:pt idx="3">
                  <c:v>-22.600120666368117</c:v>
                </c:pt>
                <c:pt idx="4">
                  <c:v>-4.8060821471641262</c:v>
                </c:pt>
                <c:pt idx="5">
                  <c:v>13.254268760621656</c:v>
                </c:pt>
                <c:pt idx="6">
                  <c:v>8.0027410012943889</c:v>
                </c:pt>
                <c:pt idx="7">
                  <c:v>3.9859514629167814</c:v>
                </c:pt>
                <c:pt idx="8">
                  <c:v>3.0108922629123347</c:v>
                </c:pt>
                <c:pt idx="9">
                  <c:v>4.0102124548534013</c:v>
                </c:pt>
                <c:pt idx="10">
                  <c:v>3.2548020777269482</c:v>
                </c:pt>
                <c:pt idx="11">
                  <c:v>6.3168685748706377</c:v>
                </c:pt>
                <c:pt idx="12">
                  <c:v>8.0863983857734745</c:v>
                </c:pt>
                <c:pt idx="13">
                  <c:v>4.5321514367708149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6-4F34-A494-101651D80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975248"/>
        <c:axId val="794979408"/>
      </c:lineChart>
      <c:catAx>
        <c:axId val="79497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9408"/>
        <c:crosses val="autoZero"/>
        <c:auto val="1"/>
        <c:lblAlgn val="ctr"/>
        <c:lblOffset val="100"/>
        <c:noMultiLvlLbl val="0"/>
      </c:catAx>
      <c:valAx>
        <c:axId val="79497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497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Nominal GDP growth forecasted/actual t+3</a:t>
            </a:r>
          </a:p>
          <a:p>
            <a:pPr>
              <a:defRPr/>
            </a:pPr>
            <a:endParaRPr lang="en-GB" sz="1800" b="0" i="0" baseline="0">
              <a:effectLst/>
            </a:endParaRPr>
          </a:p>
        </c:rich>
      </c:tx>
      <c:layout>
        <c:manualLayout>
          <c:xMode val="edge"/>
          <c:yMode val="edge"/>
          <c:x val="0.12996781571969312"/>
          <c:y val="9.677419354838710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grafiska_analize!$A$11</c:f>
              <c:strCache>
                <c:ptCount val="1"/>
                <c:pt idx="0">
                  <c:v>(t+3) Forecasted_ Nominal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grafiska_analize!$E$11:$R$11</c:f>
              <c:numCache>
                <c:formatCode>General</c:formatCode>
                <c:ptCount val="14"/>
                <c:pt idx="0">
                  <c:v>9.1</c:v>
                </c:pt>
                <c:pt idx="1">
                  <c:v>10.1</c:v>
                </c:pt>
                <c:pt idx="2">
                  <c:v>12.3</c:v>
                </c:pt>
                <c:pt idx="3">
                  <c:v>12.6</c:v>
                </c:pt>
                <c:pt idx="4">
                  <c:v>10.3</c:v>
                </c:pt>
                <c:pt idx="5">
                  <c:v>4.2</c:v>
                </c:pt>
                <c:pt idx="6">
                  <c:v>5.5</c:v>
                </c:pt>
                <c:pt idx="7">
                  <c:v>6.1</c:v>
                </c:pt>
                <c:pt idx="8">
                  <c:v>6.1</c:v>
                </c:pt>
                <c:pt idx="9">
                  <c:v>6.6</c:v>
                </c:pt>
                <c:pt idx="10">
                  <c:v>6.2</c:v>
                </c:pt>
                <c:pt idx="11">
                  <c:v>6.2</c:v>
                </c:pt>
                <c:pt idx="12">
                  <c:v>6.1</c:v>
                </c:pt>
                <c:pt idx="13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A-4BAC-90B7-1F1B89619491}"/>
            </c:ext>
          </c:extLst>
        </c:ser>
        <c:ser>
          <c:idx val="1"/>
          <c:order val="1"/>
          <c:tx>
            <c:strRef>
              <c:f>grafiska_analize!$A$12</c:f>
              <c:strCache>
                <c:ptCount val="1"/>
                <c:pt idx="0">
                  <c:v>(t+3)Actual_ Nominal 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grafiska_analize!$E$10:$R$10</c:f>
              <c:numCache>
                <c:formatCode>@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grafiska_analize!$E$12:$R$12</c:f>
              <c:numCache>
                <c:formatCode>0.0</c:formatCode>
                <c:ptCount val="14"/>
                <c:pt idx="0">
                  <c:v>32.111297748905756</c:v>
                </c:pt>
                <c:pt idx="1">
                  <c:v>7.9106627231355198</c:v>
                </c:pt>
                <c:pt idx="2">
                  <c:v>-22.600120666368117</c:v>
                </c:pt>
                <c:pt idx="3">
                  <c:v>-4.8060821471641262</c:v>
                </c:pt>
                <c:pt idx="4">
                  <c:v>13.254268760621656</c:v>
                </c:pt>
                <c:pt idx="5">
                  <c:v>8.0027410012943889</c:v>
                </c:pt>
                <c:pt idx="6">
                  <c:v>3.9859514629167814</c:v>
                </c:pt>
                <c:pt idx="7">
                  <c:v>3.0108922629123347</c:v>
                </c:pt>
                <c:pt idx="8">
                  <c:v>4.0102124548534013</c:v>
                </c:pt>
                <c:pt idx="9">
                  <c:v>3.2548020777269482</c:v>
                </c:pt>
                <c:pt idx="10">
                  <c:v>6.3168685748706377</c:v>
                </c:pt>
                <c:pt idx="11">
                  <c:v>8.0863983857734745</c:v>
                </c:pt>
                <c:pt idx="12">
                  <c:v>4.5321514367708149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A-4BAC-90B7-1F1B89619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43064"/>
        <c:axId val="715043704"/>
      </c:lineChart>
      <c:catAx>
        <c:axId val="7150430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704"/>
        <c:crosses val="autoZero"/>
        <c:auto val="1"/>
        <c:lblAlgn val="ctr"/>
        <c:lblOffset val="100"/>
        <c:noMultiLvlLbl val="0"/>
      </c:catAx>
      <c:valAx>
        <c:axId val="715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04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Nominal</a:t>
            </a:r>
            <a:r>
              <a:rPr lang="en-GB" baseline="0"/>
              <a:t> GDP actual/forecasted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grafiska_analize!$A$17</c:f>
              <c:strCache>
                <c:ptCount val="1"/>
                <c:pt idx="0">
                  <c:v>Actual_ Nominal GDP growth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grafiska_analize!$B$17:$R$17</c:f>
              <c:numCache>
                <c:formatCode>0.0</c:formatCode>
                <c:ptCount val="17"/>
                <c:pt idx="0">
                  <c:v>15.661422153913088</c:v>
                </c:pt>
                <c:pt idx="1">
                  <c:v>23.088646301186898</c:v>
                </c:pt>
                <c:pt idx="2">
                  <c:v>25.913647568821684</c:v>
                </c:pt>
                <c:pt idx="3">
                  <c:v>32.111297748905756</c:v>
                </c:pt>
                <c:pt idx="4">
                  <c:v>7.9106627231355198</c:v>
                </c:pt>
                <c:pt idx="5">
                  <c:v>-22.600120666368117</c:v>
                </c:pt>
                <c:pt idx="6">
                  <c:v>-4.8060821471641262</c:v>
                </c:pt>
                <c:pt idx="7">
                  <c:v>13.254268760621656</c:v>
                </c:pt>
                <c:pt idx="8">
                  <c:v>8.0027410012943889</c:v>
                </c:pt>
                <c:pt idx="9">
                  <c:v>3.9859514629167814</c:v>
                </c:pt>
                <c:pt idx="10">
                  <c:v>3.0108922629123347</c:v>
                </c:pt>
                <c:pt idx="11">
                  <c:v>4.0102124548534013</c:v>
                </c:pt>
                <c:pt idx="12">
                  <c:v>3.2548020777269482</c:v>
                </c:pt>
                <c:pt idx="13">
                  <c:v>6.3168685748706377</c:v>
                </c:pt>
                <c:pt idx="14">
                  <c:v>8.0863983857734745</c:v>
                </c:pt>
                <c:pt idx="15">
                  <c:v>4.5321514367708149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0-403E-8910-E2E58D2B94D9}"/>
            </c:ext>
          </c:extLst>
        </c:ser>
        <c:ser>
          <c:idx val="1"/>
          <c:order val="1"/>
          <c:tx>
            <c:strRef>
              <c:f>grafiska_analize!$A$18</c:f>
              <c:strCache>
                <c:ptCount val="1"/>
                <c:pt idx="0">
                  <c:v>Forecasted_ Nominal GDP growth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grafiska_analize!$B$18:$R$18</c:f>
              <c:numCache>
                <c:formatCode>General</c:formatCode>
                <c:ptCount val="17"/>
                <c:pt idx="0">
                  <c:v>13.9</c:v>
                </c:pt>
                <c:pt idx="1">
                  <c:v>14.6</c:v>
                </c:pt>
                <c:pt idx="2">
                  <c:v>21.4</c:v>
                </c:pt>
                <c:pt idx="3">
                  <c:v>20.9</c:v>
                </c:pt>
                <c:pt idx="4">
                  <c:v>15.3</c:v>
                </c:pt>
                <c:pt idx="5">
                  <c:v>-19.7</c:v>
                </c:pt>
                <c:pt idx="6">
                  <c:v>-3.4</c:v>
                </c:pt>
                <c:pt idx="7">
                  <c:v>8.6999999999999993</c:v>
                </c:pt>
                <c:pt idx="8">
                  <c:v>6.7</c:v>
                </c:pt>
                <c:pt idx="9">
                  <c:v>5.2</c:v>
                </c:pt>
                <c:pt idx="10">
                  <c:v>3.8</c:v>
                </c:pt>
                <c:pt idx="11">
                  <c:v>3.2</c:v>
                </c:pt>
                <c:pt idx="12">
                  <c:v>2.8</c:v>
                </c:pt>
                <c:pt idx="13">
                  <c:v>6.6</c:v>
                </c:pt>
                <c:pt idx="14">
                  <c:v>7.9942395147426311</c:v>
                </c:pt>
                <c:pt idx="15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0-403E-8910-E2E58D2B94D9}"/>
            </c:ext>
          </c:extLst>
        </c:ser>
        <c:ser>
          <c:idx val="2"/>
          <c:order val="2"/>
          <c:tx>
            <c:strRef>
              <c:f>grafiska_analize!$A$19</c:f>
              <c:strCache>
                <c:ptCount val="1"/>
                <c:pt idx="0">
                  <c:v>(t+1) Forecasted_ Nominal GDP growth</c:v>
                </c:pt>
              </c:strCache>
            </c:strRef>
          </c:tx>
          <c:spPr>
            <a:ln w="34925" cap="rnd">
              <a:solidFill>
                <a:schemeClr val="accent3"/>
              </a:solidFill>
              <a:prstDash val="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grafiska_analize!$B$19:$R$19</c:f>
              <c:numCache>
                <c:formatCode>General</c:formatCode>
                <c:ptCount val="17"/>
                <c:pt idx="1">
                  <c:v>11.1</c:v>
                </c:pt>
                <c:pt idx="2">
                  <c:v>12.3</c:v>
                </c:pt>
                <c:pt idx="3">
                  <c:v>17.100000000000001</c:v>
                </c:pt>
                <c:pt idx="4">
                  <c:v>15.9</c:v>
                </c:pt>
                <c:pt idx="5">
                  <c:v>10.7</c:v>
                </c:pt>
                <c:pt idx="6">
                  <c:v>-8.8000000000000007</c:v>
                </c:pt>
                <c:pt idx="7">
                  <c:v>3.9</c:v>
                </c:pt>
                <c:pt idx="8">
                  <c:v>4.3</c:v>
                </c:pt>
                <c:pt idx="9">
                  <c:v>5.8</c:v>
                </c:pt>
                <c:pt idx="10">
                  <c:v>6.6</c:v>
                </c:pt>
                <c:pt idx="11">
                  <c:v>5.2</c:v>
                </c:pt>
                <c:pt idx="12">
                  <c:v>5.2</c:v>
                </c:pt>
                <c:pt idx="13">
                  <c:v>5.3</c:v>
                </c:pt>
                <c:pt idx="14">
                  <c:v>6.3</c:v>
                </c:pt>
                <c:pt idx="15">
                  <c:v>6.203191392765234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0-403E-8910-E2E58D2B94D9}"/>
            </c:ext>
          </c:extLst>
        </c:ser>
        <c:ser>
          <c:idx val="3"/>
          <c:order val="3"/>
          <c:tx>
            <c:strRef>
              <c:f>grafiska_analize!$A$20</c:f>
              <c:strCache>
                <c:ptCount val="1"/>
                <c:pt idx="0">
                  <c:v>(t+2) Forecasted_ Nominal GDP growth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grafiska_analize!$B$20:$R$20</c:f>
              <c:numCache>
                <c:formatCode>General</c:formatCode>
                <c:ptCount val="17"/>
                <c:pt idx="2">
                  <c:v>9.6</c:v>
                </c:pt>
                <c:pt idx="3">
                  <c:v>10.5</c:v>
                </c:pt>
                <c:pt idx="4">
                  <c:v>14</c:v>
                </c:pt>
                <c:pt idx="5">
                  <c:v>13.9</c:v>
                </c:pt>
                <c:pt idx="6">
                  <c:v>10.7</c:v>
                </c:pt>
                <c:pt idx="7">
                  <c:v>-0.3</c:v>
                </c:pt>
                <c:pt idx="8">
                  <c:v>5.0999999999999996</c:v>
                </c:pt>
                <c:pt idx="9">
                  <c:v>6.1</c:v>
                </c:pt>
                <c:pt idx="10">
                  <c:v>6.1</c:v>
                </c:pt>
                <c:pt idx="11">
                  <c:v>6.6</c:v>
                </c:pt>
                <c:pt idx="12">
                  <c:v>5.9</c:v>
                </c:pt>
                <c:pt idx="13">
                  <c:v>6.2</c:v>
                </c:pt>
                <c:pt idx="14">
                  <c:v>5.7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D0-403E-8910-E2E58D2B94D9}"/>
            </c:ext>
          </c:extLst>
        </c:ser>
        <c:ser>
          <c:idx val="4"/>
          <c:order val="4"/>
          <c:tx>
            <c:strRef>
              <c:f>grafiska_analize!$A$21</c:f>
              <c:strCache>
                <c:ptCount val="1"/>
                <c:pt idx="0">
                  <c:v>(t+3) Forecasted_ Nominal GDP growth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lg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grafiska_analize!$B$16:$R$16</c:f>
              <c:numCache>
                <c:formatCode>@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grafiska_analize!$B$21:$R$21</c:f>
              <c:numCache>
                <c:formatCode>General</c:formatCode>
                <c:ptCount val="17"/>
                <c:pt idx="3">
                  <c:v>9.1</c:v>
                </c:pt>
                <c:pt idx="4">
                  <c:v>10.1</c:v>
                </c:pt>
                <c:pt idx="5">
                  <c:v>12.3</c:v>
                </c:pt>
                <c:pt idx="6">
                  <c:v>12.6</c:v>
                </c:pt>
                <c:pt idx="7">
                  <c:v>10.3</c:v>
                </c:pt>
                <c:pt idx="8">
                  <c:v>4.2</c:v>
                </c:pt>
                <c:pt idx="9">
                  <c:v>5.5</c:v>
                </c:pt>
                <c:pt idx="10">
                  <c:v>6.1</c:v>
                </c:pt>
                <c:pt idx="11">
                  <c:v>6.1</c:v>
                </c:pt>
                <c:pt idx="12">
                  <c:v>6.6</c:v>
                </c:pt>
                <c:pt idx="13">
                  <c:v>6.2</c:v>
                </c:pt>
                <c:pt idx="14">
                  <c:v>6.2</c:v>
                </c:pt>
                <c:pt idx="15">
                  <c:v>6.1</c:v>
                </c:pt>
                <c:pt idx="1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D0-403E-8910-E2E58D2B9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4333752"/>
        <c:axId val="864334392"/>
      </c:lineChart>
      <c:catAx>
        <c:axId val="8643337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4392"/>
        <c:crosses val="autoZero"/>
        <c:auto val="1"/>
        <c:lblAlgn val="ctr"/>
        <c:lblOffset val="100"/>
        <c:noMultiLvlLbl val="0"/>
      </c:catAx>
      <c:valAx>
        <c:axId val="86433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4333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4009431976081E-2"/>
          <c:y val="0.83377729062276307"/>
          <c:w val="0.92327390626973771"/>
          <c:h val="0.1548590730136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13" Type="http://schemas.openxmlformats.org/officeDocument/2006/relationships/chart" Target="../charts/chart17.xml"/><Relationship Id="rId18" Type="http://schemas.openxmlformats.org/officeDocument/2006/relationships/chart" Target="../charts/chart2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12" Type="http://schemas.openxmlformats.org/officeDocument/2006/relationships/chart" Target="../charts/chart16.xml"/><Relationship Id="rId17" Type="http://schemas.openxmlformats.org/officeDocument/2006/relationships/chart" Target="../charts/chart21.xml"/><Relationship Id="rId2" Type="http://schemas.openxmlformats.org/officeDocument/2006/relationships/chart" Target="../charts/chart6.xml"/><Relationship Id="rId16" Type="http://schemas.openxmlformats.org/officeDocument/2006/relationships/chart" Target="../charts/chart20.xml"/><Relationship Id="rId20" Type="http://schemas.openxmlformats.org/officeDocument/2006/relationships/chart" Target="../charts/chart24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11" Type="http://schemas.openxmlformats.org/officeDocument/2006/relationships/chart" Target="../charts/chart15.xml"/><Relationship Id="rId5" Type="http://schemas.openxmlformats.org/officeDocument/2006/relationships/chart" Target="../charts/chart9.xml"/><Relationship Id="rId15" Type="http://schemas.openxmlformats.org/officeDocument/2006/relationships/chart" Target="../charts/chart19.xml"/><Relationship Id="rId10" Type="http://schemas.openxmlformats.org/officeDocument/2006/relationships/chart" Target="../charts/chart14.xml"/><Relationship Id="rId19" Type="http://schemas.openxmlformats.org/officeDocument/2006/relationships/chart" Target="../charts/chart23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Relationship Id="rId14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544632</xdr:colOff>
      <xdr:row>0</xdr:row>
      <xdr:rowOff>13608</xdr:rowOff>
    </xdr:from>
    <xdr:to>
      <xdr:col>40</xdr:col>
      <xdr:colOff>463434</xdr:colOff>
      <xdr:row>25</xdr:row>
      <xdr:rowOff>112668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565859</xdr:colOff>
      <xdr:row>26</xdr:row>
      <xdr:rowOff>33564</xdr:rowOff>
    </xdr:from>
    <xdr:to>
      <xdr:col>40</xdr:col>
      <xdr:colOff>477042</xdr:colOff>
      <xdr:row>52</xdr:row>
      <xdr:rowOff>111612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588035</xdr:colOff>
      <xdr:row>53</xdr:row>
      <xdr:rowOff>122829</xdr:rowOff>
    </xdr:from>
    <xdr:to>
      <xdr:col>40</xdr:col>
      <xdr:colOff>524766</xdr:colOff>
      <xdr:row>82</xdr:row>
      <xdr:rowOff>199030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15274</xdr:colOff>
      <xdr:row>83</xdr:row>
      <xdr:rowOff>58115</xdr:rowOff>
    </xdr:from>
    <xdr:to>
      <xdr:col>40</xdr:col>
      <xdr:colOff>581203</xdr:colOff>
      <xdr:row>106</xdr:row>
      <xdr:rowOff>87836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578908</xdr:colOff>
      <xdr:row>0</xdr:row>
      <xdr:rowOff>158750</xdr:rowOff>
    </xdr:from>
    <xdr:to>
      <xdr:col>26</xdr:col>
      <xdr:colOff>480484</xdr:colOff>
      <xdr:row>8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DE0090A-D8E5-43A7-A84C-AD1DABE43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575354</xdr:colOff>
      <xdr:row>8</xdr:row>
      <xdr:rowOff>260350</xdr:rowOff>
    </xdr:from>
    <xdr:to>
      <xdr:col>27</xdr:col>
      <xdr:colOff>19050</xdr:colOff>
      <xdr:row>22</xdr:row>
      <xdr:rowOff>174625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AE653AF2-03DF-4263-9B88-1A7B73D27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6350</xdr:colOff>
      <xdr:row>23</xdr:row>
      <xdr:rowOff>184150</xdr:rowOff>
    </xdr:from>
    <xdr:to>
      <xdr:col>27</xdr:col>
      <xdr:colOff>82550</xdr:colOff>
      <xdr:row>38</xdr:row>
      <xdr:rowOff>69850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37C17529-DCAA-42C2-8D88-BE8F4D8E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25400</xdr:colOff>
      <xdr:row>39</xdr:row>
      <xdr:rowOff>63500</xdr:rowOff>
    </xdr:from>
    <xdr:to>
      <xdr:col>27</xdr:col>
      <xdr:colOff>101600</xdr:colOff>
      <xdr:row>58</xdr:row>
      <xdr:rowOff>133350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AD624AD5-6E0E-4DF5-BA1F-50F8CAC30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101600</xdr:colOff>
      <xdr:row>24</xdr:row>
      <xdr:rowOff>63500</xdr:rowOff>
    </xdr:from>
    <xdr:to>
      <xdr:col>18</xdr:col>
      <xdr:colOff>171450</xdr:colOff>
      <xdr:row>59</xdr:row>
      <xdr:rowOff>101600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304D9CF-CBFC-450D-A9F0-CCA4B082F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578908</xdr:colOff>
      <xdr:row>64</xdr:row>
      <xdr:rowOff>158750</xdr:rowOff>
    </xdr:from>
    <xdr:to>
      <xdr:col>26</xdr:col>
      <xdr:colOff>480484</xdr:colOff>
      <xdr:row>72</xdr:row>
      <xdr:rowOff>57150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933C61AD-D59F-4929-A1C9-B1654B55F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575354</xdr:colOff>
      <xdr:row>72</xdr:row>
      <xdr:rowOff>260350</xdr:rowOff>
    </xdr:from>
    <xdr:to>
      <xdr:col>27</xdr:col>
      <xdr:colOff>19050</xdr:colOff>
      <xdr:row>86</xdr:row>
      <xdr:rowOff>174625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A1E46CFD-8B70-48F3-810F-1916212B4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6350</xdr:colOff>
      <xdr:row>87</xdr:row>
      <xdr:rowOff>184150</xdr:rowOff>
    </xdr:from>
    <xdr:to>
      <xdr:col>27</xdr:col>
      <xdr:colOff>82550</xdr:colOff>
      <xdr:row>102</xdr:row>
      <xdr:rowOff>69850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FFA51AF4-7F89-4A64-8656-124E6350C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25400</xdr:colOff>
      <xdr:row>103</xdr:row>
      <xdr:rowOff>63500</xdr:rowOff>
    </xdr:from>
    <xdr:to>
      <xdr:col>27</xdr:col>
      <xdr:colOff>101600</xdr:colOff>
      <xdr:row>122</xdr:row>
      <xdr:rowOff>133350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47108614-8EE4-444F-879A-AE7ECC469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101600</xdr:colOff>
      <xdr:row>87</xdr:row>
      <xdr:rowOff>31750</xdr:rowOff>
    </xdr:from>
    <xdr:to>
      <xdr:col>18</xdr:col>
      <xdr:colOff>171450</xdr:colOff>
      <xdr:row>122</xdr:row>
      <xdr:rowOff>69850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4CE3C8B-7574-4DF7-A5F0-D58EB205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578908</xdr:colOff>
      <xdr:row>126</xdr:row>
      <xdr:rowOff>158750</xdr:rowOff>
    </xdr:from>
    <xdr:to>
      <xdr:col>26</xdr:col>
      <xdr:colOff>480484</xdr:colOff>
      <xdr:row>134</xdr:row>
      <xdr:rowOff>57150</xdr:rowOff>
    </xdr:to>
    <xdr:graphicFrame macro="">
      <xdr:nvGraphicFramePr>
        <xdr:cNvPr id="17" name="Диаграмма 11">
          <a:extLst>
            <a:ext uri="{FF2B5EF4-FFF2-40B4-BE49-F238E27FC236}">
              <a16:creationId xmlns:a16="http://schemas.microsoft.com/office/drawing/2014/main" id="{B0D743D2-A66D-4652-8E08-0AC118BA1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575354</xdr:colOff>
      <xdr:row>134</xdr:row>
      <xdr:rowOff>260350</xdr:rowOff>
    </xdr:from>
    <xdr:to>
      <xdr:col>27</xdr:col>
      <xdr:colOff>19050</xdr:colOff>
      <xdr:row>148</xdr:row>
      <xdr:rowOff>174625</xdr:rowOff>
    </xdr:to>
    <xdr:graphicFrame macro="">
      <xdr:nvGraphicFramePr>
        <xdr:cNvPr id="18" name="Диаграмма 12">
          <a:extLst>
            <a:ext uri="{FF2B5EF4-FFF2-40B4-BE49-F238E27FC236}">
              <a16:creationId xmlns:a16="http://schemas.microsoft.com/office/drawing/2014/main" id="{85A29D8E-2095-41E6-868C-48759B42B8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6350</xdr:colOff>
      <xdr:row>149</xdr:row>
      <xdr:rowOff>184150</xdr:rowOff>
    </xdr:from>
    <xdr:to>
      <xdr:col>27</xdr:col>
      <xdr:colOff>82550</xdr:colOff>
      <xdr:row>164</xdr:row>
      <xdr:rowOff>69850</xdr:rowOff>
    </xdr:to>
    <xdr:graphicFrame macro="">
      <xdr:nvGraphicFramePr>
        <xdr:cNvPr id="19" name="Диаграмма 13">
          <a:extLst>
            <a:ext uri="{FF2B5EF4-FFF2-40B4-BE49-F238E27FC236}">
              <a16:creationId xmlns:a16="http://schemas.microsoft.com/office/drawing/2014/main" id="{7C5B250C-0C59-4A4C-AB8E-9717C12CF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596901</xdr:colOff>
      <xdr:row>164</xdr:row>
      <xdr:rowOff>182562</xdr:rowOff>
    </xdr:from>
    <xdr:to>
      <xdr:col>27</xdr:col>
      <xdr:colOff>61913</xdr:colOff>
      <xdr:row>184</xdr:row>
      <xdr:rowOff>61912</xdr:rowOff>
    </xdr:to>
    <xdr:graphicFrame macro="">
      <xdr:nvGraphicFramePr>
        <xdr:cNvPr id="20" name="Диаграмма 14">
          <a:extLst>
            <a:ext uri="{FF2B5EF4-FFF2-40B4-BE49-F238E27FC236}">
              <a16:creationId xmlns:a16="http://schemas.microsoft.com/office/drawing/2014/main" id="{0EA4275D-2FAC-4041-A014-FC8A89551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101600</xdr:colOff>
      <xdr:row>149</xdr:row>
      <xdr:rowOff>31750</xdr:rowOff>
    </xdr:from>
    <xdr:to>
      <xdr:col>18</xdr:col>
      <xdr:colOff>171450</xdr:colOff>
      <xdr:row>184</xdr:row>
      <xdr:rowOff>69850</xdr:rowOff>
    </xdr:to>
    <xdr:graphicFrame macro="">
      <xdr:nvGraphicFramePr>
        <xdr:cNvPr id="21" name="Диаграмма 15">
          <a:extLst>
            <a:ext uri="{FF2B5EF4-FFF2-40B4-BE49-F238E27FC236}">
              <a16:creationId xmlns:a16="http://schemas.microsoft.com/office/drawing/2014/main" id="{7CF87DBE-DFB9-4F33-9773-9289DFA19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578908</xdr:colOff>
      <xdr:row>188</xdr:row>
      <xdr:rowOff>158750</xdr:rowOff>
    </xdr:from>
    <xdr:to>
      <xdr:col>26</xdr:col>
      <xdr:colOff>480484</xdr:colOff>
      <xdr:row>196</xdr:row>
      <xdr:rowOff>57150</xdr:rowOff>
    </xdr:to>
    <xdr:graphicFrame macro="">
      <xdr:nvGraphicFramePr>
        <xdr:cNvPr id="22" name="Диаграмма 11">
          <a:extLst>
            <a:ext uri="{FF2B5EF4-FFF2-40B4-BE49-F238E27FC236}">
              <a16:creationId xmlns:a16="http://schemas.microsoft.com/office/drawing/2014/main" id="{E04599ED-664A-4B9F-A89B-C019487A8F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18</xdr:col>
      <xdr:colOff>575354</xdr:colOff>
      <xdr:row>196</xdr:row>
      <xdr:rowOff>260350</xdr:rowOff>
    </xdr:from>
    <xdr:to>
      <xdr:col>27</xdr:col>
      <xdr:colOff>19050</xdr:colOff>
      <xdr:row>210</xdr:row>
      <xdr:rowOff>174625</xdr:rowOff>
    </xdr:to>
    <xdr:graphicFrame macro="">
      <xdr:nvGraphicFramePr>
        <xdr:cNvPr id="23" name="Диаграмма 12">
          <a:extLst>
            <a:ext uri="{FF2B5EF4-FFF2-40B4-BE49-F238E27FC236}">
              <a16:creationId xmlns:a16="http://schemas.microsoft.com/office/drawing/2014/main" id="{22B77F1F-1A1A-4508-B5B7-D0FCEB4CB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6350</xdr:colOff>
      <xdr:row>211</xdr:row>
      <xdr:rowOff>184150</xdr:rowOff>
    </xdr:from>
    <xdr:to>
      <xdr:col>27</xdr:col>
      <xdr:colOff>82550</xdr:colOff>
      <xdr:row>226</xdr:row>
      <xdr:rowOff>69850</xdr:rowOff>
    </xdr:to>
    <xdr:graphicFrame macro="">
      <xdr:nvGraphicFramePr>
        <xdr:cNvPr id="24" name="Диаграмма 13">
          <a:extLst>
            <a:ext uri="{FF2B5EF4-FFF2-40B4-BE49-F238E27FC236}">
              <a16:creationId xmlns:a16="http://schemas.microsoft.com/office/drawing/2014/main" id="{2021CFC2-E5F2-40EF-8664-78A8B0F5BC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25400</xdr:colOff>
      <xdr:row>227</xdr:row>
      <xdr:rowOff>63500</xdr:rowOff>
    </xdr:from>
    <xdr:to>
      <xdr:col>27</xdr:col>
      <xdr:colOff>101600</xdr:colOff>
      <xdr:row>246</xdr:row>
      <xdr:rowOff>133350</xdr:rowOff>
    </xdr:to>
    <xdr:graphicFrame macro="">
      <xdr:nvGraphicFramePr>
        <xdr:cNvPr id="25" name="Диаграмма 14">
          <a:extLst>
            <a:ext uri="{FF2B5EF4-FFF2-40B4-BE49-F238E27FC236}">
              <a16:creationId xmlns:a16="http://schemas.microsoft.com/office/drawing/2014/main" id="{0EFF5911-1ED4-454E-AC81-E94453D66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101600</xdr:colOff>
      <xdr:row>211</xdr:row>
      <xdr:rowOff>31750</xdr:rowOff>
    </xdr:from>
    <xdr:to>
      <xdr:col>18</xdr:col>
      <xdr:colOff>171450</xdr:colOff>
      <xdr:row>246</xdr:row>
      <xdr:rowOff>69850</xdr:rowOff>
    </xdr:to>
    <xdr:graphicFrame macro="">
      <xdr:nvGraphicFramePr>
        <xdr:cNvPr id="26" name="Диаграмма 15">
          <a:extLst>
            <a:ext uri="{FF2B5EF4-FFF2-40B4-BE49-F238E27FC236}">
              <a16:creationId xmlns:a16="http://schemas.microsoft.com/office/drawing/2014/main" id="{99807439-DF5F-4934-90BC-C05B2D73D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sb.gov.lv/pxweb/lv/ekfin/ekfin__PCI__isterm/PC011c.px" TargetMode="External"/><Relationship Id="rId3" Type="http://schemas.openxmlformats.org/officeDocument/2006/relationships/hyperlink" Target="http://data1.csb.gov.lv/pxweb/en/arhivs/arhivs__a_ikp_eks95__ikgad/A_IKG010.px" TargetMode="External"/><Relationship Id="rId7" Type="http://schemas.openxmlformats.org/officeDocument/2006/relationships/hyperlink" Target="https://www.csb.gov.lv/sites/default/files/data/LV/IKP_2020_gada_etalonrevizija_30092020.pdf" TargetMode="External"/><Relationship Id="rId2" Type="http://schemas.openxmlformats.org/officeDocument/2006/relationships/hyperlink" Target="http://data1.csb.gov.lv/pxweb/en/arhivs/arhivs__a_ikp_eks95__ikgad/A_IKG010.px/?rxid=8608d4a7-c624-45c3-9f81-88c9fdbbed7e" TargetMode="External"/><Relationship Id="rId1" Type="http://schemas.openxmlformats.org/officeDocument/2006/relationships/hyperlink" Target="http://data.csb.gov.lv/pxweb/lv/ekfin/ekfin__ikgad__ikp/?tablelist=true&amp;rxid=cdcb978c-22b0-416a-aacc-aa650d3e2ce0" TargetMode="External"/><Relationship Id="rId6" Type="http://schemas.openxmlformats.org/officeDocument/2006/relationships/hyperlink" Target="https://www.csb.gov.lv/sites/default/files/data/LV/IKP_2020_gada_etalonrevizija_30092020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csb.gov.lv/sites/default/files/data/LV/IKP_2019_gada_etalonrevizija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sb.gov.lv/sites/default/files/data/LV/IKP_2019_gada_etalonrevizija.pdf" TargetMode="External"/><Relationship Id="rId9" Type="http://schemas.openxmlformats.org/officeDocument/2006/relationships/hyperlink" Target="https://data1.csb.gov.lv/pxweb/lv/ekfin/ekfin__ikp__IKP__ikgad/IKG10_100.p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m.gov.lv/files/files/FMpask_B_C_071205.pdf" TargetMode="External"/><Relationship Id="rId13" Type="http://schemas.openxmlformats.org/officeDocument/2006/relationships/hyperlink" Target="http://www.fm.gov.lv/files/files/FMpask_B_C_210205.pdf" TargetMode="External"/><Relationship Id="rId18" Type="http://schemas.openxmlformats.org/officeDocument/2006/relationships/hyperlink" Target="http://www.fm.gov.lv/files/valstsbudzets/2016/FMPask_C_180216_bud2016.pdf" TargetMode="External"/><Relationship Id="rId3" Type="http://schemas.openxmlformats.org/officeDocument/2006/relationships/hyperlink" Target="http://www.fm.gov.lv/files/valstsbudzets/budzetapaskaidrojumi/FMPask_C_270114_bud2014.pdf" TargetMode="External"/><Relationship Id="rId21" Type="http://schemas.openxmlformats.org/officeDocument/2006/relationships/hyperlink" Target="https://www.fm.gov.lv/lv/sadalas/valsts_budzets/valsts_budzeta_izstrade/_budzets2019/" TargetMode="External"/><Relationship Id="rId7" Type="http://schemas.openxmlformats.org/officeDocument/2006/relationships/hyperlink" Target="http://www.fm.gov.lv/files/files/FMpask_B_C_210205.pdf" TargetMode="External"/><Relationship Id="rId12" Type="http://schemas.openxmlformats.org/officeDocument/2006/relationships/hyperlink" Target="http://www.fm.gov.lv/lv/sadalas/valsts_budzets/budzeta_paskaidrojumi/2011_gads/" TargetMode="External"/><Relationship Id="rId17" Type="http://schemas.openxmlformats.org/officeDocument/2006/relationships/hyperlink" Target="http://www.fm.gov.lv/files/files/FMpask_B_C_210205.pdf" TargetMode="External"/><Relationship Id="rId2" Type="http://schemas.openxmlformats.org/officeDocument/2006/relationships/hyperlink" Target="http://www.fm.gov.lv/files/valstsbudzets/budzetapaskaidrojumi/FMPask_C_020315_bud2015.pdf" TargetMode="External"/><Relationship Id="rId16" Type="http://schemas.openxmlformats.org/officeDocument/2006/relationships/hyperlink" Target="http://www.fm.gov.lv/files/files/FMpask_B_C_210205.pdf" TargetMode="External"/><Relationship Id="rId20" Type="http://schemas.openxmlformats.org/officeDocument/2006/relationships/hyperlink" Target="http://www.fm.gov.lv/files/files/FMpask_B_C_210205.pdf" TargetMode="External"/><Relationship Id="rId1" Type="http://schemas.openxmlformats.org/officeDocument/2006/relationships/hyperlink" Target="http://www.fm.gov.lv/files/valstsbudzets/FMPask_C_100217_bud2017.pdf" TargetMode="External"/><Relationship Id="rId6" Type="http://schemas.openxmlformats.org/officeDocument/2006/relationships/hyperlink" Target="http://www.fm.gov.lv/lv/sadalas/valsts_budzets/budzeta_paskaidrojumi/2009_gads/" TargetMode="External"/><Relationship Id="rId11" Type="http://schemas.openxmlformats.org/officeDocument/2006/relationships/hyperlink" Target="http://www.fm.gov.lv/lv/sadalas/valsts_budzets/budzeta_paskaidrojumi/2010_gads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://www.fm.gov.lv/lv/sadalas/valsts_budzets/budzeta_paskaidrojumi/2012_gads/" TargetMode="External"/><Relationship Id="rId15" Type="http://schemas.openxmlformats.org/officeDocument/2006/relationships/hyperlink" Target="http://www.fm.gov.lv/files/finansuministrija/FMPask_C_050218_bud2018.pdf" TargetMode="External"/><Relationship Id="rId23" Type="http://schemas.openxmlformats.org/officeDocument/2006/relationships/hyperlink" Target="https://fdp.gov.lv/17062020-fdp-viedoklis-par-finansu-ministrijas-makroekonomisko-raditaju-prognozem-2020-gadam-un-2021-2023gadam" TargetMode="External"/><Relationship Id="rId10" Type="http://schemas.openxmlformats.org/officeDocument/2006/relationships/hyperlink" Target="http://www.fm.gov.lv/lv/sadalas/valsts_budzets/budzeta_paskaidrojumi/2008_gads/" TargetMode="External"/><Relationship Id="rId19" Type="http://schemas.openxmlformats.org/officeDocument/2006/relationships/hyperlink" Target="http://www.fm.gov.lv/files/files/FMpask_B_C_210205.pdf" TargetMode="External"/><Relationship Id="rId4" Type="http://schemas.openxmlformats.org/officeDocument/2006/relationships/hyperlink" Target="http://www.fm.gov.lv/files/valstsbudzets/budzetapaskaidrojumi/FMPask_C_310113_bud2013.pdf" TargetMode="External"/><Relationship Id="rId9" Type="http://schemas.openxmlformats.org/officeDocument/2006/relationships/hyperlink" Target="http://www.fm.gov.lv/files/files/FMpask_B-C_260107.pdf" TargetMode="External"/><Relationship Id="rId14" Type="http://schemas.openxmlformats.org/officeDocument/2006/relationships/hyperlink" Target="http://www.fm.gov.lv/files/files/FMpask_B_C_210205.pdf" TargetMode="External"/><Relationship Id="rId22" Type="http://schemas.openxmlformats.org/officeDocument/2006/relationships/hyperlink" Target="https://www.fm.gov.lv/lv/sadalas/valsts_budzets/valsts_budzeta_izstrade/_budzets202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0"/>
  <sheetViews>
    <sheetView zoomScale="70" zoomScaleNormal="70" workbookViewId="0">
      <selection sqref="A1:A2"/>
    </sheetView>
  </sheetViews>
  <sheetFormatPr defaultRowHeight="14.75" x14ac:dyDescent="0.75"/>
  <cols>
    <col min="1" max="1" width="8.54296875" customWidth="1"/>
    <col min="2" max="2" width="16.1328125" customWidth="1"/>
    <col min="18" max="18" width="9.40625" customWidth="1"/>
  </cols>
  <sheetData>
    <row r="1" spans="1:21" ht="14.45" customHeight="1" x14ac:dyDescent="0.75">
      <c r="A1" s="228" t="s">
        <v>144</v>
      </c>
      <c r="C1" s="77">
        <v>0</v>
      </c>
      <c r="D1" s="77">
        <v>0</v>
      </c>
      <c r="E1" s="77">
        <v>0</v>
      </c>
      <c r="F1" s="77">
        <v>0</v>
      </c>
      <c r="G1" s="77">
        <v>0</v>
      </c>
      <c r="H1" s="77">
        <v>0</v>
      </c>
      <c r="I1" s="77">
        <v>0</v>
      </c>
      <c r="J1" s="77">
        <v>0</v>
      </c>
      <c r="K1" s="77">
        <v>0</v>
      </c>
      <c r="L1" s="77">
        <v>0</v>
      </c>
      <c r="M1" s="77">
        <v>0</v>
      </c>
      <c r="N1" s="77">
        <v>0</v>
      </c>
      <c r="O1" s="77">
        <v>0</v>
      </c>
      <c r="P1" s="77">
        <v>0</v>
      </c>
      <c r="Q1" s="77">
        <v>0</v>
      </c>
      <c r="R1" s="77">
        <v>0</v>
      </c>
      <c r="S1" s="77">
        <v>0</v>
      </c>
      <c r="T1" s="77">
        <v>0</v>
      </c>
      <c r="U1" s="77">
        <v>0</v>
      </c>
    </row>
    <row r="2" spans="1:21" x14ac:dyDescent="0.75">
      <c r="A2" s="229"/>
      <c r="B2" s="77" t="s">
        <v>145</v>
      </c>
      <c r="C2" s="48" t="s">
        <v>61</v>
      </c>
      <c r="D2" s="48" t="s">
        <v>62</v>
      </c>
      <c r="E2" s="48" t="s">
        <v>63</v>
      </c>
      <c r="F2" s="48" t="s">
        <v>51</v>
      </c>
      <c r="G2" s="48" t="s">
        <v>52</v>
      </c>
      <c r="H2" s="48" t="s">
        <v>50</v>
      </c>
      <c r="I2" s="48" t="s">
        <v>33</v>
      </c>
      <c r="J2" s="48" t="s">
        <v>34</v>
      </c>
      <c r="K2" s="48" t="s">
        <v>35</v>
      </c>
      <c r="L2" s="48" t="s">
        <v>36</v>
      </c>
      <c r="M2" s="48" t="s">
        <v>37</v>
      </c>
      <c r="N2" s="48" t="s">
        <v>38</v>
      </c>
      <c r="O2" s="1" t="s">
        <v>39</v>
      </c>
      <c r="P2" s="1" t="s">
        <v>40</v>
      </c>
      <c r="Q2" s="78" t="s">
        <v>146</v>
      </c>
      <c r="R2" s="78" t="s">
        <v>147</v>
      </c>
      <c r="S2" s="78" t="s">
        <v>148</v>
      </c>
      <c r="T2" s="78" t="s">
        <v>166</v>
      </c>
      <c r="U2" s="78" t="s">
        <v>167</v>
      </c>
    </row>
    <row r="3" spans="1:21" ht="44.25" x14ac:dyDescent="0.75">
      <c r="A3" s="128"/>
      <c r="B3" s="152" t="s">
        <v>182</v>
      </c>
      <c r="C3" s="111">
        <v>15.681937309990573</v>
      </c>
      <c r="D3" s="111">
        <v>23.088646301186898</v>
      </c>
      <c r="E3" s="111">
        <v>25.913647568821684</v>
      </c>
      <c r="F3" s="111">
        <v>32.111297748905756</v>
      </c>
      <c r="G3" s="111">
        <v>7.9106627231355198</v>
      </c>
      <c r="H3" s="111">
        <v>-22.600120666368117</v>
      </c>
      <c r="I3" s="111">
        <v>-4.8060821471641262</v>
      </c>
      <c r="J3" s="111">
        <v>13.254268760621656</v>
      </c>
      <c r="K3" s="111">
        <v>8.0027410012943889</v>
      </c>
      <c r="L3" s="111">
        <v>3.9859514629167814</v>
      </c>
      <c r="M3" s="111">
        <v>3.0108922629123347</v>
      </c>
      <c r="N3" s="111">
        <v>4.0102124548534013</v>
      </c>
      <c r="O3" s="111">
        <v>3.2548020777269482</v>
      </c>
      <c r="P3" s="111">
        <v>6.3168685748706377</v>
      </c>
      <c r="Q3" s="111">
        <v>8.0863983857734745</v>
      </c>
      <c r="R3" s="111">
        <v>4.5321514367708149</v>
      </c>
      <c r="S3" s="128"/>
      <c r="T3" s="128"/>
      <c r="U3" s="128"/>
    </row>
    <row r="4" spans="1:21" ht="44.25" x14ac:dyDescent="0.75">
      <c r="A4" s="128"/>
      <c r="B4" s="129" t="s">
        <v>175</v>
      </c>
      <c r="C4" s="111">
        <v>15.681937309990573</v>
      </c>
      <c r="D4" s="111">
        <v>23.1243166582464</v>
      </c>
      <c r="E4" s="111">
        <v>25.812332611744047</v>
      </c>
      <c r="F4" s="111">
        <v>32.151000069382228</v>
      </c>
      <c r="G4" s="111">
        <v>7.9865507509369049</v>
      </c>
      <c r="H4" s="111">
        <v>-22.582684164727052</v>
      </c>
      <c r="I4" s="111">
        <v>-4.8597506399160606</v>
      </c>
      <c r="J4" s="111">
        <v>13.091482562054946</v>
      </c>
      <c r="K4" s="111">
        <v>7.9031098750671047</v>
      </c>
      <c r="L4" s="111">
        <v>4.003851830148375</v>
      </c>
      <c r="M4" s="111">
        <v>3.7326339286830157</v>
      </c>
      <c r="N4" s="111">
        <v>3.2628163681611255</v>
      </c>
      <c r="O4" s="111">
        <v>2.6475072134325206</v>
      </c>
      <c r="P4" s="111">
        <v>6.8807919964701147</v>
      </c>
      <c r="Q4" s="111">
        <v>8.4268642169685659</v>
      </c>
      <c r="R4" s="111">
        <v>4.8869340464378297</v>
      </c>
      <c r="S4" s="128"/>
      <c r="T4" s="128"/>
      <c r="U4" s="128"/>
    </row>
    <row r="5" spans="1:21" ht="26" x14ac:dyDescent="0.75">
      <c r="B5" s="4" t="s">
        <v>100</v>
      </c>
      <c r="C5" s="111">
        <v>15.661422153913088</v>
      </c>
      <c r="D5" s="111">
        <v>23.065995265339044</v>
      </c>
      <c r="E5" s="111">
        <v>25.774532640172648</v>
      </c>
      <c r="F5" s="111">
        <v>32.102704648121502</v>
      </c>
      <c r="G5" s="111">
        <v>7.7869153232642319</v>
      </c>
      <c r="H5" s="111">
        <v>-22.687317501555871</v>
      </c>
      <c r="I5" s="111">
        <v>-4.720508909923316</v>
      </c>
      <c r="J5" s="111">
        <v>13.183719237310187</v>
      </c>
      <c r="K5" s="111">
        <v>7.7962348177060825</v>
      </c>
      <c r="L5" s="111">
        <v>4.1167455533459352</v>
      </c>
      <c r="M5" s="111">
        <v>3.6494099072664987</v>
      </c>
      <c r="N5" s="111">
        <v>2.9729660612061171</v>
      </c>
      <c r="O5" s="111">
        <v>2.9496235329759646</v>
      </c>
      <c r="P5" s="111">
        <v>7.9694837565234655</v>
      </c>
      <c r="Q5" s="79"/>
      <c r="R5" s="79"/>
      <c r="S5" s="18"/>
      <c r="T5" s="18"/>
      <c r="U5" s="18"/>
    </row>
    <row r="6" spans="1:21" ht="26" x14ac:dyDescent="0.75">
      <c r="B6" s="4" t="s">
        <v>96</v>
      </c>
      <c r="C6" s="111">
        <v>15.661422153913088</v>
      </c>
      <c r="D6" s="111">
        <v>23.065995265339044</v>
      </c>
      <c r="E6" s="111">
        <v>25.774532640172648</v>
      </c>
      <c r="F6" s="111">
        <v>32.102704648121502</v>
      </c>
      <c r="G6" s="111">
        <v>7.7869200942828769</v>
      </c>
      <c r="H6" s="111">
        <v>-22.687317501555874</v>
      </c>
      <c r="I6" s="111">
        <v>-4.720514221558834</v>
      </c>
      <c r="J6" s="111">
        <v>13.183719972275432</v>
      </c>
      <c r="K6" s="111">
        <v>7.7962401271432986</v>
      </c>
      <c r="L6" s="111">
        <v>4.1167455533459361</v>
      </c>
      <c r="M6" s="111">
        <v>3.6494055187200467</v>
      </c>
      <c r="N6" s="111">
        <v>2.9729704211119214</v>
      </c>
      <c r="O6" s="111">
        <v>2.9496235329759588</v>
      </c>
      <c r="P6" s="111">
        <v>7.9694837565234673</v>
      </c>
      <c r="Q6" s="79"/>
      <c r="R6" s="79"/>
      <c r="S6" s="18"/>
      <c r="T6" s="18"/>
      <c r="U6" s="18"/>
    </row>
    <row r="7" spans="1:21" ht="26" x14ac:dyDescent="0.75">
      <c r="B7" s="115" t="s">
        <v>97</v>
      </c>
      <c r="C7" s="111">
        <v>16.481579570718267</v>
      </c>
      <c r="D7" s="111">
        <v>21.297314499882077</v>
      </c>
      <c r="E7" s="111">
        <v>23.623830071667626</v>
      </c>
      <c r="F7" s="111">
        <v>32.30186193664251</v>
      </c>
      <c r="G7" s="111">
        <v>9.2662675314712608</v>
      </c>
      <c r="H7" s="111">
        <v>-18.739977440844481</v>
      </c>
      <c r="I7" s="111">
        <v>-2.1905333766436486</v>
      </c>
      <c r="J7" s="111">
        <v>11.663663673569015</v>
      </c>
      <c r="K7" s="111">
        <v>8.7182359321985157</v>
      </c>
      <c r="L7" s="111">
        <v>5.5827513533242827</v>
      </c>
      <c r="M7" s="117"/>
      <c r="N7" s="117"/>
      <c r="O7" s="117"/>
      <c r="P7" s="80"/>
      <c r="Q7" s="81"/>
      <c r="R7" s="81"/>
      <c r="S7" s="29"/>
      <c r="T7" s="29"/>
      <c r="U7" s="29"/>
    </row>
    <row r="8" spans="1:21" s="29" customFormat="1" x14ac:dyDescent="0.75">
      <c r="A8" s="101" t="s">
        <v>147</v>
      </c>
      <c r="B8" s="4" t="s">
        <v>149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76"/>
      <c r="Q8" s="132"/>
      <c r="R8" s="132">
        <v>6.352174520106658</v>
      </c>
      <c r="S8" s="131"/>
    </row>
    <row r="9" spans="1:21" s="29" customFormat="1" x14ac:dyDescent="0.75">
      <c r="A9" s="106" t="s">
        <v>146</v>
      </c>
      <c r="B9" s="4" t="s">
        <v>149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76"/>
      <c r="Q9" s="132">
        <v>8.8431101860038996</v>
      </c>
      <c r="R9" s="134"/>
      <c r="S9" s="131"/>
    </row>
    <row r="10" spans="1:21" s="29" customFormat="1" x14ac:dyDescent="0.75">
      <c r="A10" s="82">
        <v>2004</v>
      </c>
      <c r="B10" s="4" t="s">
        <v>0</v>
      </c>
      <c r="C10" s="5">
        <v>13.9</v>
      </c>
      <c r="D10" s="15">
        <v>11.1</v>
      </c>
      <c r="E10" s="16">
        <v>9.6</v>
      </c>
      <c r="F10" s="17">
        <v>9.1</v>
      </c>
      <c r="G10" s="23"/>
      <c r="H10" s="23"/>
      <c r="I10" s="18"/>
      <c r="J10" s="18"/>
      <c r="K10" s="18"/>
      <c r="L10" s="18"/>
      <c r="M10" s="18"/>
      <c r="N10" s="18"/>
      <c r="O10" s="18"/>
      <c r="P10" s="30"/>
      <c r="Q10" s="131"/>
      <c r="R10" s="131"/>
      <c r="S10" s="131"/>
    </row>
    <row r="11" spans="1:21" s="29" customFormat="1" x14ac:dyDescent="0.75">
      <c r="A11" s="82">
        <v>2005</v>
      </c>
      <c r="B11" s="4" t="s">
        <v>0</v>
      </c>
      <c r="C11" s="31"/>
      <c r="D11" s="5">
        <v>14.6</v>
      </c>
      <c r="E11" s="15">
        <v>12.3</v>
      </c>
      <c r="F11" s="16">
        <v>10.5</v>
      </c>
      <c r="G11" s="17">
        <v>10.1</v>
      </c>
      <c r="H11" s="23"/>
      <c r="I11" s="23"/>
      <c r="J11" s="18"/>
      <c r="K11" s="18"/>
      <c r="L11" s="18"/>
      <c r="M11" s="18"/>
      <c r="N11" s="18"/>
      <c r="O11" s="18"/>
      <c r="P11" s="30"/>
      <c r="Q11" s="131"/>
      <c r="R11" s="131"/>
      <c r="S11" s="131"/>
    </row>
    <row r="12" spans="1:21" x14ac:dyDescent="0.75">
      <c r="A12" s="82">
        <v>2006</v>
      </c>
      <c r="B12" s="4" t="s">
        <v>0</v>
      </c>
      <c r="C12" s="31"/>
      <c r="D12" s="18"/>
      <c r="E12" s="5">
        <v>21.4</v>
      </c>
      <c r="F12" s="15">
        <v>17.100000000000001</v>
      </c>
      <c r="G12" s="16">
        <v>14</v>
      </c>
      <c r="H12" s="17">
        <v>12.3</v>
      </c>
      <c r="I12" s="18"/>
      <c r="J12" s="18"/>
      <c r="K12" s="18"/>
      <c r="L12" s="18"/>
      <c r="M12" s="18"/>
      <c r="N12" s="18"/>
      <c r="O12" s="18"/>
      <c r="P12" s="30"/>
    </row>
    <row r="13" spans="1:21" x14ac:dyDescent="0.75">
      <c r="A13" s="82">
        <v>2007</v>
      </c>
      <c r="B13" s="4" t="s">
        <v>0</v>
      </c>
      <c r="C13" s="32"/>
      <c r="D13" s="5"/>
      <c r="E13" s="5"/>
      <c r="F13" s="5">
        <v>20.9</v>
      </c>
      <c r="G13" s="15">
        <v>15.9</v>
      </c>
      <c r="H13" s="16">
        <v>13.9</v>
      </c>
      <c r="I13" s="17">
        <v>12.6</v>
      </c>
      <c r="J13" s="18"/>
      <c r="K13" s="18"/>
      <c r="L13" s="18"/>
      <c r="M13" s="18"/>
      <c r="N13" s="18"/>
      <c r="O13" s="18"/>
      <c r="P13" s="30"/>
    </row>
    <row r="14" spans="1:21" x14ac:dyDescent="0.75">
      <c r="A14" s="82">
        <v>2008</v>
      </c>
      <c r="B14" s="4" t="s">
        <v>0</v>
      </c>
      <c r="C14" s="31"/>
      <c r="D14" s="18"/>
      <c r="E14" s="18"/>
      <c r="F14" s="18"/>
      <c r="G14" s="5">
        <v>15.3</v>
      </c>
      <c r="H14" s="15">
        <v>10.7</v>
      </c>
      <c r="I14" s="16">
        <v>10.7</v>
      </c>
      <c r="J14" s="17">
        <v>10.3</v>
      </c>
      <c r="K14" s="18"/>
      <c r="L14" s="18"/>
      <c r="M14" s="18"/>
      <c r="N14" s="18"/>
      <c r="O14" s="18"/>
      <c r="P14" s="30"/>
    </row>
    <row r="15" spans="1:21" x14ac:dyDescent="0.75">
      <c r="A15" s="82">
        <v>2009</v>
      </c>
      <c r="B15" s="4" t="s">
        <v>0</v>
      </c>
      <c r="C15" s="31"/>
      <c r="D15" s="18"/>
      <c r="E15" s="18"/>
      <c r="F15" s="18"/>
      <c r="G15" s="18"/>
      <c r="H15" s="5">
        <v>-19.7</v>
      </c>
      <c r="I15" s="15">
        <v>-8.8000000000000007</v>
      </c>
      <c r="J15" s="16">
        <v>-0.3</v>
      </c>
      <c r="K15" s="17">
        <v>4.2</v>
      </c>
      <c r="L15" s="20"/>
      <c r="M15" s="20"/>
      <c r="N15" s="20"/>
      <c r="O15" s="20"/>
      <c r="P15" s="20"/>
    </row>
    <row r="16" spans="1:21" x14ac:dyDescent="0.75">
      <c r="A16" s="82">
        <v>2010</v>
      </c>
      <c r="B16" s="4" t="s">
        <v>0</v>
      </c>
      <c r="C16" s="32"/>
      <c r="D16" s="5"/>
      <c r="E16" s="5"/>
      <c r="F16" s="5"/>
      <c r="G16" s="5"/>
      <c r="H16" s="5"/>
      <c r="I16" s="5">
        <v>-3.4</v>
      </c>
      <c r="J16" s="15">
        <v>3.9</v>
      </c>
      <c r="K16" s="16">
        <v>5.0999999999999996</v>
      </c>
      <c r="L16" s="17">
        <v>5.5</v>
      </c>
      <c r="M16" s="23"/>
      <c r="N16" s="20"/>
      <c r="O16" s="20"/>
      <c r="P16" s="20"/>
    </row>
    <row r="17" spans="1:22" x14ac:dyDescent="0.75">
      <c r="A17" s="82">
        <v>2011</v>
      </c>
      <c r="B17" s="4" t="s">
        <v>0</v>
      </c>
      <c r="C17" s="32"/>
      <c r="D17" s="5"/>
      <c r="E17" s="5"/>
      <c r="F17" s="5"/>
      <c r="G17" s="5"/>
      <c r="H17" s="5"/>
      <c r="I17" s="5"/>
      <c r="J17" s="5">
        <v>8.6999999999999993</v>
      </c>
      <c r="K17" s="15">
        <v>4.3</v>
      </c>
      <c r="L17" s="16">
        <v>6.1</v>
      </c>
      <c r="M17" s="17">
        <v>6.1</v>
      </c>
      <c r="N17" s="20"/>
      <c r="O17" s="20"/>
      <c r="P17" s="20"/>
    </row>
    <row r="18" spans="1:22" x14ac:dyDescent="0.75">
      <c r="A18" s="82">
        <v>2012</v>
      </c>
      <c r="B18" s="4" t="s">
        <v>0</v>
      </c>
      <c r="C18" s="33"/>
      <c r="D18" s="21"/>
      <c r="E18" s="21"/>
      <c r="F18" s="21"/>
      <c r="G18" s="21"/>
      <c r="H18" s="21"/>
      <c r="I18" s="21"/>
      <c r="J18" s="21"/>
      <c r="K18" s="5">
        <v>6.7</v>
      </c>
      <c r="L18" s="15">
        <v>5.8</v>
      </c>
      <c r="M18" s="16">
        <v>6.1</v>
      </c>
      <c r="N18" s="17">
        <v>6.1</v>
      </c>
      <c r="O18" s="20"/>
      <c r="P18" s="20"/>
    </row>
    <row r="19" spans="1:22" x14ac:dyDescent="0.75">
      <c r="A19" s="82">
        <v>2013</v>
      </c>
      <c r="B19" s="4" t="s">
        <v>0</v>
      </c>
      <c r="C19" s="33"/>
      <c r="D19" s="21"/>
      <c r="E19" s="21"/>
      <c r="F19" s="21"/>
      <c r="G19" s="21"/>
      <c r="H19" s="21"/>
      <c r="I19" s="21"/>
      <c r="J19" s="21"/>
      <c r="K19" s="21"/>
      <c r="L19" s="5">
        <v>5.2</v>
      </c>
      <c r="M19" s="15">
        <v>6.6</v>
      </c>
      <c r="N19" s="16">
        <v>6.6</v>
      </c>
      <c r="O19" s="17">
        <v>6.6</v>
      </c>
      <c r="P19" s="20"/>
    </row>
    <row r="20" spans="1:22" x14ac:dyDescent="0.75">
      <c r="A20" s="82">
        <v>2014</v>
      </c>
      <c r="B20" s="4" t="s">
        <v>0</v>
      </c>
      <c r="C20" s="33"/>
      <c r="D20" s="21"/>
      <c r="E20" s="21"/>
      <c r="F20" s="21"/>
      <c r="G20" s="21"/>
      <c r="H20" s="21"/>
      <c r="I20" s="21"/>
      <c r="J20" s="21"/>
      <c r="K20" s="21"/>
      <c r="L20" s="21"/>
      <c r="M20" s="5">
        <v>3.8</v>
      </c>
      <c r="N20" s="15">
        <v>5.2</v>
      </c>
      <c r="O20" s="16">
        <v>5.9</v>
      </c>
      <c r="P20" s="17">
        <v>6.2</v>
      </c>
    </row>
    <row r="21" spans="1:22" x14ac:dyDescent="0.75">
      <c r="A21" s="82">
        <v>2015</v>
      </c>
      <c r="B21" s="4" t="s">
        <v>0</v>
      </c>
      <c r="C21" s="33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5">
        <v>3.2</v>
      </c>
      <c r="O21" s="15">
        <v>5.2</v>
      </c>
      <c r="P21" s="16">
        <v>6.2</v>
      </c>
      <c r="Q21" s="17">
        <v>6.2</v>
      </c>
      <c r="S21" s="29"/>
      <c r="T21" s="29"/>
      <c r="U21" s="29"/>
    </row>
    <row r="22" spans="1:22" x14ac:dyDescent="0.75">
      <c r="A22" s="82">
        <v>2016</v>
      </c>
      <c r="B22" s="4" t="s">
        <v>0</v>
      </c>
      <c r="C22" s="33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5">
        <v>2.8</v>
      </c>
      <c r="P22" s="15">
        <v>5.3</v>
      </c>
      <c r="Q22" s="16">
        <v>5.7</v>
      </c>
      <c r="R22" s="17">
        <v>6.1</v>
      </c>
    </row>
    <row r="23" spans="1:22" x14ac:dyDescent="0.75">
      <c r="A23" s="102">
        <v>2017</v>
      </c>
      <c r="B23" s="4" t="s">
        <v>0</v>
      </c>
      <c r="C23" s="18"/>
      <c r="D23" s="18"/>
      <c r="E23" s="18"/>
      <c r="F23" s="18"/>
      <c r="G23" s="5"/>
      <c r="H23" s="18"/>
      <c r="I23" s="18"/>
      <c r="J23" s="5"/>
      <c r="K23" s="5"/>
      <c r="L23" s="21"/>
      <c r="M23" s="4"/>
      <c r="N23" s="4"/>
      <c r="O23" s="4"/>
      <c r="P23" s="5">
        <v>6.6</v>
      </c>
      <c r="Q23" s="15">
        <v>6.3</v>
      </c>
      <c r="R23" s="16">
        <v>5.7</v>
      </c>
      <c r="S23" s="17">
        <v>5.6</v>
      </c>
      <c r="V23" s="36"/>
    </row>
    <row r="24" spans="1:22" x14ac:dyDescent="0.75">
      <c r="A24" s="102" t="s">
        <v>146</v>
      </c>
      <c r="B24" s="4" t="s">
        <v>0</v>
      </c>
      <c r="C24" s="18"/>
      <c r="D24" s="18"/>
      <c r="E24" s="18"/>
      <c r="F24" s="18"/>
      <c r="G24" s="5"/>
      <c r="H24" s="18"/>
      <c r="I24" s="18"/>
      <c r="J24" s="5"/>
      <c r="K24" s="5"/>
      <c r="L24" s="21"/>
      <c r="M24" s="4"/>
      <c r="N24" s="4"/>
      <c r="O24" s="4"/>
      <c r="Q24" s="138">
        <v>7.4</v>
      </c>
      <c r="R24" s="15">
        <v>6.203196889445195</v>
      </c>
      <c r="S24" s="16">
        <v>5.831846686060449</v>
      </c>
      <c r="T24" s="17">
        <v>5.5212703309292399</v>
      </c>
      <c r="V24" s="36"/>
    </row>
    <row r="25" spans="1:22" x14ac:dyDescent="0.75">
      <c r="A25" s="102" t="s">
        <v>147</v>
      </c>
      <c r="B25" s="4" t="s">
        <v>0</v>
      </c>
      <c r="C25" s="18"/>
      <c r="D25" s="18"/>
      <c r="E25" s="18"/>
      <c r="F25" s="18"/>
      <c r="G25" s="5"/>
      <c r="H25" s="18"/>
      <c r="I25" s="18"/>
      <c r="J25" s="5"/>
      <c r="K25" s="5"/>
      <c r="L25" s="21"/>
      <c r="M25" s="4"/>
      <c r="N25" s="4"/>
      <c r="O25" s="4"/>
      <c r="R25" s="137">
        <v>6.3619473041338859</v>
      </c>
      <c r="S25" s="139">
        <v>5.5808427249407044</v>
      </c>
      <c r="T25" s="140">
        <v>5.2631286310288239</v>
      </c>
      <c r="U25" s="141">
        <v>5.2616150193949052</v>
      </c>
      <c r="V25" s="36"/>
    </row>
    <row r="26" spans="1:22" x14ac:dyDescent="0.75">
      <c r="A26" s="82"/>
      <c r="B26" s="4"/>
      <c r="C26" s="18"/>
      <c r="D26" s="18"/>
      <c r="E26" s="18"/>
      <c r="F26" s="18"/>
      <c r="G26" s="5"/>
      <c r="H26" s="18"/>
      <c r="I26" s="18"/>
      <c r="J26" s="5"/>
      <c r="K26" s="5"/>
      <c r="L26" s="21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75">
      <c r="B27" s="13"/>
      <c r="C27" s="9"/>
      <c r="D27" s="9"/>
      <c r="E27" s="9"/>
      <c r="F27" s="9"/>
      <c r="G27" s="9"/>
      <c r="H27" s="9"/>
      <c r="I27" s="9"/>
      <c r="J27" s="13"/>
      <c r="K27" s="9"/>
      <c r="L27" s="13"/>
      <c r="M27" s="9"/>
      <c r="N27" s="13"/>
      <c r="O27" s="9"/>
      <c r="P27" s="9"/>
      <c r="Q27" s="9"/>
      <c r="R27" s="9"/>
      <c r="S27" s="9"/>
      <c r="T27" s="9"/>
      <c r="U27" s="9"/>
    </row>
    <row r="28" spans="1:22" x14ac:dyDescent="0.75">
      <c r="B28" s="25"/>
      <c r="C28" s="88" t="s">
        <v>61</v>
      </c>
      <c r="D28" s="48" t="s">
        <v>62</v>
      </c>
      <c r="E28" s="48" t="s">
        <v>63</v>
      </c>
      <c r="F28" s="48" t="s">
        <v>51</v>
      </c>
      <c r="G28" s="48" t="s">
        <v>52</v>
      </c>
      <c r="H28" s="48" t="s">
        <v>50</v>
      </c>
      <c r="I28" s="48" t="s">
        <v>33</v>
      </c>
      <c r="J28" s="48" t="s">
        <v>34</v>
      </c>
      <c r="K28" s="48" t="s">
        <v>35</v>
      </c>
      <c r="L28" s="48" t="s">
        <v>36</v>
      </c>
      <c r="M28" s="48" t="s">
        <v>37</v>
      </c>
      <c r="N28" s="48" t="s">
        <v>38</v>
      </c>
      <c r="O28" s="1" t="s">
        <v>39</v>
      </c>
      <c r="P28" s="1" t="s">
        <v>40</v>
      </c>
      <c r="Q28" s="78" t="s">
        <v>146</v>
      </c>
      <c r="R28" s="78" t="s">
        <v>147</v>
      </c>
      <c r="S28" s="78" t="s">
        <v>148</v>
      </c>
      <c r="T28" s="78" t="s">
        <v>166</v>
      </c>
      <c r="U28" s="78" t="s">
        <v>167</v>
      </c>
    </row>
    <row r="29" spans="1:22" ht="44.25" x14ac:dyDescent="0.75">
      <c r="B29" s="152" t="s">
        <v>183</v>
      </c>
      <c r="C29" s="111">
        <v>8.3355467999927182</v>
      </c>
      <c r="D29" s="111">
        <v>10.725086299030885</v>
      </c>
      <c r="E29" s="111">
        <v>11.986362847138587</v>
      </c>
      <c r="F29" s="111">
        <v>10.027099650900361</v>
      </c>
      <c r="G29" s="111">
        <v>-3.3273000399985819</v>
      </c>
      <c r="H29" s="111">
        <v>-14.259718586051108</v>
      </c>
      <c r="I29" s="111">
        <v>-4.4067818187917496</v>
      </c>
      <c r="J29" s="111">
        <v>6.4688422597859452</v>
      </c>
      <c r="K29" s="111">
        <v>4.251698669418813</v>
      </c>
      <c r="L29" s="111">
        <v>2.3101845305654178</v>
      </c>
      <c r="M29" s="111">
        <v>1.0736295772726612</v>
      </c>
      <c r="N29" s="111">
        <v>4.0068606500230031</v>
      </c>
      <c r="O29" s="111">
        <v>2.3729199594200168</v>
      </c>
      <c r="P29" s="111">
        <v>3.2507202900895038</v>
      </c>
      <c r="Q29" s="111">
        <v>4.024322600327257</v>
      </c>
      <c r="R29" s="111">
        <v>2.0540701707144615</v>
      </c>
      <c r="S29" s="128"/>
      <c r="T29" s="128"/>
      <c r="U29" s="128"/>
    </row>
    <row r="30" spans="1:22" ht="44.25" x14ac:dyDescent="0.75">
      <c r="B30" s="129" t="s">
        <v>176</v>
      </c>
      <c r="C30" s="117"/>
      <c r="D30" s="111">
        <v>10.697037062198</v>
      </c>
      <c r="E30" s="111">
        <v>11.889385367081907</v>
      </c>
      <c r="F30" s="111">
        <v>9.9792693296943966</v>
      </c>
      <c r="G30" s="111">
        <v>-3.5476442246113349</v>
      </c>
      <c r="H30" s="111">
        <v>-14.401691783140869</v>
      </c>
      <c r="I30" s="111">
        <v>9.7453955691389602</v>
      </c>
      <c r="J30" s="111">
        <v>6.2851186149342597</v>
      </c>
      <c r="K30" s="111">
        <v>4.1342316499835663</v>
      </c>
      <c r="L30" s="111">
        <v>2.3280042634440168</v>
      </c>
      <c r="M30" s="111">
        <v>1.915190377943321</v>
      </c>
      <c r="N30" s="111">
        <v>3.2605243813785378</v>
      </c>
      <c r="O30" s="111">
        <v>1.7738095769341156</v>
      </c>
      <c r="P30" s="111">
        <v>3.7873137577999705</v>
      </c>
      <c r="Q30" s="111">
        <v>4.2848251634469481</v>
      </c>
      <c r="R30" s="111">
        <v>2.195616912982512</v>
      </c>
      <c r="S30" s="130"/>
      <c r="T30" s="130"/>
      <c r="U30" s="130"/>
    </row>
    <row r="31" spans="1:22" ht="26" x14ac:dyDescent="0.75">
      <c r="B31" s="4" t="s">
        <v>101</v>
      </c>
      <c r="C31" s="111">
        <v>8.3355467999927182</v>
      </c>
      <c r="D31" s="111">
        <v>10.697037062198014</v>
      </c>
      <c r="E31" s="111">
        <v>11.889385367081905</v>
      </c>
      <c r="F31" s="111">
        <v>9.9792693296943877</v>
      </c>
      <c r="G31" s="111">
        <v>-3.5476442246113349</v>
      </c>
      <c r="H31" s="111">
        <v>-14.401691783140869</v>
      </c>
      <c r="I31" s="111">
        <v>-3.9406703055711478</v>
      </c>
      <c r="J31" s="111">
        <v>6.3810212588655268</v>
      </c>
      <c r="K31" s="111">
        <v>4.0346283749703504</v>
      </c>
      <c r="L31" s="111">
        <v>2.4298512084855783</v>
      </c>
      <c r="M31" s="111">
        <v>1.8582436516565437</v>
      </c>
      <c r="N31" s="111">
        <v>2.9717038316125821</v>
      </c>
      <c r="O31" s="111">
        <v>2.0643812960710717</v>
      </c>
      <c r="P31" s="111">
        <v>4.6364796214269033</v>
      </c>
      <c r="Q31" s="79"/>
      <c r="R31" s="79"/>
      <c r="S31" s="18"/>
      <c r="T31" s="18"/>
      <c r="U31" s="18"/>
    </row>
    <row r="32" spans="1:22" ht="26" x14ac:dyDescent="0.75">
      <c r="B32" s="4" t="s">
        <v>94</v>
      </c>
      <c r="C32" s="111">
        <v>8.3355467999927182</v>
      </c>
      <c r="D32" s="111">
        <v>10.697037062198014</v>
      </c>
      <c r="E32" s="111">
        <v>11.889385367081905</v>
      </c>
      <c r="F32" s="111">
        <v>9.9792693296943877</v>
      </c>
      <c r="G32" s="111">
        <v>-3.5476442246113451</v>
      </c>
      <c r="H32" s="111">
        <v>-14.40169178314086</v>
      </c>
      <c r="I32" s="111">
        <v>-3.9406703055711567</v>
      </c>
      <c r="J32" s="111">
        <v>6.3810212588655251</v>
      </c>
      <c r="K32" s="111">
        <v>4.034628374970346</v>
      </c>
      <c r="L32" s="111">
        <v>2.4298512084855797</v>
      </c>
      <c r="M32" s="111">
        <v>1.8582436516565475</v>
      </c>
      <c r="N32" s="111">
        <v>2.9717038316125746</v>
      </c>
      <c r="O32" s="111">
        <v>2.0643812960710854</v>
      </c>
      <c r="P32" s="111">
        <v>4.6364796214268917</v>
      </c>
      <c r="Q32" s="79"/>
      <c r="R32" s="79"/>
      <c r="S32" s="18"/>
      <c r="T32" s="18"/>
      <c r="U32" s="18"/>
    </row>
    <row r="33" spans="1:22" ht="26" x14ac:dyDescent="0.75">
      <c r="B33" s="4" t="s">
        <v>95</v>
      </c>
      <c r="C33" s="111">
        <v>8.8271662011556327</v>
      </c>
      <c r="D33" s="111">
        <v>10.098466345875556</v>
      </c>
      <c r="E33" s="111">
        <v>10.988177506469857</v>
      </c>
      <c r="F33" s="111">
        <v>9.9870549212954582</v>
      </c>
      <c r="G33" s="111">
        <v>-2.7714461598629407</v>
      </c>
      <c r="H33" s="111">
        <v>-17.699033956598377</v>
      </c>
      <c r="I33" s="111">
        <v>-1.3066131481671377</v>
      </c>
      <c r="J33" s="111">
        <v>5.306487211676977</v>
      </c>
      <c r="K33" s="111">
        <v>5.2167352076547626</v>
      </c>
      <c r="L33" s="111">
        <v>4.1100958052690046</v>
      </c>
      <c r="M33" s="117"/>
      <c r="N33" s="117"/>
      <c r="O33" s="117"/>
      <c r="P33" s="117"/>
      <c r="Q33" s="79"/>
      <c r="R33" s="79"/>
      <c r="S33" s="18"/>
      <c r="T33" s="18"/>
      <c r="U33" s="18"/>
    </row>
    <row r="34" spans="1:22" s="29" customFormat="1" x14ac:dyDescent="0.75">
      <c r="A34" s="106" t="s">
        <v>147</v>
      </c>
      <c r="B34" s="4" t="s">
        <v>149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76"/>
      <c r="Q34" s="133"/>
      <c r="R34" s="133">
        <v>3.1686434574876614</v>
      </c>
      <c r="S34" s="131"/>
    </row>
    <row r="35" spans="1:22" s="29" customFormat="1" x14ac:dyDescent="0.75">
      <c r="A35" s="106" t="s">
        <v>146</v>
      </c>
      <c r="B35" s="4" t="s">
        <v>149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76"/>
      <c r="Q35" s="133">
        <v>4.7525277921782703</v>
      </c>
      <c r="R35" s="133"/>
      <c r="S35" s="131"/>
    </row>
    <row r="36" spans="1:22" s="29" customFormat="1" x14ac:dyDescent="0.75">
      <c r="A36" s="82">
        <v>2004</v>
      </c>
      <c r="B36" s="28" t="s">
        <v>15</v>
      </c>
      <c r="C36" s="5">
        <v>7.5</v>
      </c>
      <c r="D36" s="15">
        <v>6.7</v>
      </c>
      <c r="E36" s="16">
        <v>6.5</v>
      </c>
      <c r="F36" s="17">
        <v>6.5</v>
      </c>
      <c r="G36" s="23"/>
      <c r="H36" s="23"/>
      <c r="I36" s="18"/>
      <c r="J36" s="18"/>
      <c r="K36" s="18"/>
      <c r="L36" s="18"/>
      <c r="M36" s="18"/>
      <c r="N36" s="18"/>
      <c r="O36" s="18"/>
      <c r="P36" s="27"/>
      <c r="Q36" s="131"/>
      <c r="R36" s="131"/>
      <c r="S36" s="131"/>
    </row>
    <row r="37" spans="1:22" s="29" customFormat="1" x14ac:dyDescent="0.75">
      <c r="A37" s="82">
        <v>2005</v>
      </c>
      <c r="B37" s="28" t="s">
        <v>15</v>
      </c>
      <c r="C37" s="18"/>
      <c r="D37" s="5">
        <v>7.5</v>
      </c>
      <c r="E37" s="15">
        <v>7.5</v>
      </c>
      <c r="F37" s="16">
        <v>7</v>
      </c>
      <c r="G37" s="17">
        <v>7</v>
      </c>
      <c r="H37" s="23"/>
      <c r="I37" s="23"/>
      <c r="J37" s="18"/>
      <c r="K37" s="18"/>
      <c r="L37" s="18"/>
      <c r="M37" s="18"/>
      <c r="N37" s="18"/>
      <c r="O37" s="18"/>
      <c r="P37" s="27"/>
      <c r="Q37" s="131"/>
      <c r="R37" s="131"/>
      <c r="S37" s="131"/>
    </row>
    <row r="38" spans="1:22" x14ac:dyDescent="0.75">
      <c r="A38" s="82">
        <v>2006</v>
      </c>
      <c r="B38" s="28" t="s">
        <v>15</v>
      </c>
      <c r="C38" s="18"/>
      <c r="D38" s="18"/>
      <c r="E38" s="18">
        <v>11</v>
      </c>
      <c r="F38" s="15">
        <v>9</v>
      </c>
      <c r="G38" s="16">
        <v>7.5</v>
      </c>
      <c r="H38" s="17">
        <v>7.5</v>
      </c>
      <c r="I38" s="18"/>
      <c r="J38" s="18"/>
      <c r="K38" s="18"/>
      <c r="L38" s="18"/>
      <c r="M38" s="18"/>
      <c r="N38" s="18"/>
      <c r="O38" s="18"/>
      <c r="P38" s="27"/>
    </row>
    <row r="39" spans="1:22" x14ac:dyDescent="0.75">
      <c r="A39" s="82">
        <v>2007</v>
      </c>
      <c r="B39" s="4" t="s">
        <v>15</v>
      </c>
      <c r="C39" s="5"/>
      <c r="D39" s="5"/>
      <c r="E39" s="5"/>
      <c r="F39" s="5">
        <v>9.5</v>
      </c>
      <c r="G39" s="15">
        <v>7.5</v>
      </c>
      <c r="H39" s="16">
        <v>7.5</v>
      </c>
      <c r="I39" s="17">
        <v>7.3</v>
      </c>
      <c r="J39" s="18"/>
      <c r="K39" s="18"/>
      <c r="L39" s="18"/>
      <c r="M39" s="18"/>
      <c r="N39" s="18"/>
      <c r="O39" s="18"/>
      <c r="P39" s="27"/>
    </row>
    <row r="40" spans="1:22" x14ac:dyDescent="0.75">
      <c r="A40" s="82">
        <v>2008</v>
      </c>
      <c r="B40" s="4" t="s">
        <v>15</v>
      </c>
      <c r="C40" s="18"/>
      <c r="D40" s="18"/>
      <c r="E40" s="18"/>
      <c r="F40" s="18"/>
      <c r="G40" s="5">
        <v>1.3</v>
      </c>
      <c r="H40" s="15">
        <v>2</v>
      </c>
      <c r="I40" s="16">
        <v>4.5</v>
      </c>
      <c r="J40" s="17">
        <v>5.5</v>
      </c>
      <c r="K40" s="18"/>
      <c r="L40" s="18"/>
      <c r="M40" s="18"/>
      <c r="N40" s="18"/>
      <c r="O40" s="18"/>
      <c r="P40" s="83"/>
    </row>
    <row r="41" spans="1:22" x14ac:dyDescent="0.75">
      <c r="A41" s="82">
        <v>2009</v>
      </c>
      <c r="B41" s="4" t="s">
        <v>15</v>
      </c>
      <c r="C41" s="18"/>
      <c r="D41" s="18"/>
      <c r="E41" s="18"/>
      <c r="F41" s="18"/>
      <c r="G41" s="18"/>
      <c r="H41" s="5">
        <v>-18</v>
      </c>
      <c r="I41" s="15">
        <v>-4</v>
      </c>
      <c r="J41" s="16">
        <v>2</v>
      </c>
      <c r="K41" s="17">
        <v>3.8</v>
      </c>
      <c r="L41" s="25"/>
      <c r="M41" s="84"/>
      <c r="N41" s="25"/>
      <c r="O41" s="84"/>
      <c r="P41" s="85"/>
    </row>
    <row r="42" spans="1:22" x14ac:dyDescent="0.75">
      <c r="A42" s="82">
        <v>2010</v>
      </c>
      <c r="B42" s="4" t="s">
        <v>15</v>
      </c>
      <c r="C42" s="5"/>
      <c r="D42" s="5"/>
      <c r="E42" s="5"/>
      <c r="F42" s="5"/>
      <c r="G42" s="5"/>
      <c r="H42" s="5"/>
      <c r="I42" s="5">
        <v>-0.4</v>
      </c>
      <c r="J42" s="15">
        <v>3.3</v>
      </c>
      <c r="K42" s="16">
        <v>4</v>
      </c>
      <c r="L42" s="17">
        <v>3.9</v>
      </c>
      <c r="M42" s="86"/>
      <c r="N42" s="25"/>
      <c r="O42" s="84"/>
      <c r="P42" s="85"/>
    </row>
    <row r="43" spans="1:22" x14ac:dyDescent="0.75">
      <c r="A43" s="82">
        <v>2011</v>
      </c>
      <c r="B43" s="4" t="s">
        <v>15</v>
      </c>
      <c r="C43" s="5"/>
      <c r="D43" s="5"/>
      <c r="E43" s="5"/>
      <c r="F43" s="5"/>
      <c r="G43" s="5"/>
      <c r="H43" s="5"/>
      <c r="I43" s="5"/>
      <c r="J43" s="5">
        <v>4.5</v>
      </c>
      <c r="K43" s="15">
        <v>2.5</v>
      </c>
      <c r="L43" s="16">
        <v>4</v>
      </c>
      <c r="M43" s="17">
        <v>4</v>
      </c>
      <c r="N43" s="25"/>
      <c r="O43" s="84"/>
      <c r="P43" s="85"/>
    </row>
    <row r="44" spans="1:22" x14ac:dyDescent="0.75">
      <c r="A44" s="82">
        <v>2012</v>
      </c>
      <c r="B44" s="4" t="s">
        <v>15</v>
      </c>
      <c r="C44" s="21"/>
      <c r="D44" s="21"/>
      <c r="E44" s="21"/>
      <c r="F44" s="21"/>
      <c r="G44" s="21"/>
      <c r="H44" s="21"/>
      <c r="I44" s="21"/>
      <c r="J44" s="21"/>
      <c r="K44" s="5">
        <v>4</v>
      </c>
      <c r="L44" s="15">
        <v>3.7</v>
      </c>
      <c r="M44" s="16">
        <v>4</v>
      </c>
      <c r="N44" s="17">
        <v>4</v>
      </c>
      <c r="O44" s="84"/>
      <c r="P44" s="85"/>
    </row>
    <row r="45" spans="1:22" x14ac:dyDescent="0.75">
      <c r="A45" s="82">
        <v>2013</v>
      </c>
      <c r="B45" s="4" t="s">
        <v>15</v>
      </c>
      <c r="C45" s="4"/>
      <c r="D45" s="4"/>
      <c r="E45" s="4"/>
      <c r="F45" s="4"/>
      <c r="G45" s="4"/>
      <c r="H45" s="4"/>
      <c r="I45" s="4"/>
      <c r="J45" s="4"/>
      <c r="K45" s="4"/>
      <c r="L45" s="5">
        <v>4.2</v>
      </c>
      <c r="M45" s="15">
        <v>4.2</v>
      </c>
      <c r="N45" s="16">
        <v>4</v>
      </c>
      <c r="O45" s="17">
        <v>4</v>
      </c>
      <c r="P45" s="10"/>
    </row>
    <row r="46" spans="1:22" x14ac:dyDescent="0.75">
      <c r="A46" s="82">
        <v>2014</v>
      </c>
      <c r="B46" s="4" t="s">
        <v>15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5">
        <v>2.9</v>
      </c>
      <c r="N46" s="15">
        <v>2.8</v>
      </c>
      <c r="O46" s="16">
        <v>3.3</v>
      </c>
      <c r="P46" s="17">
        <v>3.6</v>
      </c>
    </row>
    <row r="47" spans="1:22" x14ac:dyDescent="0.75">
      <c r="A47" s="82">
        <v>2015</v>
      </c>
      <c r="B47" s="4" t="s">
        <v>15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>
        <v>2.1</v>
      </c>
      <c r="O47" s="15">
        <v>3</v>
      </c>
      <c r="P47" s="16">
        <v>3.6</v>
      </c>
      <c r="Q47" s="17">
        <v>3.6</v>
      </c>
      <c r="R47" s="29"/>
      <c r="S47" s="29"/>
      <c r="T47" s="29"/>
      <c r="U47" s="29"/>
    </row>
    <row r="48" spans="1:22" x14ac:dyDescent="0.75">
      <c r="A48" s="82">
        <v>2016</v>
      </c>
      <c r="B48" s="4" t="s">
        <v>15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5">
        <v>2.5</v>
      </c>
      <c r="P48" s="15">
        <v>3.5</v>
      </c>
      <c r="Q48" s="16">
        <v>3.4</v>
      </c>
      <c r="R48" s="17">
        <v>3.4</v>
      </c>
      <c r="S48" s="47"/>
      <c r="T48" s="47"/>
      <c r="U48" s="47"/>
      <c r="V48" s="36"/>
    </row>
    <row r="49" spans="1:22" x14ac:dyDescent="0.75">
      <c r="A49" s="102">
        <v>2017</v>
      </c>
      <c r="B49" s="4" t="s">
        <v>15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5">
        <v>3.7</v>
      </c>
      <c r="Q49" s="15">
        <v>3.4</v>
      </c>
      <c r="R49" s="16">
        <v>3.2</v>
      </c>
      <c r="S49" s="17">
        <v>3.2</v>
      </c>
      <c r="T49" s="47"/>
      <c r="U49" s="47"/>
      <c r="V49" s="36"/>
    </row>
    <row r="50" spans="1:22" x14ac:dyDescent="0.75">
      <c r="A50" s="102" t="s">
        <v>146</v>
      </c>
      <c r="B50" s="4" t="s">
        <v>15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>
        <v>4.8</v>
      </c>
      <c r="R50" s="15">
        <v>3.0000000000000027</v>
      </c>
      <c r="S50" s="16">
        <v>3.0000000999999665</v>
      </c>
      <c r="T50" s="17">
        <v>2.9000000999999997</v>
      </c>
      <c r="U50" s="47"/>
      <c r="V50" s="36"/>
    </row>
    <row r="51" spans="1:22" x14ac:dyDescent="0.75">
      <c r="A51" s="82" t="s">
        <v>147</v>
      </c>
      <c r="B51" s="4" t="s">
        <v>15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42">
        <v>3.1651759586520889</v>
      </c>
      <c r="S51" s="143">
        <v>2.8019437387727164</v>
      </c>
      <c r="T51" s="144">
        <v>2.7963225380752244</v>
      </c>
      <c r="U51" s="145">
        <v>2.7948470188598362</v>
      </c>
      <c r="V51" s="36"/>
    </row>
    <row r="52" spans="1:22" x14ac:dyDescent="0.75">
      <c r="A52" s="106"/>
      <c r="B52" s="4"/>
      <c r="C52" s="18"/>
      <c r="D52" s="18"/>
      <c r="E52" s="18"/>
      <c r="F52" s="18"/>
      <c r="G52" s="5"/>
      <c r="H52" s="18"/>
      <c r="I52" s="18"/>
      <c r="J52" s="5"/>
      <c r="K52" s="5"/>
      <c r="L52" s="21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x14ac:dyDescent="0.75">
      <c r="B53" s="13"/>
      <c r="C53" s="9"/>
      <c r="D53" s="9"/>
      <c r="E53" s="9"/>
      <c r="F53" s="9"/>
      <c r="G53" s="9"/>
      <c r="H53" s="9"/>
      <c r="I53" s="9"/>
      <c r="J53" s="13"/>
      <c r="K53" s="9"/>
      <c r="L53" s="13"/>
      <c r="M53" s="9"/>
      <c r="N53" s="13"/>
      <c r="O53" s="9"/>
      <c r="P53" s="9"/>
      <c r="Q53" s="9"/>
      <c r="R53" s="9"/>
      <c r="S53" s="9"/>
      <c r="T53" s="9"/>
      <c r="U53" s="9"/>
    </row>
    <row r="54" spans="1:22" x14ac:dyDescent="0.75">
      <c r="B54" s="25"/>
      <c r="C54" s="48" t="s">
        <v>61</v>
      </c>
      <c r="D54" s="48" t="s">
        <v>62</v>
      </c>
      <c r="E54" s="48" t="s">
        <v>63</v>
      </c>
      <c r="F54" s="48" t="s">
        <v>51</v>
      </c>
      <c r="G54" s="48" t="s">
        <v>52</v>
      </c>
      <c r="H54" s="48" t="s">
        <v>50</v>
      </c>
      <c r="I54" s="48" t="s">
        <v>33</v>
      </c>
      <c r="J54" s="48" t="s">
        <v>34</v>
      </c>
      <c r="K54" s="48" t="s">
        <v>35</v>
      </c>
      <c r="L54" s="48" t="s">
        <v>36</v>
      </c>
      <c r="M54" s="48" t="s">
        <v>37</v>
      </c>
      <c r="N54" s="48" t="s">
        <v>38</v>
      </c>
      <c r="O54" s="1" t="s">
        <v>39</v>
      </c>
      <c r="P54" s="1" t="s">
        <v>40</v>
      </c>
      <c r="Q54" s="78" t="s">
        <v>146</v>
      </c>
      <c r="R54" s="78" t="s">
        <v>147</v>
      </c>
      <c r="S54" s="78" t="s">
        <v>148</v>
      </c>
      <c r="T54" s="78" t="s">
        <v>166</v>
      </c>
      <c r="U54" s="78" t="s">
        <v>167</v>
      </c>
    </row>
    <row r="55" spans="1:22" ht="44.25" x14ac:dyDescent="0.75">
      <c r="B55" s="129" t="s">
        <v>184</v>
      </c>
      <c r="C55" s="15">
        <v>6.800000000000006</v>
      </c>
      <c r="D55" s="15">
        <v>11.20000000000001</v>
      </c>
      <c r="E55" s="15">
        <v>12.400000000000011</v>
      </c>
      <c r="F55" s="15">
        <v>20.100000000000009</v>
      </c>
      <c r="G55" s="15">
        <v>11.60000000000001</v>
      </c>
      <c r="H55" s="15">
        <v>-9.6999999999999975</v>
      </c>
      <c r="I55" s="15">
        <v>-0.40000000000000036</v>
      </c>
      <c r="J55" s="15">
        <v>6.4000000000000057</v>
      </c>
      <c r="K55" s="15">
        <v>3.6000000000000032</v>
      </c>
      <c r="L55" s="15">
        <v>1.6000000000000014</v>
      </c>
      <c r="M55" s="15">
        <v>1.8999999999999906</v>
      </c>
      <c r="N55" s="15">
        <v>0</v>
      </c>
      <c r="O55" s="15">
        <v>0.8999999999999897</v>
      </c>
      <c r="P55" s="15">
        <v>3</v>
      </c>
      <c r="Q55" s="15">
        <v>3.8999999999999924</v>
      </c>
      <c r="R55" s="15">
        <v>2.4000000000000021</v>
      </c>
      <c r="S55" s="120"/>
      <c r="T55" s="130"/>
      <c r="U55" s="130"/>
    </row>
    <row r="56" spans="1:22" ht="26" x14ac:dyDescent="0.75">
      <c r="B56" s="4" t="s">
        <v>177</v>
      </c>
      <c r="C56" s="79"/>
      <c r="D56" s="79"/>
      <c r="E56" s="79"/>
      <c r="F56" s="79"/>
      <c r="G56" s="79"/>
      <c r="H56" s="79"/>
      <c r="I56" s="79"/>
      <c r="J56" s="79"/>
      <c r="K56" s="15">
        <v>3.6192500442616193</v>
      </c>
      <c r="L56" s="15">
        <v>1.6377213439928653</v>
      </c>
      <c r="M56" s="15">
        <v>1.7832901493878097</v>
      </c>
      <c r="N56" s="15">
        <v>2.2196156724163529E-3</v>
      </c>
      <c r="O56" s="15">
        <v>0.85847001318934701</v>
      </c>
      <c r="P56" s="15">
        <v>2.9805937996325298</v>
      </c>
      <c r="Q56" s="15">
        <v>3.9767616259438938</v>
      </c>
      <c r="R56" s="15">
        <v>3.0359533672422998</v>
      </c>
      <c r="S56" s="130"/>
      <c r="T56" s="130"/>
      <c r="U56" s="130"/>
    </row>
    <row r="57" spans="1:22" ht="26" x14ac:dyDescent="0.75">
      <c r="B57" s="4" t="s">
        <v>102</v>
      </c>
      <c r="C57" s="15">
        <v>6.741573033707871</v>
      </c>
      <c r="D57" s="15">
        <v>11.278195488721797</v>
      </c>
      <c r="E57" s="15">
        <v>12.43243243243243</v>
      </c>
      <c r="F57" s="15">
        <v>20.115994367509373</v>
      </c>
      <c r="G57" s="15">
        <v>11.751474362459248</v>
      </c>
      <c r="H57" s="15">
        <v>-9.6796654017876733</v>
      </c>
      <c r="I57" s="15">
        <v>-0.8118304151914657</v>
      </c>
      <c r="J57" s="15">
        <v>6.3946596937162639</v>
      </c>
      <c r="K57" s="15">
        <v>3.615730095767745</v>
      </c>
      <c r="L57" s="15">
        <v>1.6468685626624762</v>
      </c>
      <c r="M57" s="15">
        <v>1.7584937066441881</v>
      </c>
      <c r="N57" s="15">
        <v>1.2258023772631077E-3</v>
      </c>
      <c r="O57" s="15">
        <v>0.86733306357842821</v>
      </c>
      <c r="P57" s="15">
        <v>3.1853216578339243</v>
      </c>
      <c r="Q57" s="79"/>
      <c r="R57" s="79"/>
      <c r="S57" s="18"/>
      <c r="T57" s="18"/>
      <c r="U57" s="18"/>
    </row>
    <row r="58" spans="1:22" ht="26" x14ac:dyDescent="0.75">
      <c r="B58" s="4" t="s">
        <v>98</v>
      </c>
      <c r="C58" s="15">
        <v>6.741573033707871</v>
      </c>
      <c r="D58" s="15">
        <v>11.278195488721797</v>
      </c>
      <c r="E58" s="15">
        <v>12.43243243243243</v>
      </c>
      <c r="F58" s="15">
        <v>20.07211538461539</v>
      </c>
      <c r="G58" s="15">
        <v>11.711711711711722</v>
      </c>
      <c r="H58" s="15">
        <v>-9.6774193548387171</v>
      </c>
      <c r="I58" s="15">
        <v>-0.79365079365079427</v>
      </c>
      <c r="J58" s="15">
        <v>6.4000000000000057</v>
      </c>
      <c r="K58" s="15">
        <v>3.5714285714285747</v>
      </c>
      <c r="L58" s="15">
        <v>1.724137931034474</v>
      </c>
      <c r="M58" s="15">
        <v>1.6949152542372798</v>
      </c>
      <c r="N58" s="15">
        <v>0</v>
      </c>
      <c r="O58" s="15">
        <v>0.87719298245614119</v>
      </c>
      <c r="P58" s="15">
        <v>3.2173913043478386</v>
      </c>
      <c r="Q58" s="79"/>
      <c r="R58" s="79"/>
      <c r="S58" s="18"/>
      <c r="T58" s="18"/>
      <c r="U58" s="18"/>
    </row>
    <row r="59" spans="1:22" ht="26" x14ac:dyDescent="0.75">
      <c r="B59" s="4" t="s">
        <v>103</v>
      </c>
      <c r="C59" s="111">
        <v>6.9444444444444517</v>
      </c>
      <c r="D59" s="111">
        <v>10.227272727272736</v>
      </c>
      <c r="E59" s="111">
        <v>11.340206185567004</v>
      </c>
      <c r="F59" s="111">
        <v>20.238095238095241</v>
      </c>
      <c r="G59" s="111">
        <v>12.431243124312431</v>
      </c>
      <c r="H59" s="111">
        <v>-1.2720156555773112</v>
      </c>
      <c r="I59" s="111">
        <v>-0.89197224975221989</v>
      </c>
      <c r="J59" s="111">
        <v>6.0000000000000053</v>
      </c>
      <c r="K59" s="111">
        <v>3.3962264150943424</v>
      </c>
      <c r="L59" s="79"/>
      <c r="M59" s="79"/>
      <c r="N59" s="79"/>
      <c r="O59" s="79"/>
      <c r="P59" s="79"/>
      <c r="Q59" s="79"/>
      <c r="R59" s="79"/>
      <c r="S59" s="18"/>
      <c r="T59" s="18"/>
      <c r="U59" s="18"/>
    </row>
    <row r="60" spans="1:22" s="29" customFormat="1" x14ac:dyDescent="0.75">
      <c r="A60" s="118" t="s">
        <v>147</v>
      </c>
      <c r="B60" s="4" t="s">
        <v>149</v>
      </c>
      <c r="C60" s="120"/>
      <c r="D60" s="120"/>
      <c r="E60" s="120"/>
      <c r="F60" s="120"/>
      <c r="G60" s="120"/>
      <c r="H60" s="120"/>
      <c r="I60" s="120"/>
      <c r="J60" s="120"/>
      <c r="K60" s="120"/>
      <c r="L60" s="18"/>
      <c r="M60" s="18"/>
      <c r="N60" s="18"/>
      <c r="O60" s="18"/>
      <c r="P60" s="148"/>
      <c r="Q60" s="148"/>
      <c r="R60" s="149">
        <v>3.0857545044011374</v>
      </c>
      <c r="S60" s="148"/>
      <c r="T60" s="148"/>
    </row>
    <row r="61" spans="1:22" s="29" customFormat="1" x14ac:dyDescent="0.75">
      <c r="A61" s="118" t="s">
        <v>146</v>
      </c>
      <c r="B61" s="4" t="s">
        <v>149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50"/>
      <c r="Q61" s="151">
        <v>3.9049963566903756</v>
      </c>
      <c r="R61" s="148"/>
      <c r="S61" s="148"/>
      <c r="T61" s="148"/>
    </row>
    <row r="62" spans="1:22" s="29" customFormat="1" x14ac:dyDescent="0.75">
      <c r="A62" s="82">
        <v>2004</v>
      </c>
      <c r="B62" s="28" t="s">
        <v>1</v>
      </c>
      <c r="C62" s="5">
        <v>6</v>
      </c>
      <c r="D62" s="15">
        <v>4.0999999999999996</v>
      </c>
      <c r="E62" s="16">
        <v>2.9</v>
      </c>
      <c r="F62" s="17">
        <v>2.5</v>
      </c>
      <c r="G62" s="23"/>
      <c r="H62" s="23"/>
      <c r="I62" s="18"/>
      <c r="J62" s="18"/>
      <c r="K62" s="18"/>
      <c r="L62" s="18"/>
      <c r="M62" s="18"/>
      <c r="N62" s="18"/>
      <c r="O62" s="18"/>
      <c r="P62" s="150"/>
      <c r="Q62" s="148"/>
      <c r="R62" s="148"/>
      <c r="S62" s="148"/>
      <c r="T62" s="148"/>
    </row>
    <row r="63" spans="1:22" s="29" customFormat="1" x14ac:dyDescent="0.75">
      <c r="A63" s="82">
        <v>2005</v>
      </c>
      <c r="B63" s="28" t="s">
        <v>1</v>
      </c>
      <c r="C63" s="18"/>
      <c r="D63" s="5">
        <v>6.6</v>
      </c>
      <c r="E63" s="15">
        <v>4.5</v>
      </c>
      <c r="F63" s="16">
        <v>3.3</v>
      </c>
      <c r="G63" s="17">
        <v>2.9</v>
      </c>
      <c r="H63" s="23"/>
      <c r="I63" s="23"/>
      <c r="J63" s="18"/>
      <c r="K63" s="18"/>
      <c r="L63" s="18"/>
      <c r="M63" s="18"/>
      <c r="N63" s="18"/>
      <c r="O63" s="18"/>
      <c r="P63" s="27"/>
    </row>
    <row r="64" spans="1:22" x14ac:dyDescent="0.75">
      <c r="A64" s="82">
        <v>2006</v>
      </c>
      <c r="B64" s="28" t="s">
        <v>1</v>
      </c>
      <c r="C64" s="18"/>
      <c r="D64" s="18"/>
      <c r="E64" s="18">
        <v>9.4</v>
      </c>
      <c r="F64" s="15">
        <v>7.4</v>
      </c>
      <c r="G64" s="16">
        <v>6</v>
      </c>
      <c r="H64" s="17">
        <v>4.5</v>
      </c>
      <c r="I64" s="18"/>
      <c r="J64" s="18"/>
      <c r="K64" s="18"/>
      <c r="L64" s="18"/>
      <c r="M64" s="18"/>
      <c r="N64" s="18"/>
      <c r="O64" s="18"/>
      <c r="P64" s="27"/>
    </row>
    <row r="65" spans="1:21" x14ac:dyDescent="0.75">
      <c r="A65" s="82">
        <v>2007</v>
      </c>
      <c r="B65" s="4" t="s">
        <v>1</v>
      </c>
      <c r="C65" s="5"/>
      <c r="D65" s="5"/>
      <c r="E65" s="5"/>
      <c r="F65" s="5">
        <v>10.5</v>
      </c>
      <c r="G65" s="15">
        <v>7.8</v>
      </c>
      <c r="H65" s="16">
        <v>6</v>
      </c>
      <c r="I65" s="17">
        <v>5</v>
      </c>
      <c r="J65" s="18"/>
      <c r="K65" s="18"/>
      <c r="L65" s="18"/>
      <c r="M65" s="18"/>
      <c r="N65" s="18"/>
      <c r="O65" s="18"/>
      <c r="P65" s="27"/>
    </row>
    <row r="66" spans="1:21" x14ac:dyDescent="0.75">
      <c r="A66" s="82">
        <v>2008</v>
      </c>
      <c r="B66" s="4" t="s">
        <v>1</v>
      </c>
      <c r="C66" s="18"/>
      <c r="D66" s="18"/>
      <c r="E66" s="18"/>
      <c r="F66" s="18"/>
      <c r="G66" s="5">
        <v>13.9</v>
      </c>
      <c r="H66" s="15">
        <v>8.6</v>
      </c>
      <c r="I66" s="16">
        <v>6</v>
      </c>
      <c r="J66" s="17">
        <v>4.5</v>
      </c>
      <c r="K66" s="18"/>
      <c r="L66" s="18"/>
      <c r="M66" s="18"/>
      <c r="N66" s="18"/>
      <c r="O66" s="18"/>
      <c r="P66" s="27"/>
    </row>
    <row r="67" spans="1:21" x14ac:dyDescent="0.75">
      <c r="A67" s="82">
        <v>2009</v>
      </c>
      <c r="B67" s="4" t="s">
        <v>1</v>
      </c>
      <c r="C67" s="18"/>
      <c r="D67" s="18"/>
      <c r="E67" s="18"/>
      <c r="F67" s="18"/>
      <c r="G67" s="18"/>
      <c r="H67" s="18">
        <v>-2.1</v>
      </c>
      <c r="I67" s="15">
        <v>-5</v>
      </c>
      <c r="J67" s="16">
        <v>-2.2000000000000002</v>
      </c>
      <c r="K67" s="17">
        <v>0.4</v>
      </c>
    </row>
    <row r="68" spans="1:21" x14ac:dyDescent="0.75">
      <c r="A68" s="82">
        <v>2010</v>
      </c>
      <c r="B68" s="4" t="s">
        <v>1</v>
      </c>
      <c r="C68" s="5"/>
      <c r="D68" s="5"/>
      <c r="E68" s="5"/>
      <c r="F68" s="5"/>
      <c r="G68" s="5"/>
      <c r="H68" s="5"/>
      <c r="I68" s="5">
        <f>I16-I42</f>
        <v>-3</v>
      </c>
      <c r="J68" s="15">
        <f>J16-J42</f>
        <v>0.60000000000000009</v>
      </c>
      <c r="K68" s="16">
        <v>1</v>
      </c>
      <c r="L68" s="17">
        <v>1.5</v>
      </c>
      <c r="M68" s="23"/>
    </row>
    <row r="69" spans="1:21" x14ac:dyDescent="0.75">
      <c r="A69" s="82">
        <v>2011</v>
      </c>
      <c r="B69" s="4" t="s">
        <v>1</v>
      </c>
      <c r="C69" s="5"/>
      <c r="D69" s="5"/>
      <c r="E69" s="5"/>
      <c r="F69" s="5"/>
      <c r="G69" s="5"/>
      <c r="H69" s="5"/>
      <c r="I69" s="5"/>
      <c r="J69" s="5">
        <v>4</v>
      </c>
      <c r="K69" s="15">
        <v>1.7</v>
      </c>
      <c r="L69" s="16">
        <v>2</v>
      </c>
      <c r="M69" s="17">
        <v>2</v>
      </c>
    </row>
    <row r="70" spans="1:21" x14ac:dyDescent="0.75">
      <c r="A70" s="82">
        <v>2012</v>
      </c>
      <c r="B70" s="4" t="s">
        <v>1</v>
      </c>
      <c r="C70" s="21"/>
      <c r="D70" s="21"/>
      <c r="E70" s="21"/>
      <c r="F70" s="21"/>
      <c r="G70" s="21"/>
      <c r="H70" s="21"/>
      <c r="I70" s="21"/>
      <c r="J70" s="21"/>
      <c r="K70" s="5">
        <v>2.6</v>
      </c>
      <c r="L70" s="15">
        <v>2</v>
      </c>
      <c r="M70" s="16">
        <v>2</v>
      </c>
      <c r="N70" s="17">
        <v>2</v>
      </c>
    </row>
    <row r="71" spans="1:21" x14ac:dyDescent="0.75">
      <c r="A71" s="82">
        <v>2013</v>
      </c>
      <c r="B71" s="4" t="s">
        <v>1</v>
      </c>
      <c r="C71" s="4"/>
      <c r="D71" s="4"/>
      <c r="E71" s="4"/>
      <c r="F71" s="4"/>
      <c r="G71" s="4"/>
      <c r="H71" s="4"/>
      <c r="I71" s="4"/>
      <c r="J71" s="4"/>
      <c r="K71" s="4"/>
      <c r="L71" s="5">
        <v>1</v>
      </c>
      <c r="M71" s="15">
        <v>2.2999999999999998</v>
      </c>
      <c r="N71" s="16">
        <v>2.5</v>
      </c>
      <c r="O71" s="17">
        <v>2.5</v>
      </c>
    </row>
    <row r="72" spans="1:21" x14ac:dyDescent="0.75">
      <c r="A72" s="82">
        <v>2014</v>
      </c>
      <c r="B72" s="4" t="s">
        <v>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5">
        <v>0.9</v>
      </c>
      <c r="N72" s="15">
        <v>2.4</v>
      </c>
      <c r="O72" s="16">
        <v>2.5</v>
      </c>
      <c r="P72" s="17">
        <v>2.5</v>
      </c>
    </row>
    <row r="73" spans="1:21" x14ac:dyDescent="0.75">
      <c r="A73" s="82">
        <v>2015</v>
      </c>
      <c r="B73" s="4" t="s">
        <v>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>
        <v>1.1000000000000001</v>
      </c>
      <c r="O73" s="15">
        <v>2.1</v>
      </c>
      <c r="P73" s="16">
        <v>2.5</v>
      </c>
      <c r="Q73" s="17">
        <v>2.5</v>
      </c>
      <c r="R73" s="29"/>
      <c r="S73" s="29"/>
      <c r="T73" s="29"/>
      <c r="U73" s="29"/>
    </row>
    <row r="74" spans="1:21" x14ac:dyDescent="0.75">
      <c r="A74" s="82">
        <v>2016</v>
      </c>
      <c r="B74" s="4" t="s">
        <v>1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5">
        <v>0.3</v>
      </c>
      <c r="P74" s="15">
        <v>1.7</v>
      </c>
      <c r="Q74" s="16">
        <v>2.2000000000000002</v>
      </c>
      <c r="R74" s="17">
        <v>2.7</v>
      </c>
      <c r="S74" s="29"/>
      <c r="T74" s="29"/>
      <c r="U74" s="29"/>
    </row>
    <row r="75" spans="1:21" x14ac:dyDescent="0.75">
      <c r="A75" s="118">
        <v>2017</v>
      </c>
      <c r="B75" s="4" t="s">
        <v>1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5"/>
      <c r="P75" s="5">
        <v>2.8</v>
      </c>
      <c r="Q75" s="15">
        <v>2.8</v>
      </c>
      <c r="R75" s="16">
        <v>2.4</v>
      </c>
      <c r="S75" s="17">
        <v>2.2999999999999998</v>
      </c>
      <c r="T75" s="47"/>
      <c r="U75" s="47"/>
    </row>
    <row r="76" spans="1:21" x14ac:dyDescent="0.75">
      <c r="A76" s="118">
        <v>2018</v>
      </c>
      <c r="B76" s="4" t="s">
        <v>1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5"/>
      <c r="P76" s="5"/>
      <c r="Q76" s="5">
        <v>3.0921695185186309</v>
      </c>
      <c r="R76" s="15">
        <v>3.1098998926652115</v>
      </c>
      <c r="S76" s="16">
        <v>2.7493656148651837</v>
      </c>
      <c r="T76" s="17">
        <v>2.5473957515858388</v>
      </c>
      <c r="U76" s="47"/>
    </row>
    <row r="77" spans="1:21" x14ac:dyDescent="0.75">
      <c r="A77" s="118">
        <v>2019</v>
      </c>
      <c r="B77" s="4" t="s">
        <v>1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5"/>
      <c r="P77" s="5"/>
      <c r="Q77" s="5"/>
      <c r="R77" s="136">
        <v>3.098692282328912</v>
      </c>
      <c r="S77" s="143">
        <v>2.7031580192971632</v>
      </c>
      <c r="T77" s="144">
        <v>2.399702666445009</v>
      </c>
      <c r="U77" s="145">
        <v>2.3997000550839687</v>
      </c>
    </row>
    <row r="78" spans="1:21" x14ac:dyDescent="0.75">
      <c r="A78" s="82"/>
      <c r="B78" s="121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3"/>
      <c r="Q78" s="123"/>
      <c r="R78" s="123"/>
      <c r="S78" s="123"/>
      <c r="T78" s="123"/>
      <c r="U78" s="123"/>
    </row>
    <row r="80" spans="1:21" x14ac:dyDescent="0.75">
      <c r="B80" s="25"/>
      <c r="C80" s="48" t="s">
        <v>61</v>
      </c>
      <c r="D80" s="48" t="s">
        <v>62</v>
      </c>
      <c r="E80" s="48" t="s">
        <v>63</v>
      </c>
      <c r="F80" s="48" t="s">
        <v>51</v>
      </c>
      <c r="G80" s="48" t="s">
        <v>52</v>
      </c>
      <c r="H80" s="48" t="s">
        <v>50</v>
      </c>
      <c r="I80" s="48" t="s">
        <v>33</v>
      </c>
      <c r="J80" s="48" t="s">
        <v>34</v>
      </c>
      <c r="K80" s="48" t="s">
        <v>35</v>
      </c>
      <c r="L80" s="48" t="s">
        <v>36</v>
      </c>
      <c r="M80" s="48" t="s">
        <v>37</v>
      </c>
      <c r="N80" s="48" t="s">
        <v>38</v>
      </c>
      <c r="O80" s="1" t="s">
        <v>39</v>
      </c>
      <c r="P80" s="1" t="s">
        <v>40</v>
      </c>
      <c r="Q80" s="78" t="s">
        <v>146</v>
      </c>
      <c r="R80" s="78" t="s">
        <v>147</v>
      </c>
      <c r="S80" s="78" t="s">
        <v>148</v>
      </c>
      <c r="T80" s="78" t="s">
        <v>166</v>
      </c>
      <c r="U80" s="78" t="s">
        <v>167</v>
      </c>
    </row>
    <row r="81" spans="1:25" ht="33.75" customHeight="1" x14ac:dyDescent="0.75">
      <c r="B81" s="129" t="s">
        <v>185</v>
      </c>
      <c r="C81" s="15">
        <v>6.1941725728428452</v>
      </c>
      <c r="D81" s="15">
        <v>6.7473968465535705</v>
      </c>
      <c r="E81" s="15">
        <v>6.5363427876487208</v>
      </c>
      <c r="F81" s="15">
        <v>10.092914703421556</v>
      </c>
      <c r="G81" s="15">
        <v>15.402460824643939</v>
      </c>
      <c r="H81" s="15">
        <v>3.5341120261922327</v>
      </c>
      <c r="I81" s="15">
        <v>-1.0846486930523866</v>
      </c>
      <c r="J81" s="15">
        <v>4.3706792080006949</v>
      </c>
      <c r="K81" s="15">
        <v>2.2578915204350096</v>
      </c>
      <c r="L81" s="15">
        <v>-2.9515290628040702E-2</v>
      </c>
      <c r="M81" s="15">
        <v>0.62037009925921893</v>
      </c>
      <c r="N81" s="15">
        <v>0.174354385594782</v>
      </c>
      <c r="O81" s="15">
        <v>0.14064476304021412</v>
      </c>
      <c r="P81" s="15">
        <v>2.930294902925823</v>
      </c>
      <c r="Q81" s="15">
        <v>2.5344028482822409</v>
      </c>
      <c r="R81" s="15">
        <v>2.8115494557848137</v>
      </c>
      <c r="S81" s="128"/>
      <c r="T81" s="128"/>
      <c r="U81" s="128"/>
    </row>
    <row r="82" spans="1:25" ht="30" customHeight="1" x14ac:dyDescent="0.75">
      <c r="B82" s="4" t="s">
        <v>178</v>
      </c>
      <c r="C82" s="79"/>
      <c r="D82" s="79"/>
      <c r="E82" s="79"/>
      <c r="F82" s="79"/>
      <c r="G82" s="79"/>
      <c r="H82" s="79"/>
      <c r="I82" s="79"/>
      <c r="J82" s="79"/>
      <c r="K82" s="15">
        <v>2.1818432404665313</v>
      </c>
      <c r="L82" s="15">
        <v>3.3462330613365525</v>
      </c>
      <c r="M82" s="15">
        <v>0.64782800197138113</v>
      </c>
      <c r="N82" s="15">
        <v>1.5336661327063601</v>
      </c>
      <c r="O82" s="15">
        <v>0.90607701421262765</v>
      </c>
      <c r="P82" s="15">
        <v>1.8663088867317628</v>
      </c>
      <c r="Q82" s="15">
        <v>2.5194174768570452</v>
      </c>
      <c r="R82" s="15">
        <v>2.0451502523296368</v>
      </c>
      <c r="S82" s="120"/>
      <c r="T82" s="120"/>
      <c r="U82" s="120"/>
      <c r="V82" s="120"/>
      <c r="W82" s="120"/>
      <c r="X82" s="120"/>
      <c r="Y82" s="29"/>
    </row>
    <row r="83" spans="1:25" ht="26" x14ac:dyDescent="0.75">
      <c r="B83" s="4" t="s">
        <v>179</v>
      </c>
      <c r="C83" s="15">
        <v>6.2</v>
      </c>
      <c r="D83" s="15">
        <v>6.7</v>
      </c>
      <c r="E83" s="15">
        <v>6.5</v>
      </c>
      <c r="F83" s="15">
        <v>10.1</v>
      </c>
      <c r="G83" s="15">
        <v>15.4</v>
      </c>
      <c r="H83" s="15">
        <v>3.5</v>
      </c>
      <c r="I83" s="15">
        <v>-1.1000000000000001</v>
      </c>
      <c r="J83" s="15">
        <v>4.4000000000000004</v>
      </c>
      <c r="K83" s="15">
        <v>2.2999999999999998</v>
      </c>
      <c r="L83" s="15">
        <v>0</v>
      </c>
      <c r="M83" s="15">
        <v>0.6</v>
      </c>
      <c r="N83" s="15">
        <v>0.2</v>
      </c>
      <c r="O83" s="15">
        <v>0.1</v>
      </c>
      <c r="P83" s="15">
        <v>2.9</v>
      </c>
      <c r="Q83" s="15">
        <v>2.5</v>
      </c>
      <c r="R83" s="79"/>
      <c r="S83" s="18"/>
      <c r="T83" s="18"/>
      <c r="U83" s="18"/>
      <c r="V83" s="29"/>
    </row>
    <row r="84" spans="1:25" s="29" customFormat="1" x14ac:dyDescent="0.75">
      <c r="A84" s="101" t="s">
        <v>147</v>
      </c>
      <c r="B84" s="4" t="s">
        <v>149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Q84" s="131"/>
      <c r="R84" s="150">
        <v>2.5</v>
      </c>
      <c r="S84" s="131"/>
      <c r="T84" s="131"/>
      <c r="U84" s="131"/>
    </row>
    <row r="85" spans="1:25" s="29" customFormat="1" x14ac:dyDescent="0.75">
      <c r="A85" s="82">
        <v>2004</v>
      </c>
      <c r="B85" s="28" t="s">
        <v>150</v>
      </c>
      <c r="C85" s="5">
        <v>6.3</v>
      </c>
      <c r="D85" s="15">
        <v>4.3</v>
      </c>
      <c r="E85" s="16">
        <v>3.2</v>
      </c>
      <c r="F85" s="17">
        <v>3</v>
      </c>
      <c r="G85" s="22"/>
      <c r="H85" s="23"/>
      <c r="I85" s="18"/>
      <c r="J85" s="18"/>
      <c r="K85" s="18"/>
      <c r="L85" s="18"/>
      <c r="M85" s="18"/>
      <c r="N85" s="18"/>
      <c r="O85" s="18"/>
      <c r="P85" s="27"/>
      <c r="Q85" s="131"/>
      <c r="R85" s="131"/>
      <c r="S85" s="131"/>
      <c r="T85" s="131"/>
      <c r="U85" s="131"/>
    </row>
    <row r="86" spans="1:25" s="29" customFormat="1" x14ac:dyDescent="0.75">
      <c r="A86" s="82">
        <v>2005</v>
      </c>
      <c r="B86" s="28" t="s">
        <v>150</v>
      </c>
      <c r="C86" s="18"/>
      <c r="D86" s="5">
        <v>6.4</v>
      </c>
      <c r="E86" s="15">
        <v>4.5</v>
      </c>
      <c r="F86" s="16">
        <v>2.8</v>
      </c>
      <c r="G86" s="17">
        <v>2.5</v>
      </c>
      <c r="H86" s="22"/>
      <c r="I86" s="23"/>
      <c r="J86" s="18"/>
      <c r="K86" s="18"/>
      <c r="L86" s="18"/>
      <c r="M86" s="18"/>
      <c r="N86" s="18"/>
      <c r="O86" s="18"/>
      <c r="P86" s="27"/>
      <c r="Q86" s="131"/>
      <c r="R86" s="131"/>
      <c r="S86" s="131"/>
      <c r="T86" s="131"/>
      <c r="U86" s="131"/>
    </row>
    <row r="87" spans="1:25" x14ac:dyDescent="0.75">
      <c r="A87" s="82">
        <v>2006</v>
      </c>
      <c r="B87" s="28" t="s">
        <v>150</v>
      </c>
      <c r="C87" s="18"/>
      <c r="D87" s="18"/>
      <c r="E87" s="18">
        <v>6.5</v>
      </c>
      <c r="F87" s="15">
        <v>5.9</v>
      </c>
      <c r="G87" s="16">
        <v>4.8</v>
      </c>
      <c r="H87" s="17">
        <v>3.8</v>
      </c>
      <c r="I87" s="18"/>
      <c r="J87" s="18"/>
      <c r="K87" s="18"/>
      <c r="L87" s="18"/>
      <c r="M87" s="18"/>
      <c r="N87" s="18"/>
      <c r="O87" s="18"/>
      <c r="P87" s="27"/>
      <c r="Q87" s="135"/>
      <c r="R87" s="135"/>
      <c r="S87" s="135"/>
      <c r="T87" s="135"/>
      <c r="U87" s="135"/>
    </row>
    <row r="88" spans="1:25" x14ac:dyDescent="0.75">
      <c r="A88" s="82">
        <v>2007</v>
      </c>
      <c r="B88" s="28" t="s">
        <v>150</v>
      </c>
      <c r="C88" s="5"/>
      <c r="D88" s="5"/>
      <c r="E88" s="5"/>
      <c r="F88" s="5">
        <v>8.8000000000000007</v>
      </c>
      <c r="G88" s="15">
        <v>6.3</v>
      </c>
      <c r="H88" s="16">
        <v>4.2</v>
      </c>
      <c r="I88" s="17">
        <v>3.2</v>
      </c>
      <c r="J88" s="18"/>
      <c r="K88" s="18"/>
      <c r="L88" s="18"/>
      <c r="M88" s="18"/>
      <c r="N88" s="18"/>
      <c r="O88" s="18"/>
      <c r="P88" s="27"/>
      <c r="Q88" s="135"/>
      <c r="R88" s="135"/>
      <c r="S88" s="135"/>
      <c r="T88" s="135"/>
      <c r="U88" s="135"/>
    </row>
    <row r="89" spans="1:25" x14ac:dyDescent="0.75">
      <c r="A89" s="82">
        <v>2008</v>
      </c>
      <c r="B89" s="28" t="s">
        <v>150</v>
      </c>
      <c r="C89" s="18"/>
      <c r="D89" s="18"/>
      <c r="E89" s="18"/>
      <c r="F89" s="18"/>
      <c r="G89" s="5">
        <v>16.2</v>
      </c>
      <c r="H89" s="15">
        <v>9.8000000000000007</v>
      </c>
      <c r="I89" s="16">
        <v>6.4</v>
      </c>
      <c r="J89" s="17">
        <v>5</v>
      </c>
      <c r="K89" s="18"/>
      <c r="L89" s="18"/>
      <c r="M89" s="18"/>
      <c r="N89" s="18"/>
      <c r="O89" s="18"/>
      <c r="P89" s="27"/>
      <c r="Q89" s="135"/>
      <c r="R89" s="135"/>
      <c r="S89" s="135"/>
      <c r="T89" s="135"/>
      <c r="U89" s="135"/>
    </row>
    <row r="90" spans="1:25" x14ac:dyDescent="0.75">
      <c r="A90" s="82">
        <v>2009</v>
      </c>
      <c r="B90" s="28" t="s">
        <v>150</v>
      </c>
      <c r="C90" s="18"/>
      <c r="D90" s="18"/>
      <c r="E90" s="18"/>
      <c r="F90" s="18"/>
      <c r="G90" s="18"/>
      <c r="H90" s="5">
        <v>3.5</v>
      </c>
      <c r="I90" s="15">
        <v>-3.7</v>
      </c>
      <c r="J90" s="16">
        <v>-2.8</v>
      </c>
      <c r="K90" s="17">
        <v>0</v>
      </c>
    </row>
    <row r="91" spans="1:25" x14ac:dyDescent="0.75">
      <c r="A91" s="82">
        <v>2010</v>
      </c>
      <c r="B91" s="28" t="s">
        <v>150</v>
      </c>
      <c r="C91" s="5"/>
      <c r="D91" s="5"/>
      <c r="E91" s="5"/>
      <c r="F91" s="5"/>
      <c r="G91" s="5"/>
      <c r="H91" s="5"/>
      <c r="I91" s="5">
        <v>-1.2</v>
      </c>
      <c r="J91" s="15">
        <v>1.1000000000000001</v>
      </c>
      <c r="K91" s="16">
        <v>1.5</v>
      </c>
      <c r="L91" s="17">
        <v>2</v>
      </c>
      <c r="M91" s="22"/>
    </row>
    <row r="92" spans="1:25" x14ac:dyDescent="0.75">
      <c r="A92" s="82">
        <v>2011</v>
      </c>
      <c r="B92" s="28" t="s">
        <v>150</v>
      </c>
      <c r="C92" s="5"/>
      <c r="D92" s="5"/>
      <c r="E92" s="5"/>
      <c r="F92" s="5"/>
      <c r="G92" s="5"/>
      <c r="H92" s="5"/>
      <c r="I92" s="5"/>
      <c r="J92" s="5">
        <v>4.4000000000000004</v>
      </c>
      <c r="K92" s="15">
        <v>2.4</v>
      </c>
      <c r="L92" s="16">
        <v>2</v>
      </c>
      <c r="M92" s="17">
        <v>2</v>
      </c>
    </row>
    <row r="93" spans="1:25" x14ac:dyDescent="0.75">
      <c r="A93" s="82">
        <v>2012</v>
      </c>
      <c r="B93" s="28" t="s">
        <v>150</v>
      </c>
      <c r="C93" s="21"/>
      <c r="D93" s="21"/>
      <c r="E93" s="21"/>
      <c r="F93" s="21"/>
      <c r="G93" s="21"/>
      <c r="H93" s="21"/>
      <c r="I93" s="21"/>
      <c r="J93" s="21"/>
      <c r="K93" s="5">
        <v>2.2999999999999998</v>
      </c>
      <c r="L93" s="15">
        <v>2</v>
      </c>
      <c r="M93" s="16">
        <v>2</v>
      </c>
      <c r="N93" s="17">
        <v>2</v>
      </c>
    </row>
    <row r="94" spans="1:25" x14ac:dyDescent="0.75">
      <c r="A94" s="82">
        <v>2013</v>
      </c>
      <c r="B94" s="28" t="s">
        <v>150</v>
      </c>
      <c r="C94" s="4"/>
      <c r="D94" s="4"/>
      <c r="E94" s="4"/>
      <c r="F94" s="4"/>
      <c r="G94" s="4"/>
      <c r="H94" s="4"/>
      <c r="I94" s="4"/>
      <c r="J94" s="4"/>
      <c r="K94" s="4"/>
      <c r="L94" s="5">
        <v>0.4</v>
      </c>
      <c r="M94" s="15">
        <v>2.2999999999999998</v>
      </c>
      <c r="N94" s="16">
        <v>2.5</v>
      </c>
      <c r="O94" s="17">
        <v>2.5</v>
      </c>
    </row>
    <row r="95" spans="1:25" x14ac:dyDescent="0.75">
      <c r="A95" s="82">
        <v>2014</v>
      </c>
      <c r="B95" s="28" t="s">
        <v>150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5">
        <v>0.8</v>
      </c>
      <c r="N95" s="15">
        <v>2.4</v>
      </c>
      <c r="O95" s="16">
        <v>2.5</v>
      </c>
      <c r="P95" s="17">
        <v>2.5</v>
      </c>
    </row>
    <row r="96" spans="1:25" x14ac:dyDescent="0.75">
      <c r="A96" s="82">
        <v>2015</v>
      </c>
      <c r="B96" s="28" t="s">
        <v>150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>
        <v>0.8</v>
      </c>
      <c r="O96" s="15">
        <v>2</v>
      </c>
      <c r="P96" s="16">
        <v>2.5</v>
      </c>
      <c r="Q96" s="17">
        <v>2.5</v>
      </c>
      <c r="R96" s="29"/>
      <c r="S96" s="29"/>
      <c r="T96" s="29"/>
      <c r="U96" s="29"/>
    </row>
    <row r="97" spans="1:22" x14ac:dyDescent="0.75">
      <c r="A97" s="82">
        <v>2016</v>
      </c>
      <c r="B97" s="28" t="s">
        <v>150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5">
        <v>0</v>
      </c>
      <c r="P97" s="15">
        <v>1.6</v>
      </c>
      <c r="Q97" s="16">
        <v>2</v>
      </c>
      <c r="R97" s="17">
        <v>2.5</v>
      </c>
      <c r="S97" s="47"/>
      <c r="T97" s="47"/>
      <c r="U97" s="47"/>
      <c r="V97" s="36"/>
    </row>
    <row r="98" spans="1:22" x14ac:dyDescent="0.75">
      <c r="A98" s="118">
        <v>2017</v>
      </c>
      <c r="B98" s="28" t="s">
        <v>150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5"/>
      <c r="P98" s="5">
        <v>2.8</v>
      </c>
      <c r="Q98" s="15">
        <v>2.8</v>
      </c>
      <c r="R98" s="16">
        <v>2.4</v>
      </c>
      <c r="S98" s="17">
        <v>2.1</v>
      </c>
      <c r="T98" s="47"/>
      <c r="U98" s="47"/>
      <c r="V98" s="36"/>
    </row>
    <row r="99" spans="1:22" x14ac:dyDescent="0.75">
      <c r="A99" s="118">
        <v>2018</v>
      </c>
      <c r="B99" s="28" t="s">
        <v>150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"/>
      <c r="P99" s="5"/>
      <c r="Q99" s="5">
        <v>2.5</v>
      </c>
      <c r="R99" s="15">
        <v>2.5</v>
      </c>
      <c r="S99" s="16">
        <v>2.1999999999999997</v>
      </c>
      <c r="T99" s="17">
        <v>2.1</v>
      </c>
      <c r="U99" s="47"/>
      <c r="V99" s="36"/>
    </row>
    <row r="100" spans="1:22" x14ac:dyDescent="0.75">
      <c r="A100" s="118">
        <v>2019</v>
      </c>
      <c r="B100" s="125" t="s">
        <v>150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5"/>
      <c r="P100" s="5"/>
      <c r="Q100" s="5"/>
      <c r="R100" s="136">
        <v>2.8000000000000003</v>
      </c>
      <c r="S100" s="143">
        <v>2.5</v>
      </c>
      <c r="T100" s="144">
        <v>2.1</v>
      </c>
      <c r="U100" s="145">
        <v>2</v>
      </c>
      <c r="V100" s="36"/>
    </row>
    <row r="101" spans="1:22" x14ac:dyDescent="0.75">
      <c r="A101" s="82"/>
      <c r="B101" s="126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127"/>
      <c r="T101" s="127"/>
      <c r="U101" s="127"/>
      <c r="V101" s="124"/>
    </row>
    <row r="105" spans="1:22" x14ac:dyDescent="0.75">
      <c r="A105" s="146" t="s">
        <v>153</v>
      </c>
      <c r="B105" s="147" t="s">
        <v>180</v>
      </c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</row>
    <row r="106" spans="1:22" x14ac:dyDescent="0.75">
      <c r="A106" s="146"/>
      <c r="B106" s="147" t="s">
        <v>181</v>
      </c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</row>
    <row r="107" spans="1:22" x14ac:dyDescent="0.75">
      <c r="A107" s="146" t="s">
        <v>154</v>
      </c>
      <c r="B107" s="147" t="s">
        <v>152</v>
      </c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</row>
    <row r="109" spans="1:22" x14ac:dyDescent="0.75">
      <c r="A109" s="93"/>
    </row>
    <row r="110" spans="1:22" x14ac:dyDescent="0.75">
      <c r="B110" s="91"/>
    </row>
  </sheetData>
  <mergeCells count="1">
    <mergeCell ref="A1:A2"/>
  </mergeCells>
  <hyperlinks>
    <hyperlink ref="B107" r:id="rId1" xr:uid="{00000000-0004-0000-0000-000001000000}"/>
    <hyperlink ref="B105" r:id="rId2" display="http://data1.csb.gov.lv/pxweb/en/arhivs/arhivs__a_ikp_eks95__ikgad/A_IKG010.px/?rxid=8608d4a7-c624-45c3-9f81-88c9fdbbed7e" xr:uid="{50DA948F-E01B-472D-A91C-74C3CAA41B0C}"/>
    <hyperlink ref="B106" r:id="rId3" display="http://data1.csb.gov.lv/pxweb/en/arhivs/arhivs__a_ikp_eks95__ikgad/A_IKG010.px" xr:uid="{3BB2ABC9-7F9A-402A-98E6-33D21321D712}"/>
    <hyperlink ref="B4" r:id="rId4" xr:uid="{BAC3939E-3C3E-4ACC-AC4F-23B6EE917BAF}"/>
    <hyperlink ref="B30" r:id="rId5" xr:uid="{07BA8FFB-15CB-4945-ABCB-FC9E4A41CD88}"/>
    <hyperlink ref="B3" r:id="rId6" xr:uid="{6E2A27CE-D32E-4F90-8CEB-F7023E07ECD6}"/>
    <hyperlink ref="B29" r:id="rId7" display="Nominal GDP growth (Actual, CSB rev. 2020)" xr:uid="{CC9432B0-831B-4E19-8059-E4C77355A0AB}"/>
    <hyperlink ref="B81" r:id="rId8" xr:uid="{B2C9922F-9E0B-4EFB-84D7-881F7244B432}"/>
    <hyperlink ref="B55" r:id="rId9" xr:uid="{CC9C0E4F-9A84-4D9C-80BA-1705BF47A440}"/>
  </hyperlinks>
  <pageMargins left="0.70866141732283472" right="0.70866141732283472" top="0.74803149606299213" bottom="0.74803149606299213" header="0.31496062992125984" footer="0.31496062992125984"/>
  <pageSetup paperSize="9" scale="3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P123"/>
  <sheetViews>
    <sheetView zoomScale="40" zoomScaleNormal="40" workbookViewId="0">
      <pane xSplit="1" ySplit="2" topLeftCell="B8" activePane="bottomRight" state="frozen"/>
      <selection pane="topRight" activeCell="B1" sqref="B1"/>
      <selection pane="bottomLeft" activeCell="A3" sqref="A3"/>
      <selection pane="bottomRight" sqref="A1:CE83"/>
    </sheetView>
  </sheetViews>
  <sheetFormatPr defaultColWidth="8.86328125" defaultRowHeight="14.75" x14ac:dyDescent="0.75"/>
  <cols>
    <col min="1" max="1" width="20.1328125" style="11" customWidth="1"/>
    <col min="2" max="4" width="5.86328125" style="11" customWidth="1"/>
    <col min="5" max="5" width="1.54296875" style="11" customWidth="1"/>
    <col min="6" max="8" width="5.86328125" style="11" customWidth="1"/>
    <col min="9" max="9" width="1.54296875" style="11" customWidth="1"/>
    <col min="10" max="12" width="5.86328125" style="11" customWidth="1"/>
    <col min="13" max="13" width="1.54296875" style="11" customWidth="1"/>
    <col min="14" max="16" width="5.86328125" style="11" customWidth="1"/>
    <col min="17" max="17" width="1.54296875" style="11" customWidth="1"/>
    <col min="18" max="20" width="5.86328125" style="11" customWidth="1"/>
    <col min="21" max="21" width="1.54296875" style="11" customWidth="1"/>
    <col min="22" max="24" width="5.86328125" style="11" customWidth="1"/>
    <col min="25" max="25" width="1.54296875" style="11" customWidth="1"/>
    <col min="26" max="28" width="5.86328125" style="11" customWidth="1"/>
    <col min="29" max="29" width="1.54296875" style="11" customWidth="1"/>
    <col min="30" max="32" width="5.86328125" style="11" customWidth="1"/>
    <col min="33" max="33" width="1.54296875" style="11" customWidth="1"/>
    <col min="34" max="36" width="5.86328125" style="11" customWidth="1"/>
    <col min="37" max="37" width="1.54296875" style="11" customWidth="1"/>
    <col min="38" max="40" width="5.86328125" style="11" customWidth="1"/>
    <col min="41" max="41" width="1.54296875" style="11" customWidth="1"/>
    <col min="42" max="44" width="5.86328125" style="11" customWidth="1"/>
    <col min="45" max="45" width="1.40625" style="11" customWidth="1"/>
    <col min="46" max="48" width="5.86328125" style="11" customWidth="1"/>
    <col min="49" max="49" width="1.40625" style="11" customWidth="1"/>
    <col min="50" max="52" width="5.86328125" style="11" customWidth="1"/>
    <col min="53" max="53" width="1.40625" style="11" customWidth="1"/>
    <col min="54" max="56" width="5.86328125" style="11" customWidth="1"/>
    <col min="57" max="57" width="1.40625" style="160" customWidth="1"/>
    <col min="58" max="58" width="4.86328125" style="11" customWidth="1"/>
    <col min="59" max="60" width="5.86328125" style="11" customWidth="1"/>
    <col min="61" max="61" width="1.40625" style="11" customWidth="1"/>
    <col min="62" max="64" width="5.86328125" style="11" customWidth="1"/>
    <col min="65" max="65" width="1.40625" style="160" customWidth="1"/>
    <col min="66" max="66" width="5.86328125" style="11" customWidth="1"/>
    <col min="67" max="68" width="5.86328125" customWidth="1"/>
    <col min="69" max="69" width="1.40625" customWidth="1"/>
    <col min="70" max="72" width="5.86328125" customWidth="1"/>
    <col min="73" max="73" width="1.40625" customWidth="1"/>
    <col min="74" max="78" width="5.86328125" customWidth="1"/>
    <col min="79" max="94" width="8.7265625" customWidth="1"/>
    <col min="95" max="16384" width="8.86328125" style="11"/>
  </cols>
  <sheetData>
    <row r="1" spans="1:94" s="10" customFormat="1" ht="54" customHeight="1" x14ac:dyDescent="0.75">
      <c r="A1" s="220" t="s">
        <v>14</v>
      </c>
      <c r="B1" s="221" t="s">
        <v>131</v>
      </c>
      <c r="C1" s="220"/>
      <c r="D1" s="220"/>
      <c r="E1" s="220"/>
      <c r="F1" s="221" t="s">
        <v>132</v>
      </c>
      <c r="G1" s="220"/>
      <c r="H1" s="220"/>
      <c r="I1" s="220"/>
      <c r="J1" s="221" t="s">
        <v>133</v>
      </c>
      <c r="K1" s="220"/>
      <c r="L1" s="220"/>
      <c r="M1" s="220"/>
      <c r="N1" s="227" t="s">
        <v>134</v>
      </c>
      <c r="O1" s="220"/>
      <c r="P1" s="220"/>
      <c r="Q1" s="220"/>
      <c r="R1" s="221" t="s">
        <v>135</v>
      </c>
      <c r="S1" s="220"/>
      <c r="T1" s="220"/>
      <c r="U1" s="220"/>
      <c r="V1" s="221" t="s">
        <v>136</v>
      </c>
      <c r="W1" s="220"/>
      <c r="X1" s="220"/>
      <c r="Y1" s="220"/>
      <c r="Z1" s="221" t="s">
        <v>137</v>
      </c>
      <c r="AA1" s="220"/>
      <c r="AB1" s="220"/>
      <c r="AC1" s="220"/>
      <c r="AD1" s="221" t="s">
        <v>138</v>
      </c>
      <c r="AE1" s="220"/>
      <c r="AF1" s="220"/>
      <c r="AG1" s="220"/>
      <c r="AH1" s="221" t="s">
        <v>139</v>
      </c>
      <c r="AI1" s="220"/>
      <c r="AJ1" s="220"/>
      <c r="AK1" s="220"/>
      <c r="AL1" s="222" t="s">
        <v>140</v>
      </c>
      <c r="AM1" s="27"/>
      <c r="AN1" s="27"/>
      <c r="AO1" s="27"/>
      <c r="AP1" s="221" t="s">
        <v>141</v>
      </c>
      <c r="AQ1" s="27"/>
      <c r="AR1" s="27"/>
      <c r="AS1" s="27"/>
      <c r="AT1" s="221" t="s">
        <v>142</v>
      </c>
      <c r="AU1" s="27"/>
      <c r="AV1" s="27"/>
      <c r="AW1" s="27"/>
      <c r="AX1" s="223" t="s">
        <v>143</v>
      </c>
      <c r="AY1" s="27"/>
      <c r="AZ1" s="27"/>
      <c r="BA1" s="27"/>
      <c r="BB1" s="224" t="s">
        <v>196</v>
      </c>
      <c r="BC1" s="27"/>
      <c r="BD1" s="27"/>
      <c r="BE1" s="27"/>
      <c r="BF1" s="225" t="s">
        <v>197</v>
      </c>
      <c r="BG1" s="27"/>
      <c r="BH1" s="27"/>
      <c r="BI1" s="27"/>
      <c r="BJ1" s="226" t="s">
        <v>188</v>
      </c>
      <c r="BK1" s="27"/>
      <c r="BL1" s="27"/>
      <c r="BM1" s="27"/>
      <c r="BN1" s="27"/>
      <c r="BO1" s="29"/>
      <c r="BP1" s="29"/>
      <c r="BQ1" s="29"/>
      <c r="BR1" s="29"/>
      <c r="BS1" s="29"/>
      <c r="BT1" s="29"/>
      <c r="BU1" s="29"/>
      <c r="BV1" s="29"/>
      <c r="BW1" s="29"/>
      <c r="BX1"/>
      <c r="BY1"/>
      <c r="BZ1"/>
      <c r="CA1" s="14" t="s">
        <v>99</v>
      </c>
      <c r="CB1" s="14" t="s">
        <v>12</v>
      </c>
      <c r="CC1" s="14" t="s">
        <v>11</v>
      </c>
      <c r="CE1"/>
      <c r="CF1"/>
      <c r="CG1"/>
      <c r="CH1"/>
      <c r="CI1"/>
      <c r="CJ1"/>
      <c r="CK1"/>
      <c r="CL1"/>
      <c r="CM1"/>
      <c r="CN1"/>
      <c r="CO1"/>
      <c r="CP1"/>
    </row>
    <row r="2" spans="1:94" ht="26.75" x14ac:dyDescent="0.75">
      <c r="A2" s="26"/>
      <c r="B2" s="26" t="s">
        <v>59</v>
      </c>
      <c r="C2" s="26" t="s">
        <v>60</v>
      </c>
      <c r="D2" s="26" t="s">
        <v>4</v>
      </c>
      <c r="E2" s="26"/>
      <c r="F2" s="26" t="s">
        <v>57</v>
      </c>
      <c r="G2" s="26" t="s">
        <v>58</v>
      </c>
      <c r="H2" s="26" t="s">
        <v>4</v>
      </c>
      <c r="I2" s="26"/>
      <c r="J2" s="26" t="s">
        <v>55</v>
      </c>
      <c r="K2" s="26" t="s">
        <v>56</v>
      </c>
      <c r="L2" s="26" t="s">
        <v>4</v>
      </c>
      <c r="M2" s="26"/>
      <c r="N2" s="26" t="s">
        <v>48</v>
      </c>
      <c r="O2" s="26" t="s">
        <v>49</v>
      </c>
      <c r="P2" s="26" t="s">
        <v>4</v>
      </c>
      <c r="Q2" s="26"/>
      <c r="R2" s="26" t="s">
        <v>46</v>
      </c>
      <c r="S2" s="26" t="s">
        <v>47</v>
      </c>
      <c r="T2" s="26" t="s">
        <v>4</v>
      </c>
      <c r="U2" s="26"/>
      <c r="V2" s="26" t="s">
        <v>44</v>
      </c>
      <c r="W2" s="26" t="s">
        <v>45</v>
      </c>
      <c r="X2" s="26" t="s">
        <v>4</v>
      </c>
      <c r="Y2" s="26"/>
      <c r="Z2" s="26" t="s">
        <v>28</v>
      </c>
      <c r="AA2" s="26" t="s">
        <v>29</v>
      </c>
      <c r="AB2" s="26" t="s">
        <v>4</v>
      </c>
      <c r="AC2" s="26"/>
      <c r="AD2" s="26" t="s">
        <v>24</v>
      </c>
      <c r="AE2" s="26" t="s">
        <v>25</v>
      </c>
      <c r="AF2" s="26" t="s">
        <v>4</v>
      </c>
      <c r="AG2" s="26"/>
      <c r="AH2" s="26" t="s">
        <v>21</v>
      </c>
      <c r="AI2" s="26" t="s">
        <v>22</v>
      </c>
      <c r="AJ2" s="26" t="s">
        <v>4</v>
      </c>
      <c r="AK2" s="26"/>
      <c r="AL2" s="1" t="s">
        <v>2</v>
      </c>
      <c r="AM2" s="1" t="s">
        <v>3</v>
      </c>
      <c r="AN2" s="1" t="s">
        <v>4</v>
      </c>
      <c r="AO2" s="1"/>
      <c r="AP2" s="1" t="s">
        <v>5</v>
      </c>
      <c r="AQ2" s="1" t="s">
        <v>6</v>
      </c>
      <c r="AR2" s="1" t="s">
        <v>4</v>
      </c>
      <c r="AS2" s="1"/>
      <c r="AT2" s="1" t="s">
        <v>7</v>
      </c>
      <c r="AU2" s="1" t="s">
        <v>8</v>
      </c>
      <c r="AV2" s="1" t="s">
        <v>4</v>
      </c>
      <c r="AW2" s="1"/>
      <c r="AX2" s="1" t="s">
        <v>9</v>
      </c>
      <c r="AY2" s="1" t="s">
        <v>10</v>
      </c>
      <c r="AZ2" s="1" t="s">
        <v>4</v>
      </c>
      <c r="BA2" s="1"/>
      <c r="BB2" s="104" t="s">
        <v>168</v>
      </c>
      <c r="BC2" s="1" t="s">
        <v>169</v>
      </c>
      <c r="BD2" s="1" t="s">
        <v>4</v>
      </c>
      <c r="BE2" s="66"/>
      <c r="BF2" s="66" t="s">
        <v>171</v>
      </c>
      <c r="BG2" s="1" t="s">
        <v>172</v>
      </c>
      <c r="BH2" s="1" t="s">
        <v>4</v>
      </c>
      <c r="BI2" s="1"/>
      <c r="BJ2" s="66" t="s">
        <v>189</v>
      </c>
      <c r="BK2" s="1" t="s">
        <v>190</v>
      </c>
      <c r="BL2" s="1" t="s">
        <v>4</v>
      </c>
      <c r="BM2" s="66"/>
      <c r="BN2" s="66" t="s">
        <v>191</v>
      </c>
      <c r="BO2" s="1" t="s">
        <v>192</v>
      </c>
      <c r="BP2" s="1" t="s">
        <v>4</v>
      </c>
      <c r="BQ2" s="1"/>
      <c r="BR2" s="66" t="s">
        <v>193</v>
      </c>
      <c r="BS2" s="1" t="s">
        <v>194</v>
      </c>
      <c r="BT2" s="1" t="s">
        <v>4</v>
      </c>
      <c r="BU2" s="66"/>
      <c r="BV2" s="66"/>
      <c r="BW2" s="1"/>
      <c r="BX2" s="1"/>
      <c r="CA2" s="2"/>
      <c r="CB2" s="2"/>
      <c r="CC2" s="3"/>
      <c r="CD2" s="11"/>
    </row>
    <row r="3" spans="1:94" ht="14.45" customHeight="1" x14ac:dyDescent="0.75">
      <c r="A3" s="64" t="s">
        <v>54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5"/>
      <c r="BF3" s="64"/>
      <c r="BG3" s="64"/>
      <c r="BH3" s="64"/>
      <c r="BI3" s="64"/>
      <c r="BJ3" s="64"/>
      <c r="BK3" s="64"/>
      <c r="BL3" s="64"/>
      <c r="BM3" s="64"/>
      <c r="BN3" s="64"/>
      <c r="BO3" s="65"/>
      <c r="BP3" s="64"/>
      <c r="BQ3" s="64"/>
      <c r="BR3" s="64"/>
      <c r="BS3" s="64"/>
      <c r="BT3" s="64"/>
      <c r="BU3" s="64"/>
      <c r="BV3" s="64"/>
      <c r="BW3" s="64"/>
      <c r="BX3" s="65"/>
      <c r="BY3" s="36"/>
      <c r="CA3" s="230"/>
      <c r="CB3" s="230"/>
      <c r="CC3" s="230"/>
      <c r="CD3" s="11"/>
    </row>
    <row r="4" spans="1:94" x14ac:dyDescent="0.75">
      <c r="A4" s="4" t="s">
        <v>0</v>
      </c>
      <c r="B4" s="155">
        <v>15.661422153913088</v>
      </c>
      <c r="C4" s="155">
        <v>13.9</v>
      </c>
      <c r="D4" s="155">
        <f>B4-C4</f>
        <v>1.7614221539130881</v>
      </c>
      <c r="E4" s="110"/>
      <c r="F4" s="111">
        <v>23.088646301186898</v>
      </c>
      <c r="G4" s="111">
        <v>11.1</v>
      </c>
      <c r="H4" s="111">
        <f>F4-G4</f>
        <v>11.988646301186899</v>
      </c>
      <c r="I4" s="109"/>
      <c r="J4" s="112">
        <v>25.913647568821684</v>
      </c>
      <c r="K4" s="112">
        <v>9.6</v>
      </c>
      <c r="L4" s="112">
        <f>J4-K4</f>
        <v>16.313647568821686</v>
      </c>
      <c r="M4" s="109"/>
      <c r="N4" s="113">
        <v>32.111297748905756</v>
      </c>
      <c r="O4" s="113">
        <v>9.1</v>
      </c>
      <c r="P4" s="113">
        <f>N4-O4</f>
        <v>23.011297748905754</v>
      </c>
      <c r="Q4"/>
      <c r="R4" s="23">
        <v>7.9106627231355198</v>
      </c>
      <c r="S4" s="23">
        <v>9.1</v>
      </c>
      <c r="T4" s="23">
        <f>R4-S4</f>
        <v>-1.1893372768644799</v>
      </c>
      <c r="U4" s="23"/>
      <c r="V4" s="23">
        <v>-22.600120666368117</v>
      </c>
      <c r="W4" s="23">
        <v>9.1</v>
      </c>
      <c r="X4" s="23">
        <f>V4-W4</f>
        <v>-31.700120666368115</v>
      </c>
      <c r="Y4"/>
      <c r="Z4"/>
      <c r="AA4"/>
      <c r="AB4"/>
      <c r="AC4" s="4"/>
      <c r="AD4"/>
      <c r="AE4"/>
      <c r="AF4"/>
      <c r="AG4"/>
      <c r="AH4"/>
      <c r="AI4"/>
      <c r="AJ4"/>
      <c r="AK4"/>
      <c r="AL4"/>
      <c r="AM4"/>
      <c r="AN4"/>
      <c r="AP4" s="22"/>
      <c r="AQ4" s="23"/>
      <c r="AR4" s="23"/>
      <c r="AS4" s="5"/>
      <c r="AT4"/>
      <c r="AU4"/>
      <c r="AV4"/>
      <c r="AW4" s="5"/>
      <c r="AX4"/>
      <c r="AY4"/>
      <c r="AZ4"/>
      <c r="BA4" s="5"/>
      <c r="BB4"/>
      <c r="BC4"/>
      <c r="BD4"/>
      <c r="BE4" s="18"/>
      <c r="BF4"/>
      <c r="BG4"/>
      <c r="BH4"/>
      <c r="BI4" s="5"/>
      <c r="BJ4"/>
      <c r="BK4" s="5"/>
      <c r="BL4"/>
      <c r="BM4"/>
      <c r="BN4"/>
      <c r="BO4" s="18"/>
      <c r="BT4" s="5"/>
      <c r="BX4" s="18"/>
      <c r="BY4" s="36"/>
      <c r="CA4" s="6">
        <f>AVERAGE(H4,L4,P4)</f>
        <v>17.104530539638112</v>
      </c>
      <c r="CB4" s="6">
        <f>AVERAGE(ABS(H4),ABS(L4),ABS(P4))</f>
        <v>17.104530539638112</v>
      </c>
      <c r="CC4" s="6">
        <f>SQRT((SUM((L4^2),(P4^2),(H4^2))/COUNT(L4,P4,H4)))</f>
        <v>17.695409585760551</v>
      </c>
      <c r="CD4" s="12" t="s">
        <v>13</v>
      </c>
    </row>
    <row r="5" spans="1:94" x14ac:dyDescent="0.75">
      <c r="A5" s="4" t="s">
        <v>15</v>
      </c>
      <c r="B5" s="155">
        <v>8.3355467999927182</v>
      </c>
      <c r="C5" s="155">
        <v>7.5</v>
      </c>
      <c r="D5" s="155">
        <f t="shared" ref="D5:D7" si="0">B5-C5</f>
        <v>0.83554679999271819</v>
      </c>
      <c r="E5" s="110"/>
      <c r="F5" s="111">
        <v>10.725086299030885</v>
      </c>
      <c r="G5" s="111">
        <v>6.7</v>
      </c>
      <c r="H5" s="111">
        <f t="shared" ref="H5:H7" si="1">F5-G5</f>
        <v>4.0250862990308844</v>
      </c>
      <c r="I5" s="109"/>
      <c r="J5" s="112">
        <v>11.986362847138587</v>
      </c>
      <c r="K5" s="112">
        <v>6.5</v>
      </c>
      <c r="L5" s="112">
        <f t="shared" ref="L5:L7" si="2">J5-K5</f>
        <v>5.4863628471385866</v>
      </c>
      <c r="M5" s="109"/>
      <c r="N5" s="113">
        <v>10.027099650900361</v>
      </c>
      <c r="O5" s="113">
        <v>6.5</v>
      </c>
      <c r="P5" s="113">
        <f t="shared" ref="P5:P7" si="3">N5-O5</f>
        <v>3.5270996509003609</v>
      </c>
      <c r="Q5"/>
      <c r="R5" s="23">
        <v>-3.3273000399985819</v>
      </c>
      <c r="S5" s="23">
        <v>6.5</v>
      </c>
      <c r="T5" s="23">
        <f t="shared" ref="T5:T7" si="4">R5-S5</f>
        <v>-9.8273000399985815</v>
      </c>
      <c r="U5" s="23"/>
      <c r="V5" s="23">
        <v>-14.259718586051108</v>
      </c>
      <c r="W5" s="23">
        <v>6.5</v>
      </c>
      <c r="X5" s="23">
        <f t="shared" ref="X5:X7" si="5">V5-W5</f>
        <v>-20.759718586051108</v>
      </c>
      <c r="Y5"/>
      <c r="Z5"/>
      <c r="AA5"/>
      <c r="AB5"/>
      <c r="AC5" s="4"/>
      <c r="AD5"/>
      <c r="AE5"/>
      <c r="AF5"/>
      <c r="AG5"/>
      <c r="AH5"/>
      <c r="AI5"/>
      <c r="AJ5"/>
      <c r="AK5"/>
      <c r="AL5"/>
      <c r="AM5"/>
      <c r="AN5"/>
      <c r="AP5" s="22"/>
      <c r="AQ5" s="23"/>
      <c r="AR5" s="23"/>
      <c r="AS5" s="5"/>
      <c r="AT5"/>
      <c r="AU5"/>
      <c r="AV5"/>
      <c r="AW5" s="5"/>
      <c r="AX5"/>
      <c r="AY5"/>
      <c r="AZ5"/>
      <c r="BA5" s="5"/>
      <c r="BB5"/>
      <c r="BC5"/>
      <c r="BD5"/>
      <c r="BE5" s="18"/>
      <c r="BF5"/>
      <c r="BG5"/>
      <c r="BH5"/>
      <c r="BI5" s="5"/>
      <c r="BJ5"/>
      <c r="BK5" s="5"/>
      <c r="BL5"/>
      <c r="BM5"/>
      <c r="BN5"/>
      <c r="BO5" s="18"/>
      <c r="BT5" s="5"/>
      <c r="BX5" s="18"/>
      <c r="BY5" s="36"/>
      <c r="CA5" s="6">
        <f>AVERAGE(H5,L5,P5)</f>
        <v>4.3461829323566112</v>
      </c>
      <c r="CB5" s="6">
        <f>AVERAGE(ABS(H5),ABS(L5),ABS(P5))</f>
        <v>4.3461829323566112</v>
      </c>
      <c r="CC5" s="6">
        <f>SQRT((SUM((L5^2),(P5^2),(H5^2))/COUNT(L5,P5,H5)))</f>
        <v>4.4250020321083925</v>
      </c>
      <c r="CD5" s="12" t="s">
        <v>13</v>
      </c>
    </row>
    <row r="6" spans="1:94" x14ac:dyDescent="0.75">
      <c r="A6" s="4" t="s">
        <v>1</v>
      </c>
      <c r="B6" s="155">
        <v>6.741573033707871</v>
      </c>
      <c r="C6" s="155">
        <v>6</v>
      </c>
      <c r="D6" s="155">
        <f t="shared" si="0"/>
        <v>0.74157303370787098</v>
      </c>
      <c r="E6" s="110"/>
      <c r="F6" s="111">
        <v>11.20000000000001</v>
      </c>
      <c r="G6" s="111">
        <v>4.0999999999999996</v>
      </c>
      <c r="H6" s="111">
        <f t="shared" si="1"/>
        <v>7.1000000000000103</v>
      </c>
      <c r="I6" s="109"/>
      <c r="J6" s="112">
        <v>12.400000000000011</v>
      </c>
      <c r="K6" s="112">
        <v>2.9</v>
      </c>
      <c r="L6" s="112">
        <f t="shared" si="2"/>
        <v>9.5000000000000107</v>
      </c>
      <c r="M6" s="109"/>
      <c r="N6" s="113">
        <v>20.100000000000009</v>
      </c>
      <c r="O6" s="113">
        <v>2.5</v>
      </c>
      <c r="P6" s="113">
        <f t="shared" si="3"/>
        <v>17.600000000000009</v>
      </c>
      <c r="Q6"/>
      <c r="R6" s="23">
        <v>11.60000000000001</v>
      </c>
      <c r="S6" s="23">
        <v>2.5</v>
      </c>
      <c r="T6" s="23">
        <f t="shared" si="4"/>
        <v>9.1000000000000103</v>
      </c>
      <c r="U6" s="23"/>
      <c r="V6" s="23">
        <v>-9.6999999999999975</v>
      </c>
      <c r="W6" s="23">
        <v>2.5</v>
      </c>
      <c r="X6" s="23">
        <f t="shared" si="5"/>
        <v>-12.199999999999998</v>
      </c>
      <c r="Y6"/>
      <c r="Z6"/>
      <c r="AA6"/>
      <c r="AB6"/>
      <c r="AC6" s="4"/>
      <c r="AD6"/>
      <c r="AE6"/>
      <c r="AF6"/>
      <c r="AG6"/>
      <c r="AH6"/>
      <c r="AI6"/>
      <c r="AJ6"/>
      <c r="AK6"/>
      <c r="AL6"/>
      <c r="AM6"/>
      <c r="AN6"/>
      <c r="AP6" s="22"/>
      <c r="AQ6" s="23"/>
      <c r="AR6" s="23"/>
      <c r="AS6" s="5"/>
      <c r="AT6"/>
      <c r="AU6"/>
      <c r="AV6"/>
      <c r="AW6" s="5"/>
      <c r="AX6"/>
      <c r="AY6"/>
      <c r="AZ6"/>
      <c r="BA6" s="5"/>
      <c r="BB6"/>
      <c r="BC6"/>
      <c r="BD6"/>
      <c r="BE6" s="18"/>
      <c r="BF6"/>
      <c r="BG6"/>
      <c r="BH6"/>
      <c r="BI6" s="5"/>
      <c r="BJ6"/>
      <c r="BK6" s="5"/>
      <c r="BL6"/>
      <c r="BM6"/>
      <c r="BN6"/>
      <c r="BO6" s="18"/>
      <c r="BT6" s="5"/>
      <c r="BX6" s="18"/>
      <c r="BY6" s="36"/>
      <c r="CA6" s="6">
        <f>AVERAGE(H6,L6,P6)</f>
        <v>11.400000000000011</v>
      </c>
      <c r="CB6" s="6">
        <f>AVERAGE(ABS(H6),ABS(L6),ABS(P6))</f>
        <v>11.400000000000011</v>
      </c>
      <c r="CC6" s="6">
        <f>SQRT((SUM((L6^2),(P6^2),(H6^2))/COUNT(L6,P6,H6)))</f>
        <v>12.253162856993299</v>
      </c>
      <c r="CD6" s="12" t="s">
        <v>13</v>
      </c>
    </row>
    <row r="7" spans="1:94" x14ac:dyDescent="0.75">
      <c r="A7" s="4" t="s">
        <v>16</v>
      </c>
      <c r="B7" s="155">
        <v>6.2</v>
      </c>
      <c r="C7" s="155">
        <v>6.3</v>
      </c>
      <c r="D7" s="155">
        <f t="shared" si="0"/>
        <v>-9.9999999999999645E-2</v>
      </c>
      <c r="E7" s="110"/>
      <c r="F7" s="111">
        <v>6.7473968465535705</v>
      </c>
      <c r="G7" s="111">
        <v>4.3</v>
      </c>
      <c r="H7" s="111">
        <f t="shared" si="1"/>
        <v>2.4473968465535707</v>
      </c>
      <c r="I7" s="109"/>
      <c r="J7" s="112">
        <v>6.5363427876487208</v>
      </c>
      <c r="K7" s="112">
        <v>3.2</v>
      </c>
      <c r="L7" s="112">
        <f t="shared" si="2"/>
        <v>3.3363427876487206</v>
      </c>
      <c r="M7" s="109"/>
      <c r="N7" s="113">
        <v>10.092914703421556</v>
      </c>
      <c r="O7" s="113">
        <v>3</v>
      </c>
      <c r="P7" s="113">
        <f t="shared" si="3"/>
        <v>7.0929147034215561</v>
      </c>
      <c r="Q7"/>
      <c r="R7" s="23">
        <v>15.402460824643939</v>
      </c>
      <c r="S7" s="23">
        <v>2.9</v>
      </c>
      <c r="T7" s="23">
        <f t="shared" si="4"/>
        <v>12.502460824643938</v>
      </c>
      <c r="U7" s="23"/>
      <c r="V7" s="23">
        <v>3.5341120261922327</v>
      </c>
      <c r="W7" s="23">
        <v>2.8</v>
      </c>
      <c r="X7" s="23">
        <f t="shared" si="5"/>
        <v>0.73411202619223292</v>
      </c>
      <c r="Y7"/>
      <c r="Z7"/>
      <c r="AA7"/>
      <c r="AB7"/>
      <c r="AC7" s="4"/>
      <c r="AD7"/>
      <c r="AE7"/>
      <c r="AF7"/>
      <c r="AG7"/>
      <c r="AH7"/>
      <c r="AI7"/>
      <c r="AJ7"/>
      <c r="AK7"/>
      <c r="AL7"/>
      <c r="AM7"/>
      <c r="AN7"/>
      <c r="AP7" s="22"/>
      <c r="AQ7" s="22"/>
      <c r="AR7" s="23"/>
      <c r="AS7" s="5"/>
      <c r="AT7"/>
      <c r="AU7"/>
      <c r="AV7"/>
      <c r="AW7" s="5"/>
      <c r="AX7"/>
      <c r="AY7"/>
      <c r="AZ7"/>
      <c r="BA7" s="5"/>
      <c r="BB7"/>
      <c r="BC7"/>
      <c r="BD7"/>
      <c r="BE7" s="18"/>
      <c r="BF7"/>
      <c r="BG7"/>
      <c r="BH7"/>
      <c r="BI7" s="5"/>
      <c r="BJ7"/>
      <c r="BK7" s="5"/>
      <c r="BL7"/>
      <c r="BM7"/>
      <c r="BN7"/>
      <c r="BO7" s="18"/>
      <c r="BT7" s="5"/>
      <c r="BX7" s="18"/>
      <c r="BY7" s="36"/>
      <c r="CA7" s="6">
        <f>AVERAGE(H7,L7,P7)</f>
        <v>4.2922181125412822</v>
      </c>
      <c r="CB7" s="6">
        <f>AVERAGE(ABS(H7),ABS(L7),ABS(P7))</f>
        <v>4.2922181125412822</v>
      </c>
      <c r="CC7" s="6">
        <f>SQRT((SUM((L7^2),(P7^2),(H7^2))/COUNT(L7,P7,H7)))</f>
        <v>4.7409694336084787</v>
      </c>
      <c r="CD7" s="12" t="s">
        <v>13</v>
      </c>
    </row>
    <row r="8" spans="1:94" ht="14.45" customHeight="1" x14ac:dyDescent="0.75">
      <c r="A8" s="64" t="s">
        <v>53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5"/>
      <c r="BF8" s="64"/>
      <c r="BG8" s="64"/>
      <c r="BH8" s="64"/>
      <c r="BI8" s="64"/>
      <c r="BJ8" s="64"/>
      <c r="BK8" s="64"/>
      <c r="BL8" s="64"/>
      <c r="BM8" s="64"/>
      <c r="BN8" s="64"/>
      <c r="BO8" s="65"/>
      <c r="BP8" s="64"/>
      <c r="BQ8" s="64"/>
      <c r="BR8" s="64"/>
      <c r="BS8" s="64"/>
      <c r="BT8" s="64"/>
      <c r="BU8" s="64"/>
      <c r="BV8" s="64"/>
      <c r="BW8" s="64"/>
      <c r="BX8" s="65"/>
      <c r="BY8" s="36"/>
      <c r="CA8" s="230"/>
      <c r="CB8" s="230"/>
      <c r="CC8" s="230"/>
      <c r="CD8" s="11"/>
    </row>
    <row r="9" spans="1:94" x14ac:dyDescent="0.75">
      <c r="A9" s="4" t="s">
        <v>0</v>
      </c>
      <c r="B9" s="5"/>
      <c r="C9" s="5"/>
      <c r="D9" s="5"/>
      <c r="E9" s="4"/>
      <c r="F9" s="109">
        <v>23.088646301186898</v>
      </c>
      <c r="G9" s="109">
        <v>14.6</v>
      </c>
      <c r="H9" s="109">
        <f>F9-G9</f>
        <v>8.4886463011868987</v>
      </c>
      <c r="I9" s="110"/>
      <c r="J9" s="111">
        <v>25.913647568821684</v>
      </c>
      <c r="K9" s="111">
        <v>12.3</v>
      </c>
      <c r="L9" s="111">
        <f>J9-K9</f>
        <v>13.613647568821683</v>
      </c>
      <c r="M9" s="109"/>
      <c r="N9" s="112">
        <v>32.111297748905756</v>
      </c>
      <c r="O9" s="112">
        <v>10.5</v>
      </c>
      <c r="P9" s="112">
        <f>N9-O9</f>
        <v>21.611297748905756</v>
      </c>
      <c r="Q9" s="109"/>
      <c r="R9" s="113">
        <v>7.9106627231355198</v>
      </c>
      <c r="S9" s="113">
        <v>10.1</v>
      </c>
      <c r="T9" s="113">
        <f>R9-S9</f>
        <v>-2.1893372768644799</v>
      </c>
      <c r="U9"/>
      <c r="V9" s="22">
        <v>-22.600120666368117</v>
      </c>
      <c r="W9" s="22">
        <v>9.8000000000000007</v>
      </c>
      <c r="X9" s="22">
        <f>V9-W9</f>
        <v>-32.400120666368117</v>
      </c>
      <c r="Y9" s="22"/>
      <c r="Z9" s="22">
        <v>-4.8060821471641262</v>
      </c>
      <c r="AA9" s="22">
        <v>9.6999999999999993</v>
      </c>
      <c r="AB9" s="22">
        <f>Z9-AA9</f>
        <v>-14.506082147164125</v>
      </c>
      <c r="AC9"/>
      <c r="AD9"/>
      <c r="AE9"/>
      <c r="AF9"/>
      <c r="AG9" s="4"/>
      <c r="AH9"/>
      <c r="AI9"/>
      <c r="AJ9"/>
      <c r="AK9"/>
      <c r="AL9"/>
      <c r="AM9"/>
      <c r="AN9"/>
      <c r="AO9"/>
      <c r="AP9"/>
      <c r="AQ9"/>
      <c r="AR9"/>
      <c r="AS9" s="5"/>
      <c r="AT9"/>
      <c r="AU9"/>
      <c r="AV9"/>
      <c r="AW9" s="5"/>
      <c r="AX9"/>
      <c r="AY9"/>
      <c r="AZ9"/>
      <c r="BA9" s="5"/>
      <c r="BB9"/>
      <c r="BC9"/>
      <c r="BD9"/>
      <c r="BE9" s="18"/>
      <c r="BF9"/>
      <c r="BG9"/>
      <c r="BH9"/>
      <c r="BI9" s="5"/>
      <c r="BJ9"/>
      <c r="BK9" s="5"/>
      <c r="BL9"/>
      <c r="BM9"/>
      <c r="BN9"/>
      <c r="BO9" s="18"/>
      <c r="BT9" s="5"/>
      <c r="BX9" s="18"/>
      <c r="BY9" s="36"/>
      <c r="CA9" s="6">
        <f>AVERAGE(T9,L9,P9)</f>
        <v>11.01186934695432</v>
      </c>
      <c r="CB9" s="6">
        <f>AVERAGE(ABS(T9),ABS(L9),ABS(P9))</f>
        <v>12.471427531530638</v>
      </c>
      <c r="CC9" s="6">
        <f>SQRT((SUM((L9^2),(P9^2),(T9^2))/COUNT(L9,P9,T9)))</f>
        <v>14.800594450131745</v>
      </c>
      <c r="CD9" s="12" t="s">
        <v>13</v>
      </c>
    </row>
    <row r="10" spans="1:94" x14ac:dyDescent="0.75">
      <c r="A10" s="4" t="s">
        <v>15</v>
      </c>
      <c r="B10" s="5"/>
      <c r="C10" s="5"/>
      <c r="D10" s="5"/>
      <c r="E10" s="4"/>
      <c r="F10" s="109">
        <v>10.725086299030885</v>
      </c>
      <c r="G10" s="109">
        <v>7.5</v>
      </c>
      <c r="H10" s="109">
        <f t="shared" ref="H10:H12" si="6">F10-G10</f>
        <v>3.2250862990308846</v>
      </c>
      <c r="I10" s="110"/>
      <c r="J10" s="111">
        <v>11.986362847138587</v>
      </c>
      <c r="K10" s="111">
        <v>7.5</v>
      </c>
      <c r="L10" s="111">
        <f t="shared" ref="L10:L12" si="7">J10-K10</f>
        <v>4.4863628471385866</v>
      </c>
      <c r="M10" s="109"/>
      <c r="N10" s="112">
        <v>10.027099650900361</v>
      </c>
      <c r="O10" s="112">
        <v>7</v>
      </c>
      <c r="P10" s="112">
        <f t="shared" ref="P10:P12" si="8">N10-O10</f>
        <v>3.0270996509003609</v>
      </c>
      <c r="Q10" s="109"/>
      <c r="R10" s="113">
        <v>-3.3273000399985819</v>
      </c>
      <c r="S10" s="113">
        <v>7</v>
      </c>
      <c r="T10" s="113">
        <f t="shared" ref="T10:T12" si="9">R10-S10</f>
        <v>-10.327300039998581</v>
      </c>
      <c r="U10"/>
      <c r="V10" s="22">
        <v>-14.259718586051108</v>
      </c>
      <c r="W10" s="22">
        <v>7</v>
      </c>
      <c r="X10" s="22">
        <f t="shared" ref="X10:X12" si="10">V10-W10</f>
        <v>-21.259718586051108</v>
      </c>
      <c r="Y10" s="22"/>
      <c r="Z10" s="22">
        <v>-4.4067818187917496</v>
      </c>
      <c r="AA10" s="22">
        <v>7</v>
      </c>
      <c r="AB10" s="22">
        <f t="shared" ref="AB10:AB12" si="11">Z10-AA10</f>
        <v>-11.40678181879175</v>
      </c>
      <c r="AC10"/>
      <c r="AD10"/>
      <c r="AE10"/>
      <c r="AF10"/>
      <c r="AG10" s="4"/>
      <c r="AH10"/>
      <c r="AI10"/>
      <c r="AJ10"/>
      <c r="AK10"/>
      <c r="AL10"/>
      <c r="AM10"/>
      <c r="AN10"/>
      <c r="AO10"/>
      <c r="AP10"/>
      <c r="AQ10"/>
      <c r="AR10"/>
      <c r="AS10" s="5"/>
      <c r="AT10"/>
      <c r="AU10"/>
      <c r="AV10"/>
      <c r="AW10" s="5"/>
      <c r="AX10"/>
      <c r="AY10"/>
      <c r="AZ10"/>
      <c r="BA10" s="5"/>
      <c r="BB10"/>
      <c r="BC10"/>
      <c r="BD10"/>
      <c r="BE10" s="18"/>
      <c r="BF10"/>
      <c r="BG10"/>
      <c r="BH10"/>
      <c r="BI10" s="5"/>
      <c r="BJ10"/>
      <c r="BK10" s="5"/>
      <c r="BL10"/>
      <c r="BM10"/>
      <c r="BN10"/>
      <c r="BO10" s="18"/>
      <c r="BT10" s="5"/>
      <c r="BX10" s="18"/>
      <c r="BY10" s="36"/>
      <c r="CA10" s="6">
        <f>AVERAGE(T10,L10,P10)</f>
        <v>-0.93794584731987796</v>
      </c>
      <c r="CB10" s="6">
        <f>AVERAGE(ABS(T10),ABS(L10),ABS(P10))</f>
        <v>5.9469208460125103</v>
      </c>
      <c r="CC10" s="6">
        <f>SQRT((SUM((L10^2),(P10^2),(T10^2))/COUNT(L10,P10,T10)))</f>
        <v>6.7316147148813466</v>
      </c>
      <c r="CD10" s="12" t="s">
        <v>151</v>
      </c>
    </row>
    <row r="11" spans="1:94" x14ac:dyDescent="0.75">
      <c r="A11" s="4" t="s">
        <v>26</v>
      </c>
      <c r="B11" s="5"/>
      <c r="C11" s="5"/>
      <c r="D11" s="5"/>
      <c r="E11" s="4"/>
      <c r="F11" s="109">
        <v>11.20000000000001</v>
      </c>
      <c r="G11" s="109">
        <v>6.6</v>
      </c>
      <c r="H11" s="109">
        <f t="shared" si="6"/>
        <v>4.6000000000000103</v>
      </c>
      <c r="I11" s="110"/>
      <c r="J11" s="111">
        <v>12.400000000000011</v>
      </c>
      <c r="K11" s="111">
        <v>4.5</v>
      </c>
      <c r="L11" s="111">
        <f t="shared" si="7"/>
        <v>7.900000000000011</v>
      </c>
      <c r="M11" s="109"/>
      <c r="N11" s="112">
        <v>20.100000000000009</v>
      </c>
      <c r="O11" s="112">
        <v>3.3</v>
      </c>
      <c r="P11" s="112">
        <f t="shared" si="8"/>
        <v>16.800000000000008</v>
      </c>
      <c r="Q11" s="109"/>
      <c r="R11" s="113">
        <v>11.60000000000001</v>
      </c>
      <c r="S11" s="113">
        <v>2.9</v>
      </c>
      <c r="T11" s="113">
        <f t="shared" si="9"/>
        <v>8.7000000000000099</v>
      </c>
      <c r="U11"/>
      <c r="V11" s="22">
        <v>-9.6999999999999975</v>
      </c>
      <c r="W11" s="22">
        <v>2.7</v>
      </c>
      <c r="X11" s="22">
        <f t="shared" si="10"/>
        <v>-12.399999999999999</v>
      </c>
      <c r="Y11" s="22"/>
      <c r="Z11" s="22">
        <v>-0.40000000000000036</v>
      </c>
      <c r="AA11" s="22">
        <v>2.6</v>
      </c>
      <c r="AB11" s="22">
        <f t="shared" si="11"/>
        <v>-3.0000000000000004</v>
      </c>
      <c r="AC11"/>
      <c r="AD11"/>
      <c r="AE11"/>
      <c r="AF11"/>
      <c r="AG11" s="4"/>
      <c r="AH11"/>
      <c r="AI11"/>
      <c r="AJ11"/>
      <c r="AK11"/>
      <c r="AL11"/>
      <c r="AM11"/>
      <c r="AN11"/>
      <c r="AO11"/>
      <c r="AP11"/>
      <c r="AQ11"/>
      <c r="AR11"/>
      <c r="AS11" s="5"/>
      <c r="AT11"/>
      <c r="AU11"/>
      <c r="AV11"/>
      <c r="AW11" s="5"/>
      <c r="AX11"/>
      <c r="AY11"/>
      <c r="AZ11"/>
      <c r="BA11" s="5"/>
      <c r="BB11"/>
      <c r="BC11"/>
      <c r="BD11"/>
      <c r="BE11" s="18"/>
      <c r="BF11"/>
      <c r="BG11"/>
      <c r="BH11"/>
      <c r="BI11" s="5"/>
      <c r="BJ11"/>
      <c r="BK11" s="5"/>
      <c r="BL11"/>
      <c r="BM11"/>
      <c r="BN11"/>
      <c r="BO11" s="18"/>
      <c r="BT11" s="5"/>
      <c r="BX11" s="18"/>
      <c r="BY11" s="36"/>
      <c r="CA11" s="6">
        <f>AVERAGE(T11,L11,P11)</f>
        <v>11.133333333333345</v>
      </c>
      <c r="CB11" s="6">
        <f>AVERAGE(ABS(T11),ABS(L11),ABS(P11))</f>
        <v>11.133333333333345</v>
      </c>
      <c r="CC11" s="6">
        <f>SQRT((SUM((L11^2),(P11^2),(T11^2))/COUNT(L11,P11,T11)))</f>
        <v>11.836947804790453</v>
      </c>
      <c r="CD11" s="12" t="s">
        <v>13</v>
      </c>
    </row>
    <row r="12" spans="1:94" customFormat="1" x14ac:dyDescent="0.75">
      <c r="A12" s="4" t="s">
        <v>16</v>
      </c>
      <c r="B12" s="5"/>
      <c r="C12" s="5"/>
      <c r="D12" s="5"/>
      <c r="E12" s="4"/>
      <c r="F12" s="109">
        <v>6.7473968465535705</v>
      </c>
      <c r="G12" s="109">
        <v>6.4</v>
      </c>
      <c r="H12" s="109">
        <f t="shared" si="6"/>
        <v>0.34739684655357017</v>
      </c>
      <c r="I12" s="110"/>
      <c r="J12" s="111">
        <v>6.5363427876487208</v>
      </c>
      <c r="K12" s="111">
        <v>4.5</v>
      </c>
      <c r="L12" s="111">
        <f t="shared" si="7"/>
        <v>2.0363427876487208</v>
      </c>
      <c r="M12" s="109"/>
      <c r="N12" s="112">
        <v>10.092914703421556</v>
      </c>
      <c r="O12" s="112">
        <v>2.8</v>
      </c>
      <c r="P12" s="112">
        <f t="shared" si="8"/>
        <v>7.2929147034215562</v>
      </c>
      <c r="Q12" s="109"/>
      <c r="R12" s="113">
        <v>15.402460824643939</v>
      </c>
      <c r="S12" s="113">
        <v>2.5</v>
      </c>
      <c r="T12" s="113">
        <f t="shared" si="9"/>
        <v>12.902460824643939</v>
      </c>
      <c r="V12" s="22">
        <v>3.5341120261922327</v>
      </c>
      <c r="W12" s="22">
        <v>2.5</v>
      </c>
      <c r="X12" s="22">
        <f t="shared" si="10"/>
        <v>1.0341120261922327</v>
      </c>
      <c r="Y12" s="22"/>
      <c r="Z12" s="22">
        <v>-1.0846486930523866</v>
      </c>
      <c r="AA12" s="22">
        <v>2.5</v>
      </c>
      <c r="AB12" s="22">
        <f t="shared" si="11"/>
        <v>-3.5846486930523866</v>
      </c>
      <c r="AG12" s="4"/>
      <c r="AS12" s="5"/>
      <c r="AW12" s="5"/>
      <c r="BA12" s="5"/>
      <c r="BE12" s="18"/>
      <c r="BI12" s="5"/>
      <c r="BK12" s="5"/>
      <c r="BO12" s="18"/>
      <c r="BT12" s="5"/>
      <c r="BX12" s="18"/>
      <c r="BY12" s="36"/>
      <c r="CA12" s="6">
        <f>AVERAGE(T12,L12,P12)</f>
        <v>7.4105727719047385</v>
      </c>
      <c r="CB12" s="6">
        <f>AVERAGE(ABS(T12),ABS(L12),ABS(P12))</f>
        <v>7.4105727719047385</v>
      </c>
      <c r="CC12" s="6">
        <f>SQRT((SUM((L12^2),(P12^2),(T12^2))/COUNT(L12,P12,T12)))</f>
        <v>8.6372602166748624</v>
      </c>
      <c r="CD12" s="12" t="s">
        <v>13</v>
      </c>
    </row>
    <row r="13" spans="1:94" ht="14.45" customHeight="1" x14ac:dyDescent="0.75">
      <c r="A13" s="64" t="s">
        <v>43</v>
      </c>
      <c r="B13" s="64"/>
      <c r="C13" s="64"/>
      <c r="D13" s="64"/>
      <c r="E13" s="6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5"/>
      <c r="BF13" s="64"/>
      <c r="BG13" s="64"/>
      <c r="BH13" s="64"/>
      <c r="BI13" s="64"/>
      <c r="BJ13" s="64"/>
      <c r="BK13" s="64"/>
      <c r="BL13" s="64"/>
      <c r="BM13" s="64"/>
      <c r="BN13" s="64"/>
      <c r="BO13" s="65"/>
      <c r="BP13" s="64"/>
      <c r="BQ13" s="64"/>
      <c r="BR13" s="64"/>
      <c r="BS13" s="64"/>
      <c r="BT13" s="64"/>
      <c r="BU13" s="64"/>
      <c r="BV13" s="64"/>
      <c r="BW13" s="64"/>
      <c r="BX13" s="65"/>
      <c r="BY13" s="36"/>
      <c r="CA13" s="230"/>
      <c r="CB13" s="230"/>
      <c r="CC13" s="230"/>
      <c r="CD13" s="11"/>
    </row>
    <row r="14" spans="1:94" x14ac:dyDescent="0.75">
      <c r="A14" s="4" t="s">
        <v>0</v>
      </c>
      <c r="B14"/>
      <c r="C14"/>
      <c r="D14"/>
      <c r="E14"/>
      <c r="F14" s="110"/>
      <c r="G14" s="110"/>
      <c r="H14" s="110"/>
      <c r="I14" s="110"/>
      <c r="J14" s="109">
        <v>25.913647568821684</v>
      </c>
      <c r="K14" s="109">
        <v>21.4</v>
      </c>
      <c r="L14" s="109">
        <f>J14-K14</f>
        <v>4.5136475688216855</v>
      </c>
      <c r="N14" s="111">
        <v>32.111297748905756</v>
      </c>
      <c r="O14" s="111">
        <v>17.100000000000001</v>
      </c>
      <c r="P14" s="111">
        <f>N14-O14</f>
        <v>15.011297748905754</v>
      </c>
      <c r="Q14" s="109"/>
      <c r="R14" s="112">
        <v>7.9106627231355198</v>
      </c>
      <c r="S14" s="112">
        <v>14</v>
      </c>
      <c r="T14" s="112">
        <f>R14-S14</f>
        <v>-6.0893372768644802</v>
      </c>
      <c r="U14" s="5"/>
      <c r="V14" s="113">
        <v>-22.600120666368117</v>
      </c>
      <c r="W14" s="113">
        <v>12.3</v>
      </c>
      <c r="X14" s="113">
        <f>V14-W14</f>
        <v>-34.900120666368117</v>
      </c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Q14" s="19"/>
      <c r="AR14" s="19"/>
      <c r="AS14" s="5"/>
      <c r="AT14"/>
      <c r="AU14"/>
      <c r="AV14"/>
      <c r="AW14" s="5"/>
      <c r="AX14"/>
      <c r="AY14"/>
      <c r="AZ14"/>
      <c r="BA14" s="5"/>
      <c r="BB14"/>
      <c r="BC14"/>
      <c r="BD14"/>
      <c r="BE14" s="18"/>
      <c r="BF14"/>
      <c r="BG14"/>
      <c r="BH14"/>
      <c r="BI14" s="5"/>
      <c r="BJ14"/>
      <c r="BK14" s="5"/>
      <c r="BL14"/>
      <c r="BM14"/>
      <c r="BN14"/>
      <c r="BO14" s="18"/>
      <c r="BT14" s="5"/>
      <c r="BX14" s="18"/>
      <c r="BY14" s="36"/>
      <c r="CA14" s="6">
        <f>AVERAGE(T14,X14,P14)</f>
        <v>-8.6593867314422805</v>
      </c>
      <c r="CB14" s="6">
        <f>AVERAGE(ABS(T14),ABS(X14),ABS(P14))</f>
        <v>18.666918564046117</v>
      </c>
      <c r="CC14" s="6">
        <f>SQRT((SUM((X14^2),(P14^2),(T14^2))/COUNT(X14,P14,T14)))</f>
        <v>22.214391064538692</v>
      </c>
      <c r="CD14" s="12" t="s">
        <v>151</v>
      </c>
    </row>
    <row r="15" spans="1:94" x14ac:dyDescent="0.75">
      <c r="A15" s="4" t="s">
        <v>15</v>
      </c>
      <c r="B15"/>
      <c r="C15"/>
      <c r="D15"/>
      <c r="E15"/>
      <c r="F15" s="110"/>
      <c r="G15" s="110"/>
      <c r="H15" s="110"/>
      <c r="I15" s="110"/>
      <c r="J15" s="109">
        <v>11.986362847138587</v>
      </c>
      <c r="K15" s="109">
        <v>11</v>
      </c>
      <c r="L15" s="109">
        <f t="shared" ref="L15:L17" si="12">J15-K15</f>
        <v>0.98636284713858657</v>
      </c>
      <c r="N15" s="111">
        <v>10.027099650900361</v>
      </c>
      <c r="O15" s="111">
        <v>9</v>
      </c>
      <c r="P15" s="111">
        <f t="shared" ref="P15:P17" si="13">N15-O15</f>
        <v>1.0270996509003609</v>
      </c>
      <c r="Q15" s="109"/>
      <c r="R15" s="112">
        <v>-3.3273000399985819</v>
      </c>
      <c r="S15" s="112">
        <v>7.5</v>
      </c>
      <c r="T15" s="112">
        <f t="shared" ref="T15:T17" si="14">R15-S15</f>
        <v>-10.827300039998581</v>
      </c>
      <c r="U15" s="5"/>
      <c r="V15" s="113">
        <v>-14.259718586051108</v>
      </c>
      <c r="W15" s="113">
        <v>7.5</v>
      </c>
      <c r="X15" s="113">
        <f t="shared" ref="X15:X17" si="15">V15-W15</f>
        <v>-21.759718586051108</v>
      </c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Q15" s="19"/>
      <c r="AR15" s="19"/>
      <c r="AS15" s="5"/>
      <c r="AT15"/>
      <c r="AU15"/>
      <c r="AV15"/>
      <c r="AW15" s="5"/>
      <c r="AX15"/>
      <c r="AY15"/>
      <c r="AZ15"/>
      <c r="BA15" s="5"/>
      <c r="BB15"/>
      <c r="BC15"/>
      <c r="BD15"/>
      <c r="BE15" s="18"/>
      <c r="BF15"/>
      <c r="BG15"/>
      <c r="BH15"/>
      <c r="BI15" s="5"/>
      <c r="BJ15"/>
      <c r="BK15" s="5"/>
      <c r="BL15"/>
      <c r="BM15"/>
      <c r="BN15"/>
      <c r="BO15" s="18"/>
      <c r="BT15" s="5"/>
      <c r="BX15" s="18"/>
      <c r="BY15" s="36"/>
      <c r="CA15" s="6">
        <f>AVERAGE(T15,X15,P15)</f>
        <v>-10.519972991716443</v>
      </c>
      <c r="CB15" s="6">
        <f>AVERAGE(ABS(T15),ABS(X15),ABS(P15))</f>
        <v>11.204706092316684</v>
      </c>
      <c r="CC15" s="6">
        <f>SQRT((SUM((X15^2),(P15^2),(T15^2))/COUNT(X15,P15,T15)))</f>
        <v>14.044817701358403</v>
      </c>
      <c r="CD15" s="12" t="s">
        <v>151</v>
      </c>
    </row>
    <row r="16" spans="1:94" x14ac:dyDescent="0.75">
      <c r="A16" s="4" t="s">
        <v>1</v>
      </c>
      <c r="B16"/>
      <c r="C16"/>
      <c r="D16"/>
      <c r="E16"/>
      <c r="F16" s="110"/>
      <c r="G16" s="110"/>
      <c r="H16" s="110"/>
      <c r="I16" s="110"/>
      <c r="J16" s="109">
        <v>12.400000000000011</v>
      </c>
      <c r="K16" s="109">
        <v>9.4</v>
      </c>
      <c r="L16" s="109">
        <f t="shared" si="12"/>
        <v>3.0000000000000107</v>
      </c>
      <c r="N16" s="111">
        <v>20.100000000000009</v>
      </c>
      <c r="O16" s="111">
        <v>7.4</v>
      </c>
      <c r="P16" s="111">
        <f t="shared" si="13"/>
        <v>12.700000000000008</v>
      </c>
      <c r="Q16" s="109"/>
      <c r="R16" s="112">
        <v>11.60000000000001</v>
      </c>
      <c r="S16" s="112">
        <v>6</v>
      </c>
      <c r="T16" s="112">
        <f t="shared" si="14"/>
        <v>5.6000000000000103</v>
      </c>
      <c r="U16" s="5"/>
      <c r="V16" s="113">
        <v>-9.6999999999999975</v>
      </c>
      <c r="W16" s="113">
        <v>4.5</v>
      </c>
      <c r="X16" s="113">
        <f t="shared" si="15"/>
        <v>-14.199999999999998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Q16" s="19"/>
      <c r="AR16" s="19"/>
      <c r="AS16" s="5"/>
      <c r="AT16"/>
      <c r="AU16"/>
      <c r="AV16"/>
      <c r="AW16" s="5"/>
      <c r="AX16"/>
      <c r="AY16"/>
      <c r="AZ16"/>
      <c r="BA16" s="5"/>
      <c r="BB16"/>
      <c r="BC16"/>
      <c r="BD16"/>
      <c r="BE16" s="18"/>
      <c r="BF16"/>
      <c r="BG16"/>
      <c r="BH16"/>
      <c r="BI16" s="5"/>
      <c r="BJ16"/>
      <c r="BK16" s="5"/>
      <c r="BL16"/>
      <c r="BM16"/>
      <c r="BN16"/>
      <c r="BO16" s="18"/>
      <c r="BT16" s="5"/>
      <c r="BX16" s="18"/>
      <c r="BY16" s="36"/>
      <c r="CA16" s="6">
        <f>AVERAGE(T16,X16,P16)</f>
        <v>1.3666666666666736</v>
      </c>
      <c r="CB16" s="6">
        <f>AVERAGE(ABS(T16),ABS(X16),ABS(P16))</f>
        <v>10.833333333333337</v>
      </c>
      <c r="CC16" s="6">
        <f>SQRT((SUM((X16^2),(P16^2),(T16^2))/COUNT(X16,P16,T16)))</f>
        <v>11.464292389851199</v>
      </c>
      <c r="CD16" s="12" t="s">
        <v>13</v>
      </c>
    </row>
    <row r="17" spans="1:82" x14ac:dyDescent="0.75">
      <c r="A17" s="4" t="s">
        <v>16</v>
      </c>
      <c r="B17"/>
      <c r="C17"/>
      <c r="D17"/>
      <c r="E17"/>
      <c r="F17" s="110"/>
      <c r="G17" s="110"/>
      <c r="H17" s="110"/>
      <c r="I17" s="110"/>
      <c r="J17" s="109">
        <v>6.5363427876487208</v>
      </c>
      <c r="K17" s="109">
        <v>6.5</v>
      </c>
      <c r="L17" s="109">
        <f t="shared" si="12"/>
        <v>3.6342787648720787E-2</v>
      </c>
      <c r="N17" s="111">
        <v>10.092914703421556</v>
      </c>
      <c r="O17" s="111">
        <v>5.9</v>
      </c>
      <c r="P17" s="111">
        <f t="shared" si="13"/>
        <v>4.1929147034215557</v>
      </c>
      <c r="Q17" s="109"/>
      <c r="R17" s="112">
        <v>15.402460824643939</v>
      </c>
      <c r="S17" s="112">
        <v>4.8</v>
      </c>
      <c r="T17" s="112">
        <f t="shared" si="14"/>
        <v>10.602460824643938</v>
      </c>
      <c r="U17" s="5"/>
      <c r="V17" s="113">
        <v>3.5341120261922327</v>
      </c>
      <c r="W17" s="113">
        <v>3.8</v>
      </c>
      <c r="X17" s="113">
        <f t="shared" si="15"/>
        <v>-0.26588797380776708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R17" s="19"/>
      <c r="AS17" s="5"/>
      <c r="AT17"/>
      <c r="AU17"/>
      <c r="AV17"/>
      <c r="AW17" s="5"/>
      <c r="AX17"/>
      <c r="AY17"/>
      <c r="AZ17"/>
      <c r="BA17" s="5"/>
      <c r="BB17"/>
      <c r="BC17"/>
      <c r="BD17"/>
      <c r="BE17" s="18"/>
      <c r="BF17"/>
      <c r="BG17"/>
      <c r="BH17"/>
      <c r="BI17" s="5"/>
      <c r="BJ17"/>
      <c r="BK17" s="5"/>
      <c r="BL17"/>
      <c r="BM17"/>
      <c r="BN17"/>
      <c r="BO17" s="18"/>
      <c r="BT17" s="5"/>
      <c r="BX17" s="18"/>
      <c r="BY17" s="36"/>
      <c r="CA17" s="6">
        <f>AVERAGE(T17,X17,P17)</f>
        <v>4.8431625180859088</v>
      </c>
      <c r="CB17" s="6">
        <f>AVERAGE(ABS(T17),ABS(X17),ABS(P17))</f>
        <v>5.0204211672910874</v>
      </c>
      <c r="CC17" s="6">
        <f>SQRT((SUM((X17^2),(P17^2),(T17^2))/COUNT(X17,P17,T17)))</f>
        <v>6.5844110256193673</v>
      </c>
      <c r="CD17" s="12" t="s">
        <v>13</v>
      </c>
    </row>
    <row r="18" spans="1:82" ht="14.45" customHeight="1" x14ac:dyDescent="0.75">
      <c r="A18" s="64" t="s">
        <v>42</v>
      </c>
      <c r="B18" s="64"/>
      <c r="C18" s="64"/>
      <c r="D18" s="64"/>
      <c r="E18" s="6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6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5"/>
      <c r="BF18" s="64"/>
      <c r="BG18" s="64"/>
      <c r="BH18" s="64"/>
      <c r="BI18" s="64"/>
      <c r="BJ18" s="64"/>
      <c r="BK18" s="64"/>
      <c r="BL18" s="64"/>
      <c r="BM18" s="64"/>
      <c r="BN18" s="64"/>
      <c r="BO18" s="65"/>
      <c r="BP18" s="64"/>
      <c r="BQ18" s="64"/>
      <c r="BR18" s="64"/>
      <c r="BS18" s="64"/>
      <c r="BT18" s="64"/>
      <c r="BU18" s="64"/>
      <c r="BV18" s="64"/>
      <c r="BW18" s="64"/>
      <c r="BX18" s="65"/>
      <c r="BY18" s="36"/>
      <c r="CA18" s="230"/>
      <c r="CB18" s="230"/>
      <c r="CC18" s="230"/>
      <c r="CD18" s="11"/>
    </row>
    <row r="19" spans="1:82" x14ac:dyDescent="0.75">
      <c r="A19" s="4" t="s">
        <v>0</v>
      </c>
      <c r="B19"/>
      <c r="C19"/>
      <c r="D19"/>
      <c r="E19"/>
      <c r="F19" s="110"/>
      <c r="G19" s="110"/>
      <c r="H19" s="110"/>
      <c r="I19" s="110"/>
      <c r="J19" s="110"/>
      <c r="K19" s="110"/>
      <c r="L19" s="110"/>
      <c r="M19" s="109"/>
      <c r="N19" s="109">
        <v>32.111297748905756</v>
      </c>
      <c r="O19" s="109">
        <v>20.9</v>
      </c>
      <c r="P19" s="109">
        <f>N19-O19</f>
        <v>11.211297748905757</v>
      </c>
      <c r="Q19" s="115"/>
      <c r="R19" s="111">
        <v>7.9106627231355198</v>
      </c>
      <c r="S19" s="111">
        <v>15.9</v>
      </c>
      <c r="T19" s="111">
        <f>R19-S19</f>
        <v>-7.9893372768644806</v>
      </c>
      <c r="U19" s="5"/>
      <c r="V19" s="112">
        <v>-22.600120666368117</v>
      </c>
      <c r="W19" s="112">
        <v>13.9</v>
      </c>
      <c r="X19" s="112">
        <f>V19-W19</f>
        <v>-36.500120666368119</v>
      </c>
      <c r="Y19" s="109"/>
      <c r="Z19" s="113">
        <v>-4.8060821471641262</v>
      </c>
      <c r="AA19" s="113">
        <v>12.6</v>
      </c>
      <c r="AB19" s="113">
        <f>Z19-AA19</f>
        <v>-17.406082147164128</v>
      </c>
      <c r="AC19" s="115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P19" s="22"/>
      <c r="AQ19" s="23"/>
      <c r="AR19" s="23"/>
      <c r="AS19" s="5"/>
      <c r="AT19"/>
      <c r="AU19"/>
      <c r="AV19"/>
      <c r="AW19" s="5"/>
      <c r="AX19"/>
      <c r="AY19"/>
      <c r="AZ19"/>
      <c r="BA19" s="5"/>
      <c r="BB19"/>
      <c r="BC19"/>
      <c r="BD19"/>
      <c r="BE19" s="18"/>
      <c r="BF19"/>
      <c r="BG19"/>
      <c r="BH19"/>
      <c r="BI19" s="5"/>
      <c r="BJ19"/>
      <c r="BK19" s="5"/>
      <c r="BL19"/>
      <c r="BM19"/>
      <c r="BN19"/>
      <c r="BO19" s="18"/>
      <c r="BT19" s="5"/>
      <c r="BX19" s="18"/>
      <c r="BY19" s="36"/>
      <c r="CA19" s="6">
        <f>AVERAGE(T19,X19,AB19)</f>
        <v>-20.63184669679891</v>
      </c>
      <c r="CB19" s="6">
        <f>AVERAGE(ABS(T19),ABS(X19),ABS(AB19))</f>
        <v>20.63184669679891</v>
      </c>
      <c r="CC19" s="6">
        <f>SQRT((SUM((X19^2),(AB19^2),(T19^2))/COUNT(X19,AB19,T19)))</f>
        <v>23.798179303585076</v>
      </c>
      <c r="CD19" s="12" t="s">
        <v>151</v>
      </c>
    </row>
    <row r="20" spans="1:82" x14ac:dyDescent="0.75">
      <c r="A20" s="4" t="s">
        <v>15</v>
      </c>
      <c r="B20"/>
      <c r="C20"/>
      <c r="D20"/>
      <c r="E20"/>
      <c r="F20" s="110"/>
      <c r="G20" s="110"/>
      <c r="H20" s="110"/>
      <c r="I20" s="110"/>
      <c r="J20" s="110"/>
      <c r="K20" s="110"/>
      <c r="L20" s="110"/>
      <c r="M20" s="109"/>
      <c r="N20" s="109">
        <v>10.027099650900361</v>
      </c>
      <c r="O20" s="109">
        <v>9.5</v>
      </c>
      <c r="P20" s="109">
        <f t="shared" ref="P20:P22" si="16">N20-O20</f>
        <v>0.52709965090036093</v>
      </c>
      <c r="Q20" s="115"/>
      <c r="R20" s="111">
        <v>-3.3273000399985819</v>
      </c>
      <c r="S20" s="111">
        <v>7.5</v>
      </c>
      <c r="T20" s="111">
        <f t="shared" ref="T20:T22" si="17">R20-S20</f>
        <v>-10.827300039998581</v>
      </c>
      <c r="U20" s="5"/>
      <c r="V20" s="112">
        <v>-14.259718586051108</v>
      </c>
      <c r="W20" s="112">
        <v>7.5</v>
      </c>
      <c r="X20" s="112">
        <f t="shared" ref="X20:X22" si="18">V20-W20</f>
        <v>-21.759718586051108</v>
      </c>
      <c r="Y20" s="109"/>
      <c r="Z20" s="113">
        <v>-4.4067818187917496</v>
      </c>
      <c r="AA20" s="113">
        <v>7.3</v>
      </c>
      <c r="AB20" s="113">
        <f t="shared" ref="AB20:AB22" si="19">Z20-AA20</f>
        <v>-11.70678181879175</v>
      </c>
      <c r="AC20" s="115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P20" s="22"/>
      <c r="AQ20" s="23"/>
      <c r="AR20" s="23"/>
      <c r="AS20" s="5"/>
      <c r="AT20"/>
      <c r="AU20"/>
      <c r="AV20"/>
      <c r="AW20" s="5"/>
      <c r="AX20"/>
      <c r="AY20"/>
      <c r="AZ20"/>
      <c r="BA20" s="5"/>
      <c r="BB20"/>
      <c r="BC20"/>
      <c r="BD20"/>
      <c r="BE20" s="18"/>
      <c r="BF20"/>
      <c r="BG20"/>
      <c r="BH20"/>
      <c r="BI20" s="5"/>
      <c r="BJ20"/>
      <c r="BK20" s="5"/>
      <c r="BL20"/>
      <c r="BM20"/>
      <c r="BN20"/>
      <c r="BO20" s="18"/>
      <c r="BT20" s="5"/>
      <c r="BX20" s="18"/>
      <c r="BY20" s="36"/>
      <c r="CA20" s="6">
        <f>AVERAGE(T20,X20,AB20)</f>
        <v>-14.764600148280479</v>
      </c>
      <c r="CB20" s="6">
        <f>AVERAGE(ABS(T20),ABS(X20),ABS(AB20))</f>
        <v>14.764600148280479</v>
      </c>
      <c r="CC20" s="6">
        <f>SQRT((SUM((X20^2),(AB20^2),(T20^2))/COUNT(X20,AB20,T20)))</f>
        <v>15.575242316500081</v>
      </c>
      <c r="CD20" s="12" t="s">
        <v>151</v>
      </c>
    </row>
    <row r="21" spans="1:82" x14ac:dyDescent="0.75">
      <c r="A21" s="4" t="s">
        <v>1</v>
      </c>
      <c r="B21"/>
      <c r="C21"/>
      <c r="D21"/>
      <c r="E21"/>
      <c r="F21" s="110"/>
      <c r="G21" s="110"/>
      <c r="H21" s="110"/>
      <c r="I21" s="110"/>
      <c r="J21" s="110"/>
      <c r="K21" s="110"/>
      <c r="L21" s="110"/>
      <c r="M21" s="109"/>
      <c r="N21" s="109">
        <v>20.100000000000009</v>
      </c>
      <c r="O21" s="109">
        <v>10.5</v>
      </c>
      <c r="P21" s="109">
        <f t="shared" si="16"/>
        <v>9.6000000000000085</v>
      </c>
      <c r="Q21" s="115"/>
      <c r="R21" s="111">
        <v>11.60000000000001</v>
      </c>
      <c r="S21" s="111">
        <v>7.8</v>
      </c>
      <c r="T21" s="111">
        <f t="shared" si="17"/>
        <v>3.8000000000000105</v>
      </c>
      <c r="U21" s="5"/>
      <c r="V21" s="112">
        <v>-9.6999999999999975</v>
      </c>
      <c r="W21" s="112">
        <v>6</v>
      </c>
      <c r="X21" s="112">
        <f t="shared" si="18"/>
        <v>-15.699999999999998</v>
      </c>
      <c r="Y21" s="109"/>
      <c r="Z21" s="113">
        <v>-0.40000000000000036</v>
      </c>
      <c r="AA21" s="113">
        <v>5</v>
      </c>
      <c r="AB21" s="113">
        <f t="shared" si="19"/>
        <v>-5.4</v>
      </c>
      <c r="AC21" s="115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P21" s="22"/>
      <c r="AQ21" s="23"/>
      <c r="AR21" s="23"/>
      <c r="AS21" s="5"/>
      <c r="AT21"/>
      <c r="AU21"/>
      <c r="AV21"/>
      <c r="AW21" s="5"/>
      <c r="AX21"/>
      <c r="AY21"/>
      <c r="AZ21"/>
      <c r="BA21" s="5"/>
      <c r="BB21"/>
      <c r="BC21"/>
      <c r="BD21"/>
      <c r="BE21" s="18"/>
      <c r="BF21"/>
      <c r="BG21"/>
      <c r="BH21"/>
      <c r="BI21" s="5"/>
      <c r="BJ21"/>
      <c r="BK21" s="5"/>
      <c r="BL21"/>
      <c r="BM21"/>
      <c r="BN21"/>
      <c r="BO21" s="18"/>
      <c r="BT21" s="5"/>
      <c r="BX21" s="18"/>
      <c r="BY21" s="36"/>
      <c r="CA21" s="6">
        <f>AVERAGE(T21,X21,AB21)</f>
        <v>-5.7666666666666631</v>
      </c>
      <c r="CB21" s="6">
        <f>AVERAGE(ABS(T21),ABS(X21),ABS(AB21))</f>
        <v>8.3000000000000025</v>
      </c>
      <c r="CC21" s="6">
        <f>SQRT((SUM((X21^2),(AB21^2),(T21^2))/COUNT(X21,AB21,T21)))</f>
        <v>9.8334463270344159</v>
      </c>
      <c r="CD21" s="12" t="s">
        <v>151</v>
      </c>
    </row>
    <row r="22" spans="1:82" x14ac:dyDescent="0.75">
      <c r="A22" s="4" t="s">
        <v>16</v>
      </c>
      <c r="B22"/>
      <c r="C22"/>
      <c r="D22"/>
      <c r="E22"/>
      <c r="F22" s="110"/>
      <c r="G22" s="110"/>
      <c r="H22" s="110"/>
      <c r="I22" s="110"/>
      <c r="J22" s="110"/>
      <c r="K22" s="110"/>
      <c r="L22" s="110"/>
      <c r="M22" s="109"/>
      <c r="N22" s="109">
        <v>10.092914703421556</v>
      </c>
      <c r="O22" s="109">
        <v>8.8000000000000007</v>
      </c>
      <c r="P22" s="109">
        <f t="shared" si="16"/>
        <v>1.2929147034215553</v>
      </c>
      <c r="Q22" s="115"/>
      <c r="R22" s="111">
        <v>15.402460824643939</v>
      </c>
      <c r="S22" s="111">
        <v>6.3</v>
      </c>
      <c r="T22" s="111">
        <f t="shared" si="17"/>
        <v>9.1024608246439378</v>
      </c>
      <c r="U22" s="5"/>
      <c r="V22" s="112">
        <v>3.5341120261922327</v>
      </c>
      <c r="W22" s="112">
        <v>4.2</v>
      </c>
      <c r="X22" s="112">
        <f t="shared" si="18"/>
        <v>-0.66588797380776743</v>
      </c>
      <c r="Y22" s="109"/>
      <c r="Z22" s="113">
        <v>-1.0846486930523866</v>
      </c>
      <c r="AA22" s="113">
        <v>3.2</v>
      </c>
      <c r="AB22" s="113">
        <f t="shared" si="19"/>
        <v>-4.2846486930523868</v>
      </c>
      <c r="AC22" s="115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P22" s="22"/>
      <c r="AQ22" s="22"/>
      <c r="AR22" s="23"/>
      <c r="AS22" s="5"/>
      <c r="AT22"/>
      <c r="AU22"/>
      <c r="AV22"/>
      <c r="AW22" s="5"/>
      <c r="AX22"/>
      <c r="AY22"/>
      <c r="AZ22"/>
      <c r="BA22" s="5"/>
      <c r="BB22"/>
      <c r="BC22"/>
      <c r="BD22"/>
      <c r="BE22" s="18"/>
      <c r="BF22"/>
      <c r="BG22"/>
      <c r="BH22"/>
      <c r="BI22" s="5"/>
      <c r="BJ22"/>
      <c r="BK22" s="5"/>
      <c r="BL22"/>
      <c r="BM22"/>
      <c r="BN22"/>
      <c r="BO22" s="18"/>
      <c r="BT22" s="5"/>
      <c r="BX22" s="18"/>
      <c r="BY22" s="36"/>
      <c r="CA22" s="6">
        <f>AVERAGE(T22,X22,AB22)</f>
        <v>1.3839747192612615</v>
      </c>
      <c r="CB22" s="6">
        <f>AVERAGE(ABS(T22),ABS(X22),ABS(AB22))</f>
        <v>4.6843324971680298</v>
      </c>
      <c r="CC22" s="6">
        <f>SQRT((SUM((X22^2),(AB22^2),(T22^2))/COUNT(X22,AB22,T22)))</f>
        <v>5.8211228665013568</v>
      </c>
      <c r="CD22" s="12" t="s">
        <v>13</v>
      </c>
    </row>
    <row r="23" spans="1:82" ht="14.45" customHeight="1" x14ac:dyDescent="0.75">
      <c r="A23" s="64" t="s">
        <v>41</v>
      </c>
      <c r="B23" s="64"/>
      <c r="C23" s="64"/>
      <c r="D23" s="64"/>
      <c r="E23" s="6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6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5"/>
      <c r="BF23" s="64"/>
      <c r="BG23" s="64"/>
      <c r="BH23" s="64"/>
      <c r="BI23" s="64"/>
      <c r="BJ23" s="64"/>
      <c r="BK23" s="64"/>
      <c r="BL23" s="64"/>
      <c r="BM23" s="64"/>
      <c r="BN23" s="64"/>
      <c r="BO23" s="65"/>
      <c r="BP23" s="64"/>
      <c r="BQ23" s="64"/>
      <c r="BR23" s="64"/>
      <c r="BS23" s="64"/>
      <c r="BT23" s="64"/>
      <c r="BU23" s="64"/>
      <c r="BV23" s="64"/>
      <c r="BW23" s="64"/>
      <c r="BX23" s="65"/>
      <c r="BY23" s="36"/>
      <c r="CA23" s="230"/>
      <c r="CB23" s="230"/>
      <c r="CC23" s="230"/>
      <c r="CD23" s="11"/>
    </row>
    <row r="24" spans="1:82" x14ac:dyDescent="0.75">
      <c r="A24" s="4" t="s">
        <v>0</v>
      </c>
      <c r="B24" s="5"/>
      <c r="C24" s="5"/>
      <c r="D24" s="5"/>
      <c r="E24" s="4"/>
      <c r="F24" s="110"/>
      <c r="G24" s="110"/>
      <c r="H24" s="110"/>
      <c r="I24" s="110"/>
      <c r="J24" s="110"/>
      <c r="K24" s="110"/>
      <c r="L24" s="110"/>
      <c r="M24" s="109"/>
      <c r="N24" s="109"/>
      <c r="O24" s="109"/>
      <c r="P24" s="109"/>
      <c r="Q24" s="115"/>
      <c r="R24" s="109">
        <v>7.9106627231355198</v>
      </c>
      <c r="S24" s="109">
        <v>15.3</v>
      </c>
      <c r="T24" s="109">
        <f>R24-S24</f>
        <v>-7.3893372768644809</v>
      </c>
      <c r="U24" s="4"/>
      <c r="V24" s="111">
        <v>-22.600120666368117</v>
      </c>
      <c r="W24" s="111">
        <v>10.7</v>
      </c>
      <c r="X24" s="111">
        <f>V24-W24</f>
        <v>-33.300120666368116</v>
      </c>
      <c r="Y24" s="109"/>
      <c r="Z24" s="112">
        <v>-4.8060821471641262</v>
      </c>
      <c r="AA24" s="112">
        <v>10.7</v>
      </c>
      <c r="AB24" s="112">
        <f>Z24-AA24</f>
        <v>-15.506082147164125</v>
      </c>
      <c r="AC24" s="109"/>
      <c r="AD24" s="113">
        <v>13.254268760621656</v>
      </c>
      <c r="AE24" s="113">
        <v>10.3</v>
      </c>
      <c r="AF24" s="113">
        <f>AD24-AE24</f>
        <v>2.9542687606216553</v>
      </c>
      <c r="AG24" s="115"/>
      <c r="AH24" s="110"/>
      <c r="AI24" s="110"/>
      <c r="AJ24" s="110"/>
      <c r="AK24" s="110"/>
      <c r="AL24" s="110"/>
      <c r="AM24" s="110"/>
      <c r="AN24" s="110"/>
      <c r="AO24"/>
      <c r="AP24"/>
      <c r="AQ24"/>
      <c r="AR24"/>
      <c r="AS24" s="5"/>
      <c r="AT24"/>
      <c r="AU24"/>
      <c r="AV24"/>
      <c r="AW24" s="5"/>
      <c r="AX24"/>
      <c r="AY24"/>
      <c r="AZ24"/>
      <c r="BA24" s="5"/>
      <c r="BB24"/>
      <c r="BC24"/>
      <c r="BD24"/>
      <c r="BE24" s="18"/>
      <c r="BF24"/>
      <c r="BG24"/>
      <c r="BH24"/>
      <c r="BI24" s="5"/>
      <c r="BY24" s="36"/>
      <c r="CA24" s="6">
        <f>AVERAGE(AF24,X24,AB24)</f>
        <v>-15.283978017636862</v>
      </c>
      <c r="CB24" s="6">
        <f>AVERAGE(ABS(AF24),ABS(X24),ABS(AB24))</f>
        <v>17.253490524717964</v>
      </c>
      <c r="CC24" s="6">
        <f>SQRT((SUM((X24^2),(AB24^2),(AF24^2))/COUNT(X24,AB24,AF24)))</f>
        <v>21.276468408856953</v>
      </c>
      <c r="CD24" s="12" t="s">
        <v>151</v>
      </c>
    </row>
    <row r="25" spans="1:82" x14ac:dyDescent="0.75">
      <c r="A25" s="4" t="s">
        <v>15</v>
      </c>
      <c r="B25" s="5"/>
      <c r="C25" s="5"/>
      <c r="D25" s="5"/>
      <c r="E25" s="4"/>
      <c r="F25" s="110"/>
      <c r="G25" s="110"/>
      <c r="H25" s="110"/>
      <c r="I25" s="110"/>
      <c r="J25" s="110"/>
      <c r="K25" s="110"/>
      <c r="L25" s="110"/>
      <c r="M25" s="109"/>
      <c r="N25" s="109"/>
      <c r="O25" s="109"/>
      <c r="P25" s="109"/>
      <c r="Q25" s="115"/>
      <c r="R25" s="109">
        <v>-3.3273000399985819</v>
      </c>
      <c r="S25" s="109">
        <v>1.3</v>
      </c>
      <c r="T25" s="109">
        <f t="shared" ref="T25:T27" si="20">R25-S25</f>
        <v>-4.6273000399985822</v>
      </c>
      <c r="U25" s="4"/>
      <c r="V25" s="111">
        <v>-14.259718586051108</v>
      </c>
      <c r="W25" s="111">
        <v>2</v>
      </c>
      <c r="X25" s="111">
        <f t="shared" ref="X25:X27" si="21">V25-W25</f>
        <v>-16.259718586051108</v>
      </c>
      <c r="Y25" s="109"/>
      <c r="Z25" s="112">
        <v>-4.4067818187917496</v>
      </c>
      <c r="AA25" s="112">
        <v>4.5</v>
      </c>
      <c r="AB25" s="112">
        <f t="shared" ref="AB25:AB27" si="22">Z25-AA25</f>
        <v>-8.9067818187917496</v>
      </c>
      <c r="AC25" s="109"/>
      <c r="AD25" s="113">
        <v>6.4688422597859452</v>
      </c>
      <c r="AE25" s="113">
        <v>5.5</v>
      </c>
      <c r="AF25" s="113">
        <f t="shared" ref="AF25:AF27" si="23">AD25-AE25</f>
        <v>0.96884225978594518</v>
      </c>
      <c r="AG25" s="115"/>
      <c r="AH25" s="110"/>
      <c r="AI25" s="110"/>
      <c r="AJ25" s="110"/>
      <c r="AK25" s="110"/>
      <c r="AL25" s="110"/>
      <c r="AM25" s="110"/>
      <c r="AN25" s="110"/>
      <c r="AO25"/>
      <c r="AP25"/>
      <c r="AQ25"/>
      <c r="AR25"/>
      <c r="AS25" s="5"/>
      <c r="AT25"/>
      <c r="AU25"/>
      <c r="AV25"/>
      <c r="AW25" s="5"/>
      <c r="AX25"/>
      <c r="AY25"/>
      <c r="AZ25"/>
      <c r="BA25" s="5"/>
      <c r="BB25"/>
      <c r="BC25"/>
      <c r="BD25"/>
      <c r="BE25" s="18"/>
      <c r="BF25"/>
      <c r="BG25"/>
      <c r="BH25"/>
      <c r="BI25" s="5"/>
      <c r="BY25" s="36"/>
      <c r="CA25" s="6">
        <f>AVERAGE(AF25,X25,AB25)</f>
        <v>-8.0658860483523043</v>
      </c>
      <c r="CB25" s="6">
        <f>AVERAGE(ABS(AF25),ABS(X25),ABS(AB25))</f>
        <v>8.7117808882096011</v>
      </c>
      <c r="CC25" s="6">
        <f>SQRT((SUM((X25^2),(AB25^2),(AF25^2))/COUNT(X25,AB25,AF25)))</f>
        <v>10.718331123041532</v>
      </c>
      <c r="CD25" s="12" t="s">
        <v>151</v>
      </c>
    </row>
    <row r="26" spans="1:82" x14ac:dyDescent="0.75">
      <c r="A26" s="4" t="s">
        <v>26</v>
      </c>
      <c r="B26" s="5"/>
      <c r="C26" s="5"/>
      <c r="D26" s="5"/>
      <c r="E26" s="4"/>
      <c r="F26" s="110"/>
      <c r="G26" s="110"/>
      <c r="H26" s="110"/>
      <c r="I26" s="110"/>
      <c r="J26" s="110"/>
      <c r="K26" s="110"/>
      <c r="L26" s="110"/>
      <c r="M26" s="109"/>
      <c r="N26" s="109"/>
      <c r="O26" s="109"/>
      <c r="P26" s="109"/>
      <c r="Q26" s="115"/>
      <c r="R26" s="109">
        <v>11.60000000000001</v>
      </c>
      <c r="S26" s="109">
        <v>13.9</v>
      </c>
      <c r="T26" s="109">
        <f t="shared" si="20"/>
        <v>-2.2999999999999901</v>
      </c>
      <c r="U26" s="4"/>
      <c r="V26" s="111">
        <v>-9.6999999999999975</v>
      </c>
      <c r="W26" s="111">
        <v>8.6</v>
      </c>
      <c r="X26" s="111">
        <f t="shared" si="21"/>
        <v>-18.299999999999997</v>
      </c>
      <c r="Y26" s="109"/>
      <c r="Z26" s="112">
        <v>-0.40000000000000036</v>
      </c>
      <c r="AA26" s="112">
        <v>6</v>
      </c>
      <c r="AB26" s="112">
        <f t="shared" si="22"/>
        <v>-6.4</v>
      </c>
      <c r="AC26" s="109"/>
      <c r="AD26" s="113">
        <v>6.4000000000000057</v>
      </c>
      <c r="AE26" s="113">
        <v>4.5</v>
      </c>
      <c r="AF26" s="113">
        <f t="shared" si="23"/>
        <v>1.9000000000000057</v>
      </c>
      <c r="AG26" s="115"/>
      <c r="AH26" s="110"/>
      <c r="AI26" s="110"/>
      <c r="AJ26" s="110"/>
      <c r="AK26" s="110"/>
      <c r="AL26" s="110"/>
      <c r="AM26" s="110"/>
      <c r="AN26" s="110"/>
      <c r="AO26"/>
      <c r="AP26"/>
      <c r="AQ26"/>
      <c r="AR26"/>
      <c r="AS26" s="5"/>
      <c r="AT26"/>
      <c r="AU26"/>
      <c r="AV26"/>
      <c r="AW26" s="5"/>
      <c r="AX26"/>
      <c r="AY26"/>
      <c r="AZ26"/>
      <c r="BA26" s="5"/>
      <c r="BB26"/>
      <c r="BC26"/>
      <c r="BD26"/>
      <c r="BE26" s="18"/>
      <c r="BF26"/>
      <c r="BG26"/>
      <c r="BH26"/>
      <c r="BI26" s="5"/>
      <c r="BY26" s="36"/>
      <c r="CA26" s="6">
        <f>AVERAGE(AF26,X26,AB26)</f>
        <v>-7.599999999999997</v>
      </c>
      <c r="CB26" s="6">
        <f>AVERAGE(ABS(AF26),ABS(X26),ABS(AB26))</f>
        <v>8.8666666666666671</v>
      </c>
      <c r="CC26" s="6">
        <f>SQRT((SUM((X26^2),(AB26^2),(AF26^2))/COUNT(X26,AB26,AF26)))</f>
        <v>11.246629124616257</v>
      </c>
      <c r="CD26" s="12" t="s">
        <v>151</v>
      </c>
    </row>
    <row r="27" spans="1:82" customFormat="1" x14ac:dyDescent="0.75">
      <c r="A27" s="4" t="s">
        <v>16</v>
      </c>
      <c r="B27" s="5"/>
      <c r="C27" s="5"/>
      <c r="D27" s="5"/>
      <c r="E27" s="4"/>
      <c r="F27" s="110"/>
      <c r="G27" s="110"/>
      <c r="H27" s="110"/>
      <c r="I27" s="110"/>
      <c r="J27" s="110"/>
      <c r="K27" s="110"/>
      <c r="L27" s="110"/>
      <c r="M27" s="109"/>
      <c r="N27" s="109"/>
      <c r="O27" s="109"/>
      <c r="P27" s="109"/>
      <c r="Q27" s="115"/>
      <c r="R27" s="109">
        <v>15.402460824643939</v>
      </c>
      <c r="S27" s="109">
        <v>16.2</v>
      </c>
      <c r="T27" s="109">
        <f t="shared" si="20"/>
        <v>-0.79753917535606078</v>
      </c>
      <c r="U27" s="4"/>
      <c r="V27" s="111">
        <v>3.5341120261922327</v>
      </c>
      <c r="W27" s="111">
        <v>9.8000000000000007</v>
      </c>
      <c r="X27" s="111">
        <f t="shared" si="21"/>
        <v>-6.265887973807768</v>
      </c>
      <c r="Y27" s="109"/>
      <c r="Z27" s="112">
        <v>-1.0846486930523866</v>
      </c>
      <c r="AA27" s="112">
        <v>6.4</v>
      </c>
      <c r="AB27" s="112">
        <f t="shared" si="22"/>
        <v>-7.484648693052387</v>
      </c>
      <c r="AC27" s="109"/>
      <c r="AD27" s="113">
        <v>4.3706792080006949</v>
      </c>
      <c r="AE27" s="113">
        <v>5</v>
      </c>
      <c r="AF27" s="113">
        <f t="shared" si="23"/>
        <v>-0.62932079199930513</v>
      </c>
      <c r="AG27" s="115"/>
      <c r="AH27" s="110"/>
      <c r="AI27" s="110"/>
      <c r="AJ27" s="110"/>
      <c r="AK27" s="110"/>
      <c r="AL27" s="110"/>
      <c r="AM27" s="110"/>
      <c r="AN27" s="110"/>
      <c r="AS27" s="5"/>
      <c r="AW27" s="5"/>
      <c r="BA27" s="5"/>
      <c r="BE27" s="18"/>
      <c r="BI27" s="5"/>
      <c r="BM27" s="18"/>
      <c r="BT27" s="18"/>
      <c r="BY27" s="36"/>
      <c r="CA27" s="6">
        <f>AVERAGE(AF27,X27,AB27)</f>
        <v>-4.79328581961982</v>
      </c>
      <c r="CB27" s="6">
        <f>AVERAGE(ABS(AF27),ABS(X27),ABS(AB27))</f>
        <v>4.79328581961982</v>
      </c>
      <c r="CC27" s="6">
        <f>SQRT((SUM((X27^2),(AB27^2),(AF27^2))/COUNT(X27,AB27,AF27)))</f>
        <v>5.6473404601329005</v>
      </c>
      <c r="CD27" s="12" t="s">
        <v>151</v>
      </c>
    </row>
    <row r="28" spans="1:82" ht="14.45" customHeight="1" x14ac:dyDescent="0.75">
      <c r="A28" s="64" t="s">
        <v>31</v>
      </c>
      <c r="B28" s="64"/>
      <c r="C28" s="64"/>
      <c r="D28" s="64"/>
      <c r="E28" s="6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6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5"/>
      <c r="BF28" s="64"/>
      <c r="BG28" s="64"/>
      <c r="BH28" s="64"/>
      <c r="BI28" s="64"/>
      <c r="BJ28" s="64"/>
      <c r="BK28" s="64"/>
      <c r="BL28" s="64"/>
      <c r="BM28" s="65"/>
      <c r="BN28" s="64"/>
      <c r="BO28" s="64"/>
      <c r="BP28" s="64"/>
      <c r="BQ28" s="64"/>
      <c r="BR28" s="64"/>
      <c r="BS28" s="64"/>
      <c r="BT28" s="65"/>
      <c r="BU28" s="64"/>
      <c r="BV28" s="64"/>
      <c r="BW28" s="64"/>
      <c r="BX28" s="64"/>
      <c r="BY28" s="170"/>
      <c r="CA28" s="230"/>
      <c r="CB28" s="230"/>
      <c r="CC28" s="230"/>
      <c r="CD28" s="11"/>
    </row>
    <row r="29" spans="1:82" x14ac:dyDescent="0.75">
      <c r="A29" s="4" t="s">
        <v>0</v>
      </c>
      <c r="B29"/>
      <c r="C29"/>
      <c r="D29"/>
      <c r="E29"/>
      <c r="F29"/>
      <c r="G29"/>
      <c r="H29"/>
      <c r="I29"/>
      <c r="J29" s="5"/>
      <c r="K29" s="5"/>
      <c r="L29" s="5"/>
      <c r="N29"/>
      <c r="O29"/>
      <c r="P29"/>
      <c r="Q29"/>
      <c r="R29"/>
      <c r="S29"/>
      <c r="T29"/>
      <c r="U29"/>
      <c r="V29" s="109">
        <v>-22.600120666368117</v>
      </c>
      <c r="W29" s="109">
        <v>-19.7</v>
      </c>
      <c r="X29" s="109">
        <f>V29-W29</f>
        <v>-2.9001206663681174</v>
      </c>
      <c r="Z29" s="111">
        <v>-4.8060821471641262</v>
      </c>
      <c r="AA29" s="111">
        <v>-8.8000000000000007</v>
      </c>
      <c r="AB29" s="111">
        <f>Z29-AA29</f>
        <v>3.9939178528358745</v>
      </c>
      <c r="AC29" s="109"/>
      <c r="AD29" s="112">
        <v>13.254268760621656</v>
      </c>
      <c r="AE29" s="112">
        <v>-0.3</v>
      </c>
      <c r="AF29" s="112">
        <f>AD29-AE29</f>
        <v>13.554268760621657</v>
      </c>
      <c r="AG29" s="109"/>
      <c r="AH29" s="113">
        <v>8.0027410012943889</v>
      </c>
      <c r="AI29" s="113">
        <v>4.2</v>
      </c>
      <c r="AJ29" s="113">
        <f>AH29-AI29</f>
        <v>3.8027410012943887</v>
      </c>
      <c r="AQ29" s="19"/>
      <c r="AR29" s="19"/>
      <c r="AS29" s="5"/>
      <c r="AT29"/>
      <c r="AU29"/>
      <c r="AV29"/>
      <c r="AW29" s="5"/>
      <c r="AX29"/>
      <c r="AY29"/>
      <c r="AZ29"/>
      <c r="BA29" s="5"/>
      <c r="BB29"/>
      <c r="BC29"/>
      <c r="BD29"/>
      <c r="BE29" s="18"/>
      <c r="BF29"/>
      <c r="BG29"/>
      <c r="BH29"/>
      <c r="BI29" s="5"/>
      <c r="BJ29"/>
      <c r="BK29"/>
      <c r="BL29"/>
      <c r="BM29" s="18"/>
      <c r="BN29"/>
      <c r="BT29" s="18"/>
      <c r="BY29" s="36"/>
      <c r="CA29" s="6">
        <f>AVERAGE(AF29,AJ29,AB29)</f>
        <v>7.1169758715839739</v>
      </c>
      <c r="CB29" s="6">
        <f>AVERAGE(ABS(AF29),ABS(AJ29),ABS(AB29))</f>
        <v>7.1169758715839739</v>
      </c>
      <c r="CC29" s="6">
        <f>SQRT((SUM((AJ29^2),(AB29^2),(AF29^2))/COUNT(AJ29,AB29,AF29)))</f>
        <v>8.4484795589362456</v>
      </c>
      <c r="CD29" s="12" t="s">
        <v>13</v>
      </c>
    </row>
    <row r="30" spans="1:82" x14ac:dyDescent="0.75">
      <c r="A30" s="4" t="s">
        <v>15</v>
      </c>
      <c r="B30"/>
      <c r="C30"/>
      <c r="D30"/>
      <c r="E30"/>
      <c r="F30"/>
      <c r="G30"/>
      <c r="H30"/>
      <c r="I30"/>
      <c r="J30" s="5"/>
      <c r="K30" s="5"/>
      <c r="L30" s="5"/>
      <c r="N30"/>
      <c r="O30"/>
      <c r="P30"/>
      <c r="Q30"/>
      <c r="R30"/>
      <c r="S30"/>
      <c r="T30"/>
      <c r="U30"/>
      <c r="V30" s="109">
        <v>-14.259718586051108</v>
      </c>
      <c r="W30" s="109">
        <v>-18</v>
      </c>
      <c r="X30" s="109">
        <f t="shared" ref="X30:X32" si="24">V30-W30</f>
        <v>3.7402814139488925</v>
      </c>
      <c r="Z30" s="111">
        <v>-4.4067818187917496</v>
      </c>
      <c r="AA30" s="111">
        <v>-4</v>
      </c>
      <c r="AB30" s="111">
        <f t="shared" ref="AB30:AB32" si="25">Z30-AA30</f>
        <v>-0.40678181879174957</v>
      </c>
      <c r="AC30" s="109"/>
      <c r="AD30" s="112">
        <v>6.4688422597859452</v>
      </c>
      <c r="AE30" s="112">
        <v>2</v>
      </c>
      <c r="AF30" s="112">
        <f t="shared" ref="AF30:AF32" si="26">AD30-AE30</f>
        <v>4.4688422597859452</v>
      </c>
      <c r="AG30" s="109"/>
      <c r="AH30" s="113">
        <v>4.251698669418813</v>
      </c>
      <c r="AI30" s="113">
        <v>3.8</v>
      </c>
      <c r="AJ30" s="113">
        <f t="shared" ref="AJ30:AJ32" si="27">AH30-AI30</f>
        <v>0.4516986694188132</v>
      </c>
      <c r="AQ30" s="19"/>
      <c r="AR30" s="19"/>
      <c r="AS30" s="5"/>
      <c r="AT30"/>
      <c r="AU30"/>
      <c r="AV30"/>
      <c r="AW30" s="5"/>
      <c r="AX30"/>
      <c r="AY30"/>
      <c r="AZ30"/>
      <c r="BA30" s="5"/>
      <c r="BB30"/>
      <c r="BC30"/>
      <c r="BD30"/>
      <c r="BE30" s="18"/>
      <c r="BF30"/>
      <c r="BG30"/>
      <c r="BH30"/>
      <c r="BI30" s="5"/>
      <c r="BJ30"/>
      <c r="BK30"/>
      <c r="BL30"/>
      <c r="BM30" s="18"/>
      <c r="BN30"/>
      <c r="BT30" s="18"/>
      <c r="BY30" s="36"/>
      <c r="CA30" s="6">
        <f>AVERAGE(AF30,AJ30,AB30)</f>
        <v>1.5045863701376696</v>
      </c>
      <c r="CB30" s="6">
        <f>AVERAGE(ABS(AF30),ABS(AJ30),ABS(AB30))</f>
        <v>1.7757742493321693</v>
      </c>
      <c r="CC30" s="6">
        <f>SQRT((SUM((AJ30^2),(AB30^2),(AF30^2))/COUNT(AJ30,AB30,AF30)))</f>
        <v>2.6038467875371749</v>
      </c>
      <c r="CD30" s="12" t="s">
        <v>13</v>
      </c>
    </row>
    <row r="31" spans="1:82" x14ac:dyDescent="0.75">
      <c r="A31" s="4" t="s">
        <v>1</v>
      </c>
      <c r="B31"/>
      <c r="C31"/>
      <c r="D31"/>
      <c r="E31"/>
      <c r="F31"/>
      <c r="G31"/>
      <c r="H31"/>
      <c r="I31"/>
      <c r="J31" s="5"/>
      <c r="K31" s="5"/>
      <c r="L31" s="5"/>
      <c r="N31"/>
      <c r="O31"/>
      <c r="P31"/>
      <c r="Q31"/>
      <c r="R31"/>
      <c r="S31"/>
      <c r="T31"/>
      <c r="U31"/>
      <c r="V31" s="109">
        <v>-9.6999999999999975</v>
      </c>
      <c r="W31" s="109">
        <v>-2.1</v>
      </c>
      <c r="X31" s="109">
        <f t="shared" si="24"/>
        <v>-7.5999999999999979</v>
      </c>
      <c r="Z31" s="111">
        <v>-0.40000000000000036</v>
      </c>
      <c r="AA31" s="111">
        <v>-5</v>
      </c>
      <c r="AB31" s="111">
        <f t="shared" si="25"/>
        <v>4.5999999999999996</v>
      </c>
      <c r="AC31" s="109"/>
      <c r="AD31" s="112">
        <v>6.4000000000000057</v>
      </c>
      <c r="AE31" s="112">
        <v>-2.2000000000000002</v>
      </c>
      <c r="AF31" s="112">
        <f t="shared" si="26"/>
        <v>8.600000000000005</v>
      </c>
      <c r="AG31" s="109"/>
      <c r="AH31" s="113">
        <v>3.6000000000000032</v>
      </c>
      <c r="AI31" s="113">
        <v>0.4</v>
      </c>
      <c r="AJ31" s="113">
        <f t="shared" si="27"/>
        <v>3.2000000000000033</v>
      </c>
      <c r="AQ31" s="19"/>
      <c r="AR31" s="19"/>
      <c r="AS31" s="5"/>
      <c r="AT31"/>
      <c r="AU31"/>
      <c r="AV31"/>
      <c r="AW31" s="5"/>
      <c r="AX31"/>
      <c r="AY31"/>
      <c r="AZ31"/>
      <c r="BA31" s="5"/>
      <c r="BB31"/>
      <c r="BC31"/>
      <c r="BD31"/>
      <c r="BE31" s="18"/>
      <c r="BF31"/>
      <c r="BG31"/>
      <c r="BH31"/>
      <c r="BI31" s="5"/>
      <c r="BJ31"/>
      <c r="BK31"/>
      <c r="BL31"/>
      <c r="BM31" s="18"/>
      <c r="BN31"/>
      <c r="BT31" s="18"/>
      <c r="BY31" s="36"/>
      <c r="CA31" s="6">
        <f>AVERAGE(AF31,AJ31,AB31)</f>
        <v>5.4666666666666686</v>
      </c>
      <c r="CB31" s="6">
        <f>AVERAGE(ABS(AF31),ABS(AJ31),ABS(AB31))</f>
        <v>5.4666666666666686</v>
      </c>
      <c r="CC31" s="6">
        <f>SQRT((SUM((AJ31^2),(AB31^2),(AF31^2))/COUNT(AJ31,AB31,AF31)))</f>
        <v>5.9262129560116241</v>
      </c>
      <c r="CD31" s="12" t="s">
        <v>13</v>
      </c>
    </row>
    <row r="32" spans="1:82" x14ac:dyDescent="0.75">
      <c r="A32" s="4" t="s">
        <v>16</v>
      </c>
      <c r="B32"/>
      <c r="C32"/>
      <c r="D32"/>
      <c r="E32"/>
      <c r="F32"/>
      <c r="G32"/>
      <c r="H32"/>
      <c r="I32"/>
      <c r="J32" s="5"/>
      <c r="K32" s="5"/>
      <c r="L32" s="5"/>
      <c r="N32"/>
      <c r="O32"/>
      <c r="P32"/>
      <c r="Q32"/>
      <c r="R32"/>
      <c r="S32"/>
      <c r="T32"/>
      <c r="U32"/>
      <c r="V32" s="109">
        <v>3.5341120261922327</v>
      </c>
      <c r="W32" s="109">
        <v>3.5</v>
      </c>
      <c r="X32" s="109">
        <f t="shared" si="24"/>
        <v>3.4112026192232747E-2</v>
      </c>
      <c r="Z32" s="111">
        <v>-1.0846486930523866</v>
      </c>
      <c r="AA32" s="111">
        <v>-3.7</v>
      </c>
      <c r="AB32" s="111">
        <f t="shared" si="25"/>
        <v>2.6153513069476135</v>
      </c>
      <c r="AC32" s="109"/>
      <c r="AD32" s="112">
        <v>4.3706792080006949</v>
      </c>
      <c r="AE32" s="112">
        <v>-2.8</v>
      </c>
      <c r="AF32" s="112">
        <f t="shared" si="26"/>
        <v>7.1706792080006947</v>
      </c>
      <c r="AG32" s="109"/>
      <c r="AH32" s="113">
        <v>2.2578915204350096</v>
      </c>
      <c r="AI32" s="113">
        <v>0</v>
      </c>
      <c r="AJ32" s="113">
        <f t="shared" si="27"/>
        <v>2.2578915204350096</v>
      </c>
      <c r="AR32" s="19"/>
      <c r="AS32" s="5"/>
      <c r="AT32"/>
      <c r="AU32"/>
      <c r="AV32"/>
      <c r="AW32" s="5"/>
      <c r="AX32"/>
      <c r="AY32"/>
      <c r="AZ32"/>
      <c r="BA32" s="5"/>
      <c r="BB32"/>
      <c r="BC32"/>
      <c r="BD32"/>
      <c r="BE32" s="18"/>
      <c r="BF32"/>
      <c r="BG32"/>
      <c r="BH32"/>
      <c r="BI32" s="5"/>
      <c r="BJ32"/>
      <c r="BK32"/>
      <c r="BL32"/>
      <c r="BM32" s="18"/>
      <c r="BN32"/>
      <c r="BT32" s="18"/>
      <c r="BY32" s="36"/>
      <c r="CA32" s="6">
        <f>AVERAGE(AF32,AJ32,AB32)</f>
        <v>4.0146406784611059</v>
      </c>
      <c r="CB32" s="6">
        <f>AVERAGE(ABS(AF32),ABS(AJ32),ABS(AB32))</f>
        <v>4.0146406784611059</v>
      </c>
      <c r="CC32" s="6">
        <f>SQRT((SUM((AJ32^2),(AB32^2),(AF32^2))/COUNT(AJ32,AB32,AF32)))</f>
        <v>4.5955332255302856</v>
      </c>
      <c r="CD32" s="12" t="s">
        <v>13</v>
      </c>
    </row>
    <row r="33" spans="1:82" ht="14.45" customHeight="1" x14ac:dyDescent="0.75">
      <c r="A33" s="64" t="s">
        <v>30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5"/>
      <c r="BF33" s="64"/>
      <c r="BG33" s="64"/>
      <c r="BH33" s="64"/>
      <c r="BI33" s="64"/>
      <c r="BJ33" s="64"/>
      <c r="BK33" s="64"/>
      <c r="BL33" s="64"/>
      <c r="BM33" s="65"/>
      <c r="BN33" s="64"/>
      <c r="BO33" s="64"/>
      <c r="BP33" s="64"/>
      <c r="BQ33" s="64"/>
      <c r="BR33" s="64"/>
      <c r="BS33" s="64"/>
      <c r="BT33" s="65"/>
      <c r="BU33" s="64"/>
      <c r="BV33" s="64"/>
      <c r="BW33" s="64"/>
      <c r="BX33" s="64"/>
      <c r="BY33" s="170"/>
      <c r="CA33" s="230"/>
      <c r="CB33" s="230"/>
      <c r="CC33" s="230"/>
      <c r="CD33" s="11"/>
    </row>
    <row r="34" spans="1:82" x14ac:dyDescent="0.75">
      <c r="A34" s="4" t="s">
        <v>0</v>
      </c>
      <c r="B34"/>
      <c r="C34"/>
      <c r="D34"/>
      <c r="E34"/>
      <c r="F34"/>
      <c r="G34"/>
      <c r="H34"/>
      <c r="I34"/>
      <c r="J34"/>
      <c r="K34"/>
      <c r="L34"/>
      <c r="M34" s="5"/>
      <c r="N34"/>
      <c r="O34"/>
      <c r="P34"/>
      <c r="Q34"/>
      <c r="R34"/>
      <c r="S34"/>
      <c r="T34"/>
      <c r="U34"/>
      <c r="V34" s="110"/>
      <c r="W34" s="110"/>
      <c r="X34" s="110"/>
      <c r="Y34" s="109"/>
      <c r="Z34" s="109">
        <v>-4.8060821471641262</v>
      </c>
      <c r="AA34" s="109">
        <v>-3.4</v>
      </c>
      <c r="AB34" s="109">
        <f>Z34-AA34</f>
        <v>-1.4060821471641263</v>
      </c>
      <c r="AC34" s="115"/>
      <c r="AD34" s="111">
        <v>13.254268760621656</v>
      </c>
      <c r="AE34" s="111">
        <v>3.9</v>
      </c>
      <c r="AF34" s="111">
        <f>AD34-AE34</f>
        <v>9.3542687606216557</v>
      </c>
      <c r="AG34" s="109"/>
      <c r="AH34" s="112">
        <v>8.0027410012943889</v>
      </c>
      <c r="AI34" s="112">
        <v>5.0999999999999996</v>
      </c>
      <c r="AJ34" s="112">
        <f>AH34-AI34</f>
        <v>2.9027410012943893</v>
      </c>
      <c r="AK34" s="109"/>
      <c r="AL34" s="113">
        <v>3.9859514629167814</v>
      </c>
      <c r="AM34" s="113">
        <v>5.5</v>
      </c>
      <c r="AN34" s="113">
        <f>AL34-AM34</f>
        <v>-1.5140485370832186</v>
      </c>
      <c r="AP34" s="23">
        <v>3.0108922629123347</v>
      </c>
      <c r="AQ34" s="23">
        <v>6</v>
      </c>
      <c r="AR34" s="23">
        <f>AP34-AQ34</f>
        <v>-2.9891077370876653</v>
      </c>
      <c r="AS34" s="5"/>
      <c r="AT34"/>
      <c r="AU34"/>
      <c r="AV34"/>
      <c r="AW34" s="5"/>
      <c r="AX34"/>
      <c r="AY34"/>
      <c r="AZ34"/>
      <c r="BA34" s="5"/>
      <c r="BB34"/>
      <c r="BC34"/>
      <c r="BD34"/>
      <c r="BE34" s="18"/>
      <c r="BF34"/>
      <c r="BG34"/>
      <c r="BH34"/>
      <c r="BI34" s="5"/>
      <c r="BJ34"/>
      <c r="BK34"/>
      <c r="BL34"/>
      <c r="BM34" s="18"/>
      <c r="BN34"/>
      <c r="BT34" s="18"/>
      <c r="BY34" s="36"/>
      <c r="CA34" s="6">
        <f>AVERAGE(AF34,AJ34,AN34)</f>
        <v>3.5809870749442752</v>
      </c>
      <c r="CB34" s="6">
        <f>AVERAGE(ABS(AF34),ABS(AJ34),ABS(AN34))</f>
        <v>4.5903527663330879</v>
      </c>
      <c r="CC34" s="6">
        <f>SQRT((SUM((AJ34^2),(AN34^2),(AF34^2))/COUNT(AJ34,AN34,AF34)))</f>
        <v>5.7219050539478431</v>
      </c>
      <c r="CD34" s="12" t="s">
        <v>13</v>
      </c>
    </row>
    <row r="35" spans="1:82" x14ac:dyDescent="0.75">
      <c r="A35" s="4" t="s">
        <v>15</v>
      </c>
      <c r="B35"/>
      <c r="C35"/>
      <c r="D35"/>
      <c r="E35"/>
      <c r="F35"/>
      <c r="G35"/>
      <c r="H35"/>
      <c r="I35"/>
      <c r="J35"/>
      <c r="K35"/>
      <c r="L35"/>
      <c r="M35" s="5"/>
      <c r="N35"/>
      <c r="O35"/>
      <c r="P35"/>
      <c r="Q35"/>
      <c r="R35"/>
      <c r="S35"/>
      <c r="T35"/>
      <c r="U35"/>
      <c r="V35" s="110"/>
      <c r="W35" s="110"/>
      <c r="X35" s="110"/>
      <c r="Y35" s="109"/>
      <c r="Z35" s="109">
        <v>-4.4067818187917496</v>
      </c>
      <c r="AA35" s="109">
        <v>-0.4</v>
      </c>
      <c r="AB35" s="109">
        <f t="shared" ref="AB35:AB37" si="28">Z35-AA35</f>
        <v>-4.0067818187917492</v>
      </c>
      <c r="AC35" s="115"/>
      <c r="AD35" s="111">
        <v>6.4688422597859452</v>
      </c>
      <c r="AE35" s="111">
        <v>3.3</v>
      </c>
      <c r="AF35" s="111">
        <f t="shared" ref="AF35:AF37" si="29">AD35-AE35</f>
        <v>3.1688422597859454</v>
      </c>
      <c r="AG35" s="109"/>
      <c r="AH35" s="112">
        <v>4.251698669418813</v>
      </c>
      <c r="AI35" s="112">
        <v>4</v>
      </c>
      <c r="AJ35" s="112">
        <f t="shared" ref="AJ35:AJ37" si="30">AH35-AI35</f>
        <v>0.25169866941881303</v>
      </c>
      <c r="AK35" s="109"/>
      <c r="AL35" s="113">
        <v>2.3101845305654178</v>
      </c>
      <c r="AM35" s="113">
        <v>3.9</v>
      </c>
      <c r="AN35" s="113">
        <f t="shared" ref="AN35:AN37" si="31">AL35-AM35</f>
        <v>-1.5898154694345821</v>
      </c>
      <c r="AP35" s="23">
        <v>1.0736295772726612</v>
      </c>
      <c r="AQ35" s="23">
        <v>4</v>
      </c>
      <c r="AR35" s="23">
        <f t="shared" ref="AR35:AR37" si="32">AP35-AQ35</f>
        <v>-2.9263704227273388</v>
      </c>
      <c r="AS35" s="5"/>
      <c r="AT35"/>
      <c r="AU35"/>
      <c r="AV35"/>
      <c r="AW35" s="5"/>
      <c r="AX35"/>
      <c r="AY35"/>
      <c r="AZ35"/>
      <c r="BA35" s="5"/>
      <c r="BB35"/>
      <c r="BC35"/>
      <c r="BD35"/>
      <c r="BE35" s="18"/>
      <c r="BF35"/>
      <c r="BG35"/>
      <c r="BH35"/>
      <c r="BI35" s="5"/>
      <c r="BJ35"/>
      <c r="BK35"/>
      <c r="BL35"/>
      <c r="BM35" s="18"/>
      <c r="BN35"/>
      <c r="BT35" s="18"/>
      <c r="BY35" s="36"/>
      <c r="CA35" s="6">
        <f>AVERAGE(AF35,AJ35,AN35)</f>
        <v>0.6102418199233921</v>
      </c>
      <c r="CB35" s="6">
        <f>AVERAGE(ABS(AF35),ABS(AJ35),ABS(AN35),ABS(AB35))</f>
        <v>2.2542845543577723</v>
      </c>
      <c r="CC35" s="6">
        <f>SQRT((SUM((AJ35^2),(AN35^2),(AF35^2))/COUNT(AJ35,AN35,AF35)))</f>
        <v>2.052025561442969</v>
      </c>
      <c r="CD35" s="12" t="s">
        <v>13</v>
      </c>
    </row>
    <row r="36" spans="1:82" x14ac:dyDescent="0.75">
      <c r="A36" s="4" t="s">
        <v>1</v>
      </c>
      <c r="B36"/>
      <c r="C36"/>
      <c r="D36"/>
      <c r="E36"/>
      <c r="F36"/>
      <c r="G36"/>
      <c r="H36"/>
      <c r="I36"/>
      <c r="J36"/>
      <c r="K36"/>
      <c r="L36"/>
      <c r="M36" s="5"/>
      <c r="N36"/>
      <c r="O36"/>
      <c r="P36"/>
      <c r="Q36"/>
      <c r="R36"/>
      <c r="S36"/>
      <c r="T36"/>
      <c r="U36"/>
      <c r="V36" s="110"/>
      <c r="W36" s="110"/>
      <c r="X36" s="110"/>
      <c r="Y36" s="109"/>
      <c r="Z36" s="109">
        <v>-0.40000000000000036</v>
      </c>
      <c r="AA36" s="109">
        <f>AA34-AA35</f>
        <v>-3</v>
      </c>
      <c r="AB36" s="109">
        <f t="shared" si="28"/>
        <v>2.5999999999999996</v>
      </c>
      <c r="AC36" s="115"/>
      <c r="AD36" s="111">
        <v>6.4000000000000057</v>
      </c>
      <c r="AE36" s="111">
        <f>AE34-AE35</f>
        <v>0.60000000000000009</v>
      </c>
      <c r="AF36" s="111">
        <f t="shared" si="29"/>
        <v>5.800000000000006</v>
      </c>
      <c r="AG36" s="109"/>
      <c r="AH36" s="112">
        <v>3.6000000000000032</v>
      </c>
      <c r="AI36" s="112">
        <v>1</v>
      </c>
      <c r="AJ36" s="112">
        <f t="shared" si="30"/>
        <v>2.6000000000000032</v>
      </c>
      <c r="AK36" s="109"/>
      <c r="AL36" s="113">
        <v>1.6000000000000014</v>
      </c>
      <c r="AM36" s="113">
        <v>1.5</v>
      </c>
      <c r="AN36" s="113">
        <f t="shared" si="31"/>
        <v>0.10000000000000142</v>
      </c>
      <c r="AP36" s="23">
        <v>1.8999999999999906</v>
      </c>
      <c r="AQ36" s="23">
        <v>2</v>
      </c>
      <c r="AR36" s="23">
        <f t="shared" si="32"/>
        <v>-0.10000000000000941</v>
      </c>
      <c r="AS36" s="5"/>
      <c r="AT36"/>
      <c r="AU36"/>
      <c r="AV36"/>
      <c r="AW36" s="5"/>
      <c r="AX36"/>
      <c r="AY36"/>
      <c r="AZ36"/>
      <c r="BA36" s="5"/>
      <c r="BB36"/>
      <c r="BC36"/>
      <c r="BD36"/>
      <c r="BE36" s="18"/>
      <c r="BF36"/>
      <c r="BG36"/>
      <c r="BH36"/>
      <c r="BI36" s="5"/>
      <c r="BJ36"/>
      <c r="BK36"/>
      <c r="BL36"/>
      <c r="BM36" s="18"/>
      <c r="BN36"/>
      <c r="BT36" s="18"/>
      <c r="BY36" s="36"/>
      <c r="CA36" s="6">
        <f>AVERAGE(AF36,AJ36,AN36)</f>
        <v>2.833333333333337</v>
      </c>
      <c r="CB36" s="6">
        <f>AVERAGE(ABS(AF36),ABS(AJ36),ABS(AN36),ABS(AB36))</f>
        <v>2.7750000000000026</v>
      </c>
      <c r="CC36" s="6">
        <f>SQRT((SUM((AJ36^2),(AN36^2),(AF36^2))/COUNT(AJ36,AN36,AF36)))</f>
        <v>3.6701498607005179</v>
      </c>
      <c r="CD36" s="12" t="s">
        <v>13</v>
      </c>
    </row>
    <row r="37" spans="1:82" x14ac:dyDescent="0.75">
      <c r="A37" s="4" t="s">
        <v>16</v>
      </c>
      <c r="B37"/>
      <c r="C37"/>
      <c r="D37"/>
      <c r="E37"/>
      <c r="F37"/>
      <c r="G37"/>
      <c r="H37"/>
      <c r="I37"/>
      <c r="J37"/>
      <c r="K37"/>
      <c r="L37"/>
      <c r="M37" s="5"/>
      <c r="N37"/>
      <c r="O37"/>
      <c r="P37"/>
      <c r="Q37"/>
      <c r="R37"/>
      <c r="S37"/>
      <c r="T37"/>
      <c r="U37"/>
      <c r="V37" s="110"/>
      <c r="W37" s="110"/>
      <c r="X37" s="110"/>
      <c r="Y37" s="109"/>
      <c r="Z37" s="109">
        <v>-1.0846486930523866</v>
      </c>
      <c r="AA37" s="109">
        <v>-1.2</v>
      </c>
      <c r="AB37" s="109">
        <f t="shared" si="28"/>
        <v>0.11535130694761331</v>
      </c>
      <c r="AC37" s="115"/>
      <c r="AD37" s="111">
        <v>4.3706792080006949</v>
      </c>
      <c r="AE37" s="111">
        <v>1.1000000000000001</v>
      </c>
      <c r="AF37" s="111">
        <f t="shared" si="29"/>
        <v>3.2706792080006948</v>
      </c>
      <c r="AG37" s="109"/>
      <c r="AH37" s="112">
        <v>2.2578915204350096</v>
      </c>
      <c r="AI37" s="112">
        <v>1.5</v>
      </c>
      <c r="AJ37" s="112">
        <f t="shared" si="30"/>
        <v>0.75789152043500962</v>
      </c>
      <c r="AK37" s="109"/>
      <c r="AL37" s="113">
        <v>-2.9515290628040702E-2</v>
      </c>
      <c r="AM37" s="113">
        <v>2</v>
      </c>
      <c r="AN37" s="113">
        <f t="shared" si="31"/>
        <v>-2.0295152906280407</v>
      </c>
      <c r="AP37" s="23">
        <v>0.62037009925921893</v>
      </c>
      <c r="AQ37" s="23">
        <v>2.2000000000000002</v>
      </c>
      <c r="AR37" s="23">
        <f t="shared" si="32"/>
        <v>-1.5796299007407812</v>
      </c>
      <c r="AS37" s="5"/>
      <c r="AT37"/>
      <c r="AU37"/>
      <c r="AV37"/>
      <c r="AW37" s="5"/>
      <c r="AX37"/>
      <c r="AY37"/>
      <c r="AZ37"/>
      <c r="BA37" s="5"/>
      <c r="BB37"/>
      <c r="BC37"/>
      <c r="BD37"/>
      <c r="BE37" s="18"/>
      <c r="BF37"/>
      <c r="BG37"/>
      <c r="BH37"/>
      <c r="BI37" s="5"/>
      <c r="BJ37"/>
      <c r="BK37"/>
      <c r="BL37"/>
      <c r="BM37" s="18"/>
      <c r="BN37"/>
      <c r="BT37" s="18"/>
      <c r="BY37" s="36"/>
      <c r="CA37" s="6">
        <f>AVERAGE(AF37,AJ37,AN37)</f>
        <v>0.66635181260255472</v>
      </c>
      <c r="CB37" s="6">
        <f>AVERAGE(ABS(AF37),ABS(AJ37),ABS(AN37),ABS(AB37))</f>
        <v>1.5433593315028398</v>
      </c>
      <c r="CC37" s="6">
        <f>SQRT((SUM((AJ37^2),(AN37^2),(AF37^2))/COUNT(AJ37,AN37,AF37)))</f>
        <v>2.2649999524126825</v>
      </c>
      <c r="CD37" s="12" t="s">
        <v>13</v>
      </c>
    </row>
    <row r="38" spans="1:82" ht="14.45" customHeight="1" x14ac:dyDescent="0.75">
      <c r="A38" s="64" t="s">
        <v>27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5"/>
      <c r="BF38" s="64"/>
      <c r="BG38" s="64"/>
      <c r="BH38" s="64"/>
      <c r="BI38" s="64"/>
      <c r="BJ38" s="64"/>
      <c r="BK38" s="64"/>
      <c r="BL38" s="64"/>
      <c r="BM38" s="65"/>
      <c r="BN38" s="64"/>
      <c r="BO38" s="64"/>
      <c r="BP38" s="64"/>
      <c r="BQ38" s="64"/>
      <c r="BR38" s="64"/>
      <c r="BS38" s="64"/>
      <c r="BT38" s="65"/>
      <c r="BU38" s="64"/>
      <c r="BV38" s="64"/>
      <c r="BW38" s="64"/>
      <c r="BX38" s="64"/>
      <c r="BY38" s="170"/>
      <c r="CA38" s="230"/>
      <c r="CB38" s="230"/>
      <c r="CC38" s="230"/>
      <c r="CD38" s="11"/>
    </row>
    <row r="39" spans="1:82" x14ac:dyDescent="0.75">
      <c r="A39" s="4" t="s">
        <v>0</v>
      </c>
      <c r="B39" s="5"/>
      <c r="C39" s="5"/>
      <c r="D39" s="5"/>
      <c r="E39" s="4"/>
      <c r="F39"/>
      <c r="G39"/>
      <c r="H39"/>
      <c r="I39"/>
      <c r="J39"/>
      <c r="K39"/>
      <c r="L39"/>
      <c r="M39" s="5"/>
      <c r="N39" s="5"/>
      <c r="O39" s="5"/>
      <c r="P39" s="5"/>
      <c r="Q39" s="4"/>
      <c r="R39"/>
      <c r="S39"/>
      <c r="T39"/>
      <c r="U39"/>
      <c r="V39" s="110"/>
      <c r="W39" s="110"/>
      <c r="X39" s="110"/>
      <c r="Y39" s="109"/>
      <c r="Z39" s="109"/>
      <c r="AA39" s="109"/>
      <c r="AB39" s="109"/>
      <c r="AC39" s="115"/>
      <c r="AD39" s="109">
        <v>13.254268760621656</v>
      </c>
      <c r="AE39" s="109">
        <v>8.6999999999999993</v>
      </c>
      <c r="AF39" s="109">
        <f>AD39-AE39</f>
        <v>4.5542687606216568</v>
      </c>
      <c r="AG39" s="115"/>
      <c r="AH39" s="111">
        <v>8.0027410012943889</v>
      </c>
      <c r="AI39" s="111">
        <v>4.3</v>
      </c>
      <c r="AJ39" s="111">
        <f>AH39-AI39</f>
        <v>3.7027410012943891</v>
      </c>
      <c r="AK39" s="109"/>
      <c r="AL39" s="113">
        <v>3.9859514629167814</v>
      </c>
      <c r="AM39" s="113">
        <v>6.1</v>
      </c>
      <c r="AN39" s="113">
        <f>AL39-AM39</f>
        <v>-2.1140485370832183</v>
      </c>
      <c r="AO39" s="5"/>
      <c r="AP39" s="113">
        <v>3.0108922629123347</v>
      </c>
      <c r="AQ39" s="113">
        <v>6.1</v>
      </c>
      <c r="AR39" s="113">
        <f>AP39-AQ39</f>
        <v>-3.089107737087665</v>
      </c>
      <c r="AS39" s="109"/>
      <c r="AT39" s="110"/>
      <c r="AU39" s="110"/>
      <c r="AV39" s="110"/>
      <c r="AW39" s="109"/>
      <c r="AX39" s="110"/>
      <c r="AY39" s="110"/>
      <c r="AZ39" s="110"/>
      <c r="BA39" s="109"/>
      <c r="BB39" s="110"/>
      <c r="BC39" s="110"/>
      <c r="BD39" s="110"/>
      <c r="BE39" s="120"/>
      <c r="BF39" s="110"/>
      <c r="BG39" s="110"/>
      <c r="BH39" s="110"/>
      <c r="BI39" s="5"/>
      <c r="BJ39" s="110"/>
      <c r="BK39" s="110"/>
      <c r="BL39" s="110"/>
      <c r="BM39" s="120"/>
      <c r="BN39" s="110"/>
      <c r="BO39" s="110"/>
      <c r="BP39" s="110"/>
      <c r="BQ39" s="110"/>
      <c r="BR39" s="110"/>
      <c r="BS39" s="110"/>
      <c r="BT39" s="120"/>
      <c r="BU39" s="110"/>
      <c r="BV39" s="110"/>
      <c r="BW39" s="110"/>
      <c r="BX39" s="110"/>
      <c r="BY39" s="171"/>
      <c r="CA39" s="6">
        <f>AVERAGE(AJ39,AN39,AR39)</f>
        <v>-0.50013842429216471</v>
      </c>
      <c r="CB39" s="6">
        <f>AVERAGE(ABS(AJ39),ABS(AN39),ABS(AR39))</f>
        <v>2.9686324251550906</v>
      </c>
      <c r="CC39" s="6">
        <f>SQRT((SUM((AN39^2),(AR39^2),(AJ39^2))/COUNT(AN39,AR39,AJ39)))</f>
        <v>3.0398508050640216</v>
      </c>
      <c r="CD39" s="12" t="s">
        <v>151</v>
      </c>
    </row>
    <row r="40" spans="1:82" x14ac:dyDescent="0.75">
      <c r="A40" s="4" t="s">
        <v>15</v>
      </c>
      <c r="B40" s="5"/>
      <c r="C40" s="5"/>
      <c r="D40" s="5"/>
      <c r="E40" s="4"/>
      <c r="F40"/>
      <c r="G40"/>
      <c r="H40"/>
      <c r="I40"/>
      <c r="J40"/>
      <c r="K40"/>
      <c r="L40"/>
      <c r="M40" s="5"/>
      <c r="N40" s="5"/>
      <c r="O40" s="5"/>
      <c r="P40" s="5"/>
      <c r="Q40" s="4"/>
      <c r="R40"/>
      <c r="S40"/>
      <c r="T40"/>
      <c r="U40"/>
      <c r="V40" s="110"/>
      <c r="W40" s="110"/>
      <c r="X40" s="110"/>
      <c r="Y40" s="109"/>
      <c r="Z40" s="109"/>
      <c r="AA40" s="109"/>
      <c r="AB40" s="109"/>
      <c r="AC40" s="115"/>
      <c r="AD40" s="109">
        <v>6.4688422597859452</v>
      </c>
      <c r="AE40" s="109">
        <v>4.5</v>
      </c>
      <c r="AF40" s="109">
        <f t="shared" ref="AF40:AF42" si="33">AD40-AE40</f>
        <v>1.9688422597859452</v>
      </c>
      <c r="AG40" s="115"/>
      <c r="AH40" s="111">
        <v>4.251698669418813</v>
      </c>
      <c r="AI40" s="111">
        <v>2.5</v>
      </c>
      <c r="AJ40" s="111">
        <f t="shared" ref="AJ40:AJ42" si="34">AH40-AI40</f>
        <v>1.751698669418813</v>
      </c>
      <c r="AK40" s="109"/>
      <c r="AL40" s="113">
        <v>2.3101845305654178</v>
      </c>
      <c r="AM40" s="113">
        <v>4</v>
      </c>
      <c r="AN40" s="113">
        <f t="shared" ref="AN40:AN42" si="35">AL40-AM40</f>
        <v>-1.6898154694345822</v>
      </c>
      <c r="AO40" s="5"/>
      <c r="AP40" s="113">
        <v>1.0736295772726612</v>
      </c>
      <c r="AQ40" s="113">
        <v>4</v>
      </c>
      <c r="AR40" s="113">
        <f t="shared" ref="AR40:AR42" si="36">AP40-AQ40</f>
        <v>-2.9263704227273388</v>
      </c>
      <c r="AS40" s="109"/>
      <c r="AT40" s="110"/>
      <c r="AU40" s="110"/>
      <c r="AV40" s="110"/>
      <c r="AW40" s="109"/>
      <c r="AX40" s="110"/>
      <c r="AY40" s="110"/>
      <c r="AZ40" s="110"/>
      <c r="BA40" s="109"/>
      <c r="BB40" s="110"/>
      <c r="BC40" s="110"/>
      <c r="BD40" s="110"/>
      <c r="BE40" s="120"/>
      <c r="BF40" s="110"/>
      <c r="BG40" s="110"/>
      <c r="BH40" s="110"/>
      <c r="BI40" s="5"/>
      <c r="BJ40" s="110"/>
      <c r="BK40" s="110"/>
      <c r="BL40" s="110"/>
      <c r="BM40" s="120"/>
      <c r="BN40" s="110"/>
      <c r="BO40" s="110"/>
      <c r="BP40" s="110"/>
      <c r="BQ40" s="110"/>
      <c r="BR40" s="110"/>
      <c r="BS40" s="110"/>
      <c r="BT40" s="120"/>
      <c r="BU40" s="110"/>
      <c r="BV40" s="110"/>
      <c r="BW40" s="110"/>
      <c r="BX40" s="110"/>
      <c r="BY40" s="171"/>
      <c r="CA40" s="6">
        <f>AVERAGE(AJ40,AN40,AR40)</f>
        <v>-0.95482907424770269</v>
      </c>
      <c r="CB40" s="6">
        <f>AVERAGE(ABS(AJ40),ABS(AN40),ABS(AR40))</f>
        <v>2.1226281871935782</v>
      </c>
      <c r="CC40" s="6">
        <f>SQRT((SUM((AN40^2),(AR40^2),(AJ40^2))/COUNT(AN40,AR40,AJ40)))</f>
        <v>2.1975416871432678</v>
      </c>
      <c r="CD40" s="12" t="s">
        <v>151</v>
      </c>
    </row>
    <row r="41" spans="1:82" x14ac:dyDescent="0.75">
      <c r="A41" s="4" t="s">
        <v>26</v>
      </c>
      <c r="B41" s="5"/>
      <c r="C41" s="5"/>
      <c r="D41" s="5"/>
      <c r="E41" s="4"/>
      <c r="F41"/>
      <c r="G41"/>
      <c r="H41"/>
      <c r="I41"/>
      <c r="J41"/>
      <c r="K41"/>
      <c r="L41"/>
      <c r="M41" s="5"/>
      <c r="N41" s="5"/>
      <c r="O41" s="5"/>
      <c r="P41" s="5"/>
      <c r="Q41" s="4"/>
      <c r="R41"/>
      <c r="S41"/>
      <c r="T41"/>
      <c r="U41"/>
      <c r="V41" s="110"/>
      <c r="W41" s="110"/>
      <c r="X41" s="110"/>
      <c r="Y41" s="109"/>
      <c r="Z41" s="109"/>
      <c r="AA41" s="109"/>
      <c r="AB41" s="109"/>
      <c r="AC41" s="115"/>
      <c r="AD41" s="109">
        <v>6.4000000000000057</v>
      </c>
      <c r="AE41" s="109">
        <v>4</v>
      </c>
      <c r="AF41" s="109">
        <f t="shared" si="33"/>
        <v>2.4000000000000057</v>
      </c>
      <c r="AG41" s="115"/>
      <c r="AH41" s="111">
        <v>3.6000000000000032</v>
      </c>
      <c r="AI41" s="111">
        <v>1.7</v>
      </c>
      <c r="AJ41" s="111">
        <f t="shared" si="34"/>
        <v>1.9000000000000032</v>
      </c>
      <c r="AK41" s="109"/>
      <c r="AL41" s="113">
        <v>1.6000000000000014</v>
      </c>
      <c r="AM41" s="113">
        <v>2</v>
      </c>
      <c r="AN41" s="113">
        <f t="shared" si="35"/>
        <v>-0.39999999999999858</v>
      </c>
      <c r="AO41" s="5"/>
      <c r="AP41" s="113">
        <v>1.8999999999999906</v>
      </c>
      <c r="AQ41" s="113">
        <v>2</v>
      </c>
      <c r="AR41" s="113">
        <f t="shared" si="36"/>
        <v>-0.10000000000000941</v>
      </c>
      <c r="AS41" s="109"/>
      <c r="AT41" s="110"/>
      <c r="AU41" s="110"/>
      <c r="AV41" s="110"/>
      <c r="AW41" s="109"/>
      <c r="AX41" s="110"/>
      <c r="AY41" s="110"/>
      <c r="AZ41" s="110"/>
      <c r="BA41" s="109"/>
      <c r="BB41" s="110"/>
      <c r="BC41" s="110"/>
      <c r="BD41" s="110"/>
      <c r="BE41" s="120"/>
      <c r="BF41" s="110"/>
      <c r="BG41" s="110"/>
      <c r="BH41" s="110"/>
      <c r="BI41" s="5"/>
      <c r="BJ41" s="110"/>
      <c r="BK41" s="110"/>
      <c r="BL41" s="110"/>
      <c r="BM41" s="120"/>
      <c r="BN41" s="110"/>
      <c r="BO41" s="110"/>
      <c r="BP41" s="110"/>
      <c r="BQ41" s="110"/>
      <c r="BR41" s="110"/>
      <c r="BS41" s="110"/>
      <c r="BT41" s="120"/>
      <c r="BU41" s="110"/>
      <c r="BV41" s="110"/>
      <c r="BW41" s="110"/>
      <c r="BX41" s="110"/>
      <c r="BY41" s="171"/>
      <c r="CA41" s="6">
        <f>AVERAGE(AJ41,AN41,AR41)</f>
        <v>0.46666666666666506</v>
      </c>
      <c r="CB41" s="6">
        <f>AVERAGE(ABS(AJ41),ABS(AN41),ABS(AR41))</f>
        <v>0.80000000000000371</v>
      </c>
      <c r="CC41" s="6">
        <f>SQRT((SUM((AN41^2),(AR41^2),(AJ41^2))/COUNT(AN41,AR41,AJ41)))</f>
        <v>1.1224972160321844</v>
      </c>
      <c r="CD41" s="12" t="s">
        <v>13</v>
      </c>
    </row>
    <row r="42" spans="1:82" customFormat="1" x14ac:dyDescent="0.75">
      <c r="A42" s="4" t="s">
        <v>16</v>
      </c>
      <c r="B42" s="5"/>
      <c r="C42" s="5"/>
      <c r="D42" s="5"/>
      <c r="E42" s="4"/>
      <c r="M42" s="5"/>
      <c r="N42" s="5"/>
      <c r="O42" s="5"/>
      <c r="P42" s="5"/>
      <c r="Q42" s="4"/>
      <c r="V42" s="110"/>
      <c r="W42" s="110"/>
      <c r="X42" s="110"/>
      <c r="Y42" s="109"/>
      <c r="Z42" s="109"/>
      <c r="AA42" s="109"/>
      <c r="AB42" s="109"/>
      <c r="AC42" s="115"/>
      <c r="AD42" s="109">
        <v>4.3706792080006949</v>
      </c>
      <c r="AE42" s="109">
        <v>4.4000000000000004</v>
      </c>
      <c r="AF42" s="109">
        <f t="shared" si="33"/>
        <v>-2.9320791999305484E-2</v>
      </c>
      <c r="AG42" s="115"/>
      <c r="AH42" s="111">
        <v>2.2578915204350096</v>
      </c>
      <c r="AI42" s="111">
        <v>2.4</v>
      </c>
      <c r="AJ42" s="111">
        <f t="shared" si="34"/>
        <v>-0.14210847956499029</v>
      </c>
      <c r="AK42" s="109"/>
      <c r="AL42" s="113">
        <v>-2.9515290628040702E-2</v>
      </c>
      <c r="AM42" s="113">
        <v>2</v>
      </c>
      <c r="AN42" s="113">
        <f t="shared" si="35"/>
        <v>-2.0295152906280407</v>
      </c>
      <c r="AO42" s="5"/>
      <c r="AP42" s="113">
        <v>0.62037009925921893</v>
      </c>
      <c r="AQ42" s="113">
        <v>2</v>
      </c>
      <c r="AR42" s="113">
        <f t="shared" si="36"/>
        <v>-1.3796299007407811</v>
      </c>
      <c r="AS42" s="109"/>
      <c r="AT42" s="110"/>
      <c r="AU42" s="110"/>
      <c r="AV42" s="110"/>
      <c r="AW42" s="109"/>
      <c r="AX42" s="110"/>
      <c r="AY42" s="110"/>
      <c r="AZ42" s="110"/>
      <c r="BA42" s="109"/>
      <c r="BB42" s="110"/>
      <c r="BC42" s="110"/>
      <c r="BD42" s="110"/>
      <c r="BE42" s="120"/>
      <c r="BF42" s="110"/>
      <c r="BG42" s="110"/>
      <c r="BH42" s="110"/>
      <c r="BI42" s="5"/>
      <c r="BJ42" s="110"/>
      <c r="BK42" s="110"/>
      <c r="BL42" s="110"/>
      <c r="BM42" s="120"/>
      <c r="BN42" s="110"/>
      <c r="BO42" s="110"/>
      <c r="BP42" s="110"/>
      <c r="BQ42" s="110"/>
      <c r="BR42" s="110"/>
      <c r="BS42" s="110"/>
      <c r="BT42" s="120"/>
      <c r="BU42" s="110"/>
      <c r="BV42" s="110"/>
      <c r="BW42" s="110"/>
      <c r="BX42" s="110"/>
      <c r="BY42" s="171"/>
      <c r="CA42" s="6">
        <f>AVERAGE(AJ42,AN42,AR42)</f>
        <v>-1.1837512236446039</v>
      </c>
      <c r="CB42" s="6">
        <f>AVERAGE(ABS(AJ42),ABS(AN42),ABS(AR42))</f>
        <v>1.1837512236446039</v>
      </c>
      <c r="CC42" s="6">
        <f>SQRT((SUM((AN42^2),(AR42^2),(AJ42^2))/COUNT(AN42,AR42,AJ42)))</f>
        <v>1.41921407803466</v>
      </c>
      <c r="CD42" s="12" t="s">
        <v>151</v>
      </c>
    </row>
    <row r="43" spans="1:82" customFormat="1" ht="14.45" customHeight="1" x14ac:dyDescent="0.75">
      <c r="A43" s="64" t="s">
        <v>23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6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63"/>
      <c r="BF43" s="114"/>
      <c r="BG43" s="114"/>
      <c r="BH43" s="114"/>
      <c r="BI43" s="64"/>
      <c r="BJ43" s="114"/>
      <c r="BK43" s="114"/>
      <c r="BL43" s="114"/>
      <c r="BM43" s="163"/>
      <c r="BN43" s="114"/>
      <c r="BO43" s="114"/>
      <c r="BP43" s="114"/>
      <c r="BQ43" s="114"/>
      <c r="BR43" s="114"/>
      <c r="BS43" s="114"/>
      <c r="BT43" s="163"/>
      <c r="BU43" s="114"/>
      <c r="BV43" s="114"/>
      <c r="BW43" s="114"/>
      <c r="BX43" s="114"/>
      <c r="BY43" s="172"/>
      <c r="CA43" s="230"/>
      <c r="CB43" s="230"/>
      <c r="CC43" s="230"/>
      <c r="CD43" s="11"/>
    </row>
    <row r="44" spans="1:82" customFormat="1" x14ac:dyDescent="0.75">
      <c r="A44" s="4" t="s">
        <v>0</v>
      </c>
      <c r="B44" s="21"/>
      <c r="C44" s="21"/>
      <c r="D44" s="21"/>
      <c r="E44" s="4"/>
      <c r="F44" s="21"/>
      <c r="G44" s="21"/>
      <c r="H44" s="21"/>
      <c r="I44" s="4"/>
      <c r="M44" s="4"/>
      <c r="N44" s="21"/>
      <c r="O44" s="21"/>
      <c r="P44" s="21"/>
      <c r="Q44" s="4"/>
      <c r="R44" s="21"/>
      <c r="S44" s="21"/>
      <c r="T44" s="21"/>
      <c r="U44" s="4"/>
      <c r="V44" s="110"/>
      <c r="W44" s="110"/>
      <c r="X44" s="110"/>
      <c r="Y44" s="115"/>
      <c r="Z44" s="116"/>
      <c r="AA44" s="116"/>
      <c r="AB44" s="116"/>
      <c r="AC44" s="115"/>
      <c r="AD44" s="116"/>
      <c r="AE44" s="116"/>
      <c r="AF44" s="116"/>
      <c r="AG44" s="115"/>
      <c r="AH44" s="109">
        <v>8.0027410012943889</v>
      </c>
      <c r="AI44" s="109">
        <v>6.7</v>
      </c>
      <c r="AJ44" s="109">
        <f>AH44-AI44</f>
        <v>1.3027410012943887</v>
      </c>
      <c r="AK44" s="115"/>
      <c r="AL44" s="111">
        <v>3.9859514629167814</v>
      </c>
      <c r="AM44" s="111">
        <v>5.8</v>
      </c>
      <c r="AN44" s="111">
        <f>AL44-AM44</f>
        <v>-1.8140485370832184</v>
      </c>
      <c r="AO44" s="5"/>
      <c r="AP44" s="112">
        <v>3.0108922629123347</v>
      </c>
      <c r="AQ44" s="112">
        <v>6.1</v>
      </c>
      <c r="AR44" s="112">
        <f>AP44-AQ44</f>
        <v>-3.089107737087665</v>
      </c>
      <c r="AS44" s="109"/>
      <c r="AT44" s="113">
        <v>4.0102124548534013</v>
      </c>
      <c r="AU44" s="113">
        <v>6.1</v>
      </c>
      <c r="AV44" s="113">
        <f>AT44-AU44</f>
        <v>-2.0897875451465984</v>
      </c>
      <c r="AW44" s="109"/>
      <c r="AX44" s="110"/>
      <c r="AY44" s="110"/>
      <c r="AZ44" s="110"/>
      <c r="BA44" s="109"/>
      <c r="BB44" s="110"/>
      <c r="BC44" s="110"/>
      <c r="BD44" s="110"/>
      <c r="BE44" s="120"/>
      <c r="BF44" s="110"/>
      <c r="BG44" s="110"/>
      <c r="BH44" s="110"/>
      <c r="BI44" s="5"/>
      <c r="BJ44" s="11"/>
      <c r="BK44" s="11"/>
      <c r="BL44" s="11"/>
      <c r="BM44" s="160"/>
      <c r="BN44" s="11"/>
      <c r="BY44" s="36"/>
      <c r="CA44" s="6">
        <f>AVERAGE(AN44,AR44,AV44)</f>
        <v>-2.3309812731058273</v>
      </c>
      <c r="CB44" s="6">
        <f>AVERAGE(ABS(AN44),ABS(AR44),ABS(AV44))</f>
        <v>2.3309812731058273</v>
      </c>
      <c r="CC44" s="6">
        <f>SQRT(SUM((AN44^2),(AR44^2),(AV44^2))/COUNT(AN44,AR44,AV44))</f>
        <v>2.3944777224604734</v>
      </c>
      <c r="CD44" s="12" t="s">
        <v>151</v>
      </c>
    </row>
    <row r="45" spans="1:82" customFormat="1" x14ac:dyDescent="0.75">
      <c r="A45" s="4" t="s">
        <v>15</v>
      </c>
      <c r="B45" s="21"/>
      <c r="C45" s="21"/>
      <c r="D45" s="21"/>
      <c r="E45" s="4"/>
      <c r="F45" s="21"/>
      <c r="G45" s="21"/>
      <c r="H45" s="21"/>
      <c r="I45" s="4"/>
      <c r="M45" s="4"/>
      <c r="N45" s="21"/>
      <c r="O45" s="21"/>
      <c r="P45" s="21"/>
      <c r="Q45" s="4"/>
      <c r="R45" s="21"/>
      <c r="S45" s="21"/>
      <c r="T45" s="21"/>
      <c r="U45" s="4"/>
      <c r="V45" s="110"/>
      <c r="W45" s="110"/>
      <c r="X45" s="110"/>
      <c r="Y45" s="115"/>
      <c r="Z45" s="116"/>
      <c r="AA45" s="116"/>
      <c r="AB45" s="116"/>
      <c r="AC45" s="115"/>
      <c r="AD45" s="116"/>
      <c r="AE45" s="116"/>
      <c r="AF45" s="116"/>
      <c r="AG45" s="115"/>
      <c r="AH45" s="109">
        <v>4.251698669418813</v>
      </c>
      <c r="AI45" s="109">
        <v>4</v>
      </c>
      <c r="AJ45" s="109">
        <f t="shared" ref="AJ45:AJ47" si="37">AH45-AI45</f>
        <v>0.25169866941881303</v>
      </c>
      <c r="AK45" s="115"/>
      <c r="AL45" s="111">
        <v>2.3101845305654178</v>
      </c>
      <c r="AM45" s="111">
        <v>3.7</v>
      </c>
      <c r="AN45" s="111">
        <f t="shared" ref="AN45:AN47" si="38">AL45-AM45</f>
        <v>-1.3898154694345823</v>
      </c>
      <c r="AO45" s="5"/>
      <c r="AP45" s="112">
        <v>1.0736295772726612</v>
      </c>
      <c r="AQ45" s="112">
        <v>4</v>
      </c>
      <c r="AR45" s="112">
        <f t="shared" ref="AR45:AR47" si="39">AP45-AQ45</f>
        <v>-2.9263704227273388</v>
      </c>
      <c r="AS45" s="109"/>
      <c r="AT45" s="113">
        <v>4.0068606500230031</v>
      </c>
      <c r="AU45" s="113">
        <v>4</v>
      </c>
      <c r="AV45" s="113">
        <f t="shared" ref="AV45:AV47" si="40">AT45-AU45</f>
        <v>6.8606500230030676E-3</v>
      </c>
      <c r="AW45" s="109"/>
      <c r="AX45" s="110"/>
      <c r="AY45" s="110"/>
      <c r="AZ45" s="110"/>
      <c r="BA45" s="109"/>
      <c r="BB45" s="110"/>
      <c r="BC45" s="110"/>
      <c r="BD45" s="110"/>
      <c r="BE45" s="120"/>
      <c r="BF45" s="110"/>
      <c r="BG45" s="110"/>
      <c r="BH45" s="110"/>
      <c r="BI45" s="5"/>
      <c r="BJ45" s="11"/>
      <c r="BK45" s="11"/>
      <c r="BL45" s="11"/>
      <c r="BM45" s="160"/>
      <c r="BN45" s="11"/>
      <c r="BY45" s="36"/>
      <c r="CA45" s="6">
        <f>AVERAGE(AN45,AR45,AV45)</f>
        <v>-1.4364417473796394</v>
      </c>
      <c r="CB45" s="6">
        <f>AVERAGE(ABS(AN45),ABS(AR45),ABS(AV45))</f>
        <v>1.4410155140616414</v>
      </c>
      <c r="CC45" s="6">
        <f>SQRT(SUM((AN45^2),(AR45^2),(AV45^2))/COUNT(AN45,AR45,AV45))</f>
        <v>1.8704079731983421</v>
      </c>
      <c r="CD45" s="12" t="s">
        <v>151</v>
      </c>
    </row>
    <row r="46" spans="1:82" customFormat="1" x14ac:dyDescent="0.75">
      <c r="A46" s="4" t="s">
        <v>1</v>
      </c>
      <c r="B46" s="21"/>
      <c r="C46" s="21"/>
      <c r="D46" s="21"/>
      <c r="E46" s="4"/>
      <c r="F46" s="21"/>
      <c r="G46" s="21"/>
      <c r="H46" s="21"/>
      <c r="I46" s="4"/>
      <c r="M46" s="4"/>
      <c r="N46" s="21"/>
      <c r="O46" s="21"/>
      <c r="P46" s="21"/>
      <c r="Q46" s="4"/>
      <c r="R46" s="21"/>
      <c r="S46" s="21"/>
      <c r="T46" s="21"/>
      <c r="U46" s="4"/>
      <c r="V46" s="110"/>
      <c r="W46" s="110"/>
      <c r="X46" s="110"/>
      <c r="Y46" s="115"/>
      <c r="Z46" s="116"/>
      <c r="AA46" s="116"/>
      <c r="AB46" s="116"/>
      <c r="AC46" s="115"/>
      <c r="AD46" s="116"/>
      <c r="AE46" s="116"/>
      <c r="AF46" s="116"/>
      <c r="AG46" s="115"/>
      <c r="AH46" s="109">
        <v>3.6000000000000032</v>
      </c>
      <c r="AI46" s="109">
        <v>2.6</v>
      </c>
      <c r="AJ46" s="109">
        <f t="shared" si="37"/>
        <v>1.0000000000000031</v>
      </c>
      <c r="AK46" s="115"/>
      <c r="AL46" s="111">
        <v>1.6000000000000014</v>
      </c>
      <c r="AM46" s="111">
        <v>2</v>
      </c>
      <c r="AN46" s="111">
        <f t="shared" si="38"/>
        <v>-0.39999999999999858</v>
      </c>
      <c r="AO46" s="5"/>
      <c r="AP46" s="112">
        <v>1.8999999999999906</v>
      </c>
      <c r="AQ46" s="112">
        <v>2</v>
      </c>
      <c r="AR46" s="112">
        <f t="shared" si="39"/>
        <v>-0.10000000000000941</v>
      </c>
      <c r="AS46" s="109"/>
      <c r="AT46" s="113">
        <v>0</v>
      </c>
      <c r="AU46" s="113">
        <v>2</v>
      </c>
      <c r="AV46" s="113">
        <f t="shared" si="40"/>
        <v>-2</v>
      </c>
      <c r="AW46" s="109"/>
      <c r="AX46" s="110"/>
      <c r="AY46" s="110"/>
      <c r="AZ46" s="110"/>
      <c r="BA46" s="109"/>
      <c r="BB46" s="110"/>
      <c r="BC46" s="110"/>
      <c r="BD46" s="110"/>
      <c r="BE46" s="120"/>
      <c r="BF46" s="110"/>
      <c r="BG46" s="110"/>
      <c r="BH46" s="110"/>
      <c r="BI46" s="5"/>
      <c r="BJ46" s="11"/>
      <c r="BK46" s="11"/>
      <c r="BL46" s="11"/>
      <c r="BM46" s="160"/>
      <c r="BN46" s="11"/>
      <c r="BY46" s="36"/>
      <c r="CA46" s="6">
        <f>AVERAGE(AN46,AR46,AV46)</f>
        <v>-0.83333333333333603</v>
      </c>
      <c r="CB46" s="6">
        <f>AVERAGE(ABS(AN46),ABS(AR46),ABS(AV46))</f>
        <v>0.83333333333333603</v>
      </c>
      <c r="CC46" s="6">
        <f>SQRT(SUM((AN46^2),(AR46^2),(AV46^2))/COUNT(AN46,AR46,AV46))</f>
        <v>1.1789826122551597</v>
      </c>
      <c r="CD46" s="12" t="s">
        <v>151</v>
      </c>
    </row>
    <row r="47" spans="1:82" customFormat="1" x14ac:dyDescent="0.75">
      <c r="A47" s="4" t="s">
        <v>16</v>
      </c>
      <c r="B47" s="21"/>
      <c r="C47" s="21"/>
      <c r="D47" s="21"/>
      <c r="E47" s="4"/>
      <c r="F47" s="21"/>
      <c r="G47" s="21"/>
      <c r="H47" s="21"/>
      <c r="I47" s="4"/>
      <c r="M47" s="4"/>
      <c r="N47" s="21"/>
      <c r="O47" s="21"/>
      <c r="P47" s="21"/>
      <c r="Q47" s="4"/>
      <c r="R47" s="21"/>
      <c r="S47" s="21"/>
      <c r="T47" s="21"/>
      <c r="U47" s="4"/>
      <c r="V47" s="110"/>
      <c r="W47" s="110"/>
      <c r="X47" s="110"/>
      <c r="Y47" s="115"/>
      <c r="Z47" s="116"/>
      <c r="AA47" s="116"/>
      <c r="AB47" s="116"/>
      <c r="AC47" s="115"/>
      <c r="AD47" s="116"/>
      <c r="AE47" s="116"/>
      <c r="AF47" s="116"/>
      <c r="AG47" s="115"/>
      <c r="AH47" s="109">
        <v>2.2578915204350096</v>
      </c>
      <c r="AI47" s="109">
        <v>2.2999999999999998</v>
      </c>
      <c r="AJ47" s="109">
        <f t="shared" si="37"/>
        <v>-4.2108479564990198E-2</v>
      </c>
      <c r="AK47" s="115"/>
      <c r="AL47" s="111">
        <v>-2.9515290628040702E-2</v>
      </c>
      <c r="AM47" s="111">
        <v>2</v>
      </c>
      <c r="AN47" s="111">
        <f t="shared" si="38"/>
        <v>-2.0295152906280407</v>
      </c>
      <c r="AO47" s="5"/>
      <c r="AP47" s="112">
        <v>0.62037009925921893</v>
      </c>
      <c r="AQ47" s="112">
        <v>2</v>
      </c>
      <c r="AR47" s="112">
        <f t="shared" si="39"/>
        <v>-1.3796299007407811</v>
      </c>
      <c r="AS47" s="109"/>
      <c r="AT47" s="113">
        <v>0.174354385594782</v>
      </c>
      <c r="AU47" s="113">
        <v>2</v>
      </c>
      <c r="AV47" s="113">
        <f t="shared" si="40"/>
        <v>-1.825645614405218</v>
      </c>
      <c r="AW47" s="109"/>
      <c r="AX47" s="110"/>
      <c r="AY47" s="110"/>
      <c r="AZ47" s="110"/>
      <c r="BA47" s="109"/>
      <c r="BB47" s="110"/>
      <c r="BC47" s="110"/>
      <c r="BD47" s="110"/>
      <c r="BE47" s="120"/>
      <c r="BF47" s="110"/>
      <c r="BG47" s="110"/>
      <c r="BH47" s="110"/>
      <c r="BI47" s="5"/>
      <c r="BJ47" s="11"/>
      <c r="BK47" s="11"/>
      <c r="BL47" s="11"/>
      <c r="BM47" s="160"/>
      <c r="BN47" s="11"/>
      <c r="BY47" s="36"/>
      <c r="CA47" s="6">
        <f>AVERAGE(AN47,AR47,AV47)</f>
        <v>-1.7449302685913466</v>
      </c>
      <c r="CB47" s="6">
        <f>AVERAGE(ABS(AN47),ABS(AR47),ABS(AV47))</f>
        <v>1.7449302685913466</v>
      </c>
      <c r="CC47" s="6">
        <f>SQRT(SUM((AN47^2),(AR47^2),(AV47^2))/COUNT(AN47,AR47,AV47))</f>
        <v>1.7659079711117491</v>
      </c>
      <c r="CD47" s="12" t="s">
        <v>151</v>
      </c>
    </row>
    <row r="48" spans="1:82" customFormat="1" ht="14.45" customHeight="1" x14ac:dyDescent="0.75">
      <c r="A48" s="64" t="s">
        <v>17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6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63"/>
      <c r="BF48" s="114"/>
      <c r="BG48" s="114"/>
      <c r="BH48" s="114"/>
      <c r="BI48" s="64"/>
      <c r="BJ48" s="64"/>
      <c r="BK48" s="64"/>
      <c r="BL48" s="64"/>
      <c r="BM48" s="64"/>
      <c r="BN48" s="64"/>
      <c r="BO48" s="64"/>
      <c r="BP48" s="64"/>
      <c r="BQ48" s="65"/>
      <c r="BR48" s="64"/>
      <c r="BS48" s="64"/>
      <c r="BT48" s="64"/>
      <c r="BU48" s="64"/>
      <c r="BV48" s="64"/>
      <c r="BW48" s="64"/>
      <c r="BX48" s="65"/>
      <c r="BY48" s="170"/>
      <c r="CA48" s="230"/>
      <c r="CB48" s="230"/>
      <c r="CC48" s="230"/>
      <c r="CD48" s="11"/>
    </row>
    <row r="49" spans="1:82" customFormat="1" x14ac:dyDescent="0.75">
      <c r="A49" s="4" t="s">
        <v>0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09">
        <v>3.9859514629167814</v>
      </c>
      <c r="AM49" s="109">
        <v>5.2</v>
      </c>
      <c r="AN49" s="109">
        <f>AL49-AM49</f>
        <v>-1.2140485370832188</v>
      </c>
      <c r="AO49" s="5"/>
      <c r="AP49" s="111">
        <v>3.0108922629123347</v>
      </c>
      <c r="AQ49" s="111">
        <v>6.6</v>
      </c>
      <c r="AR49" s="111">
        <f>AP49-AQ49</f>
        <v>-3.589107737087665</v>
      </c>
      <c r="AS49" s="109"/>
      <c r="AT49" s="112">
        <v>4.0102124548534013</v>
      </c>
      <c r="AU49" s="112">
        <v>6.6</v>
      </c>
      <c r="AV49" s="112">
        <f>AT49-AU49</f>
        <v>-2.5897875451465984</v>
      </c>
      <c r="AW49" s="109"/>
      <c r="AX49" s="113">
        <v>3.2548020777269482</v>
      </c>
      <c r="AY49" s="113">
        <v>6.6</v>
      </c>
      <c r="AZ49" s="113">
        <f>AX49-AY49</f>
        <v>-3.3451979222730515</v>
      </c>
      <c r="BA49" s="109"/>
      <c r="BB49" s="110"/>
      <c r="BC49" s="110"/>
      <c r="BD49" s="110"/>
      <c r="BE49" s="120"/>
      <c r="BF49" s="110"/>
      <c r="BG49" s="110"/>
      <c r="BH49" s="110"/>
      <c r="BI49" s="5"/>
      <c r="BM49" s="5"/>
      <c r="BQ49" s="18"/>
      <c r="BX49" s="18"/>
      <c r="BY49" s="36"/>
      <c r="CA49" s="6">
        <f>AVERAGE(AR49,AV49,AZ49)</f>
        <v>-3.1746977348357714</v>
      </c>
      <c r="CB49" s="105">
        <f>AVERAGE(ABS(AR49),ABS(AV49),ABS(AZ49))</f>
        <v>3.1746977348357714</v>
      </c>
      <c r="CC49" s="6">
        <f>SQRT(SUM((AR49^2),(AV49^2),(AZ49^2))/COUNT(AR49,AV49,AZ49))</f>
        <v>3.203073680940383</v>
      </c>
      <c r="CD49" s="12" t="s">
        <v>151</v>
      </c>
    </row>
    <row r="50" spans="1:82" customFormat="1" x14ac:dyDescent="0.75">
      <c r="A50" s="4" t="s">
        <v>15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09">
        <v>2.3101845305654178</v>
      </c>
      <c r="AM50" s="109">
        <v>4.2</v>
      </c>
      <c r="AN50" s="109">
        <f>AL50-AM50</f>
        <v>-1.8898154694345823</v>
      </c>
      <c r="AO50" s="5"/>
      <c r="AP50" s="111">
        <v>1.0736295772726612</v>
      </c>
      <c r="AQ50" s="111">
        <v>4.2</v>
      </c>
      <c r="AR50" s="111">
        <f>AP50-AQ50</f>
        <v>-3.126370422727339</v>
      </c>
      <c r="AS50" s="109"/>
      <c r="AT50" s="112">
        <v>4.0068606500230031</v>
      </c>
      <c r="AU50" s="112">
        <v>4</v>
      </c>
      <c r="AV50" s="112">
        <f>AT50-AU50</f>
        <v>6.8606500230030676E-3</v>
      </c>
      <c r="AW50" s="109"/>
      <c r="AX50" s="113">
        <v>2.3729199594200168</v>
      </c>
      <c r="AY50" s="113">
        <v>4</v>
      </c>
      <c r="AZ50" s="113">
        <f>AX50-AY50</f>
        <v>-1.6270800405799832</v>
      </c>
      <c r="BA50" s="109"/>
      <c r="BB50" s="110"/>
      <c r="BC50" s="110"/>
      <c r="BD50" s="110"/>
      <c r="BE50" s="120"/>
      <c r="BF50" s="110"/>
      <c r="BG50" s="110"/>
      <c r="BH50" s="110"/>
      <c r="BI50" s="5"/>
      <c r="BM50" s="5"/>
      <c r="BQ50" s="18"/>
      <c r="BX50" s="18"/>
      <c r="BY50" s="36"/>
      <c r="CA50" s="6">
        <f>AVERAGE(AR50,AV50,AZ50)</f>
        <v>-1.5821966044281064</v>
      </c>
      <c r="CB50" s="105">
        <f>AVERAGE(ABS(AR50),ABS(AV50),ABS(AZ50))</f>
        <v>1.5867703711101084</v>
      </c>
      <c r="CC50" s="6">
        <f>SQRT(SUM((AR50^2),(AV50^2),(AZ50^2))/COUNT(AR50,AV50,AZ50))</f>
        <v>2.0348323884353734</v>
      </c>
      <c r="CD50" s="12" t="s">
        <v>151</v>
      </c>
    </row>
    <row r="51" spans="1:82" customFormat="1" x14ac:dyDescent="0.75">
      <c r="A51" s="4" t="s">
        <v>1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09">
        <v>1.6000000000000014</v>
      </c>
      <c r="AM51" s="109">
        <v>1</v>
      </c>
      <c r="AN51" s="109">
        <f>AL51-AM51</f>
        <v>0.60000000000000142</v>
      </c>
      <c r="AO51" s="5"/>
      <c r="AP51" s="111">
        <v>1.8999999999999906</v>
      </c>
      <c r="AQ51" s="111">
        <v>2.2999999999999998</v>
      </c>
      <c r="AR51" s="111">
        <f>AP51-AQ51</f>
        <v>-0.40000000000000924</v>
      </c>
      <c r="AS51" s="109"/>
      <c r="AT51" s="112">
        <v>0</v>
      </c>
      <c r="AU51" s="112">
        <v>2.5</v>
      </c>
      <c r="AV51" s="112">
        <f>AT51-AU51</f>
        <v>-2.5</v>
      </c>
      <c r="AW51" s="109"/>
      <c r="AX51" s="113">
        <v>0.8999999999999897</v>
      </c>
      <c r="AY51" s="113">
        <v>2.5</v>
      </c>
      <c r="AZ51" s="113">
        <f>AX51-AY51</f>
        <v>-1.6000000000000103</v>
      </c>
      <c r="BA51" s="109"/>
      <c r="BB51" s="110"/>
      <c r="BC51" s="110"/>
      <c r="BD51" s="110"/>
      <c r="BE51" s="120"/>
      <c r="BF51" s="110"/>
      <c r="BG51" s="110"/>
      <c r="BH51" s="110"/>
      <c r="BI51" s="5"/>
      <c r="BM51" s="5"/>
      <c r="BQ51" s="18"/>
      <c r="BX51" s="18"/>
      <c r="BY51" s="36"/>
      <c r="CA51" s="6">
        <f>AVERAGE(AR51,AV51,AZ51)</f>
        <v>-1.5000000000000064</v>
      </c>
      <c r="CB51" s="105">
        <f>AVERAGE(ABS(AR51),ABS(AV51),ABS(AZ51))</f>
        <v>1.5000000000000064</v>
      </c>
      <c r="CC51" s="6">
        <f>SQRT(SUM((AR51^2),(AV51^2),(AZ51^2))/COUNT(AR51,AV51,AZ51))</f>
        <v>1.729161646579062</v>
      </c>
      <c r="CD51" s="12" t="s">
        <v>151</v>
      </c>
    </row>
    <row r="52" spans="1:82" customFormat="1" x14ac:dyDescent="0.75">
      <c r="A52" s="4" t="s">
        <v>16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09">
        <v>-2.9515290628040702E-2</v>
      </c>
      <c r="AM52" s="109">
        <v>0.4</v>
      </c>
      <c r="AN52" s="109">
        <f>AL52-AM52</f>
        <v>-0.42951529062804072</v>
      </c>
      <c r="AO52" s="5"/>
      <c r="AP52" s="111">
        <v>0.62037009925921893</v>
      </c>
      <c r="AQ52" s="111">
        <v>2.2999999999999998</v>
      </c>
      <c r="AR52" s="111">
        <f>AP52-AQ52</f>
        <v>-1.6796299007407809</v>
      </c>
      <c r="AS52" s="109"/>
      <c r="AT52" s="112">
        <v>0.174354385594782</v>
      </c>
      <c r="AU52" s="112">
        <v>2.5</v>
      </c>
      <c r="AV52" s="112">
        <f>AT52-AU52</f>
        <v>-2.325645614405218</v>
      </c>
      <c r="AW52" s="109"/>
      <c r="AX52" s="113">
        <v>0.14064476304021412</v>
      </c>
      <c r="AY52" s="113">
        <v>2.5</v>
      </c>
      <c r="AZ52" s="113">
        <f>AX52-AY52</f>
        <v>-2.3593552369597859</v>
      </c>
      <c r="BA52" s="109"/>
      <c r="BB52" s="110"/>
      <c r="BC52" s="110"/>
      <c r="BD52" s="110"/>
      <c r="BE52" s="120"/>
      <c r="BF52" s="110"/>
      <c r="BG52" s="110"/>
      <c r="BH52" s="110"/>
      <c r="BI52" s="5"/>
      <c r="BM52" s="5"/>
      <c r="BQ52" s="18"/>
      <c r="BX52" s="18"/>
      <c r="BY52" s="36"/>
      <c r="CA52" s="6">
        <f>AVERAGE(AR52,AV52,AZ52)</f>
        <v>-2.1215435840352614</v>
      </c>
      <c r="CB52" s="105">
        <f>AVERAGE(ABS(AR52),ABS(AV52),ABS(AZ52))</f>
        <v>2.1215435840352614</v>
      </c>
      <c r="CC52" s="6">
        <f>SQRT(SUM((AR52^2),(AV52^2),(AZ52^2))/COUNT(AR52,AV52,AZ52))</f>
        <v>2.1444767241632845</v>
      </c>
      <c r="CD52" s="12" t="s">
        <v>151</v>
      </c>
    </row>
    <row r="53" spans="1:82" customFormat="1" ht="14.45" customHeight="1" x14ac:dyDescent="0.75">
      <c r="A53" s="64" t="s">
        <v>18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64"/>
      <c r="AP53" s="114"/>
      <c r="AQ53" s="114"/>
      <c r="AR53" s="114"/>
      <c r="AS53" s="114"/>
      <c r="AT53" s="114"/>
      <c r="AU53" s="114"/>
      <c r="AV53" s="114"/>
      <c r="AW53" s="114"/>
      <c r="AX53" s="114"/>
      <c r="AY53" s="114"/>
      <c r="AZ53" s="114"/>
      <c r="BA53" s="114"/>
      <c r="BB53" s="114"/>
      <c r="BC53" s="114"/>
      <c r="BD53" s="114"/>
      <c r="BE53" s="163"/>
      <c r="BF53" s="114"/>
      <c r="BG53" s="114"/>
      <c r="BH53" s="114"/>
      <c r="BI53" s="64"/>
      <c r="BJ53" s="64"/>
      <c r="BK53" s="64"/>
      <c r="BL53" s="64"/>
      <c r="BM53" s="64"/>
      <c r="BN53" s="64"/>
      <c r="BO53" s="64"/>
      <c r="BP53" s="64"/>
      <c r="BQ53" s="65"/>
      <c r="BR53" s="64"/>
      <c r="BS53" s="64"/>
      <c r="BT53" s="64"/>
      <c r="BU53" s="64"/>
      <c r="BV53" s="64"/>
      <c r="BW53" s="64"/>
      <c r="BX53" s="65"/>
      <c r="BY53" s="170"/>
      <c r="CA53" s="230"/>
      <c r="CB53" s="230"/>
      <c r="CC53" s="230"/>
      <c r="CD53" s="11"/>
    </row>
    <row r="54" spans="1:82" customFormat="1" x14ac:dyDescent="0.75">
      <c r="A54" s="4" t="s">
        <v>0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"/>
      <c r="AM54" s="11"/>
      <c r="AN54" s="11"/>
      <c r="AO54" s="11"/>
      <c r="AP54" s="109">
        <v>3.0108922629123347</v>
      </c>
      <c r="AQ54" s="109">
        <v>3.8</v>
      </c>
      <c r="AR54" s="109">
        <f t="shared" ref="AR54:AR57" si="41">AP54-AQ54</f>
        <v>-0.78910773708766513</v>
      </c>
      <c r="AS54" s="109"/>
      <c r="AT54" s="111">
        <v>4.0102124548534013</v>
      </c>
      <c r="AU54" s="111">
        <v>5.2</v>
      </c>
      <c r="AV54" s="111">
        <f t="shared" ref="AV54:AV57" si="42">AT54-AU54</f>
        <v>-1.1897875451465989</v>
      </c>
      <c r="AW54" s="109"/>
      <c r="AX54" s="112">
        <v>3.2548020777269482</v>
      </c>
      <c r="AY54" s="112">
        <v>5.9</v>
      </c>
      <c r="AZ54" s="112">
        <f t="shared" ref="AZ54" si="43">AX54-AY54</f>
        <v>-2.6451979222730522</v>
      </c>
      <c r="BA54" s="109"/>
      <c r="BB54" s="113">
        <v>6.3168685748706377</v>
      </c>
      <c r="BC54" s="113">
        <v>6.2</v>
      </c>
      <c r="BD54" s="113">
        <f t="shared" ref="BD54" si="44">BB54-BC54</f>
        <v>0.11686857487063751</v>
      </c>
      <c r="BE54" s="120"/>
      <c r="BF54" s="110"/>
      <c r="BG54" s="110"/>
      <c r="BH54" s="110"/>
      <c r="BI54" s="5"/>
      <c r="BM54" s="5"/>
      <c r="BQ54" s="18"/>
      <c r="BX54" s="18"/>
      <c r="BY54" s="36"/>
      <c r="CA54" s="6">
        <f>AVERAGE(AV54,AZ54,BD54)</f>
        <v>-1.2393722975163379</v>
      </c>
      <c r="CB54" s="6">
        <f>AVERAGE(ABS(AZ54),ABS(AV54),ABS(BD54))</f>
        <v>1.3172846807634295</v>
      </c>
      <c r="CC54" s="6">
        <f>SQRT((SUM((AZ54^2),(AV54^2),(BD54^2))/COUNT(AZ54,AV54,BD54)))</f>
        <v>1.6759400063224155</v>
      </c>
      <c r="CD54" s="12" t="s">
        <v>151</v>
      </c>
    </row>
    <row r="55" spans="1:82" customFormat="1" x14ac:dyDescent="0.75">
      <c r="A55" s="4" t="s">
        <v>15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11"/>
      <c r="AM55" s="11"/>
      <c r="AN55" s="11"/>
      <c r="AO55" s="11"/>
      <c r="AP55" s="109">
        <v>1.0736295772726612</v>
      </c>
      <c r="AQ55" s="109">
        <v>2.9</v>
      </c>
      <c r="AR55" s="109">
        <f>AP55-AQ55</f>
        <v>-1.8263704227273387</v>
      </c>
      <c r="AS55" s="109"/>
      <c r="AT55" s="111">
        <v>4.0068606500230031</v>
      </c>
      <c r="AU55" s="111">
        <v>2.8</v>
      </c>
      <c r="AV55" s="111">
        <f>AT55-AU55</f>
        <v>1.2068606500230032</v>
      </c>
      <c r="AW55" s="109"/>
      <c r="AX55" s="112">
        <v>2.3729199594200168</v>
      </c>
      <c r="AY55" s="112">
        <v>3.3</v>
      </c>
      <c r="AZ55" s="112">
        <f>AX55-AY55</f>
        <v>-0.92708004057998306</v>
      </c>
      <c r="BA55" s="109"/>
      <c r="BB55" s="113">
        <v>3.2507202900895038</v>
      </c>
      <c r="BC55" s="113">
        <v>3.6</v>
      </c>
      <c r="BD55" s="113">
        <f>BB55-BC55</f>
        <v>-0.34927970991049628</v>
      </c>
      <c r="BE55" s="120"/>
      <c r="BF55" s="110"/>
      <c r="BG55" s="110"/>
      <c r="BH55" s="110"/>
      <c r="BI55" s="5"/>
      <c r="BM55" s="5"/>
      <c r="BQ55" s="18"/>
      <c r="BX55" s="18"/>
      <c r="BY55" s="36"/>
      <c r="CA55" s="6">
        <f>AVERAGE(AV55,AZ55,BD55)</f>
        <v>-2.316636682249203E-2</v>
      </c>
      <c r="CB55" s="6">
        <f>AVERAGE(ABS(AZ55),ABS(AV55),ABS(BD55))</f>
        <v>0.82774013350449416</v>
      </c>
      <c r="CC55" s="6">
        <f>SQRT((SUM((AZ55^2),(AV55^2),(BD55^2))/COUNT(AZ55,AV55,BD55)))</f>
        <v>0.901477739782647</v>
      </c>
      <c r="CD55" s="12" t="s">
        <v>151</v>
      </c>
    </row>
    <row r="56" spans="1:82" customFormat="1" x14ac:dyDescent="0.75">
      <c r="A56" s="4" t="s">
        <v>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1"/>
      <c r="AM56" s="11"/>
      <c r="AN56" s="11"/>
      <c r="AO56" s="11"/>
      <c r="AP56" s="109">
        <v>1.8999999999999906</v>
      </c>
      <c r="AQ56" s="109">
        <v>0.9</v>
      </c>
      <c r="AR56" s="109">
        <f>AP56-AQ56</f>
        <v>0.99999999999999056</v>
      </c>
      <c r="AS56" s="109"/>
      <c r="AT56" s="111">
        <v>0</v>
      </c>
      <c r="AU56" s="111">
        <v>2.4</v>
      </c>
      <c r="AV56" s="111">
        <f>AT56-AU56</f>
        <v>-2.4</v>
      </c>
      <c r="AW56" s="109"/>
      <c r="AX56" s="112">
        <v>0.8999999999999897</v>
      </c>
      <c r="AY56" s="112">
        <v>2.5</v>
      </c>
      <c r="AZ56" s="112">
        <f>AX56-AY56</f>
        <v>-1.6000000000000103</v>
      </c>
      <c r="BA56" s="109"/>
      <c r="BB56" s="113">
        <v>3</v>
      </c>
      <c r="BC56" s="113">
        <v>2.5</v>
      </c>
      <c r="BD56" s="113">
        <f>BB56-BC56</f>
        <v>0.5</v>
      </c>
      <c r="BE56" s="120"/>
      <c r="BF56" s="110"/>
      <c r="BG56" s="110"/>
      <c r="BH56" s="110"/>
      <c r="BI56" s="5"/>
      <c r="BM56" s="5"/>
      <c r="BQ56" s="18"/>
      <c r="BX56" s="18"/>
      <c r="BY56" s="36"/>
      <c r="CA56" s="6">
        <f>AVERAGE(AV56,AZ56,BD56)</f>
        <v>-1.1666666666666703</v>
      </c>
      <c r="CB56" s="6">
        <f>AVERAGE(ABS(AZ56),ABS(AV56),ABS(BD56))</f>
        <v>1.5000000000000036</v>
      </c>
      <c r="CC56" s="6">
        <f>SQRT((SUM((AZ56^2),(AV56^2),(BD56^2))/COUNT(AZ56,AV56,BD56)))</f>
        <v>1.6901676445449658</v>
      </c>
      <c r="CD56" s="12" t="s">
        <v>151</v>
      </c>
    </row>
    <row r="57" spans="1:82" customFormat="1" x14ac:dyDescent="0.75">
      <c r="A57" s="4" t="s">
        <v>16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11"/>
      <c r="AM57" s="11"/>
      <c r="AN57" s="11"/>
      <c r="AO57" s="11"/>
      <c r="AP57" s="109">
        <v>0.62037009925921893</v>
      </c>
      <c r="AQ57" s="109">
        <v>0.8</v>
      </c>
      <c r="AR57" s="109">
        <f t="shared" si="41"/>
        <v>-0.17962990074078111</v>
      </c>
      <c r="AS57" s="109"/>
      <c r="AT57" s="111">
        <v>0.174354385594782</v>
      </c>
      <c r="AU57" s="111">
        <v>2.4</v>
      </c>
      <c r="AV57" s="111">
        <f t="shared" si="42"/>
        <v>-2.2256456144052179</v>
      </c>
      <c r="AW57" s="109"/>
      <c r="AX57" s="112">
        <v>0.14064476304021412</v>
      </c>
      <c r="AY57" s="112">
        <v>2.5</v>
      </c>
      <c r="AZ57" s="112">
        <f t="shared" ref="AZ57" si="45">AX57-AY57</f>
        <v>-2.3593552369597859</v>
      </c>
      <c r="BA57" s="109"/>
      <c r="BB57" s="113">
        <v>2.930294902925823</v>
      </c>
      <c r="BC57" s="113">
        <v>2.5</v>
      </c>
      <c r="BD57" s="113">
        <f t="shared" ref="BD57" si="46">BB57-BC57</f>
        <v>0.43029490292582295</v>
      </c>
      <c r="BE57" s="120"/>
      <c r="BF57" s="110"/>
      <c r="BG57" s="110"/>
      <c r="BH57" s="110"/>
      <c r="BI57" s="5"/>
      <c r="BM57" s="5"/>
      <c r="BQ57" s="18"/>
      <c r="BX57" s="18"/>
      <c r="BY57" s="36"/>
      <c r="CA57" s="6">
        <f>AVERAGE(AV57,AZ57,BD57)</f>
        <v>-1.3849019828130604</v>
      </c>
      <c r="CB57" s="6">
        <f>AVERAGE(ABS(AZ57),ABS(AV57),ABS(BD57))</f>
        <v>1.6717652514302757</v>
      </c>
      <c r="CC57" s="6">
        <f>SQRT((SUM((AZ57^2),(AV57^2),(BD57^2))/COUNT(AZ57,AV57,BD57)))</f>
        <v>1.8890217255301478</v>
      </c>
      <c r="CD57" s="12" t="s">
        <v>151</v>
      </c>
    </row>
    <row r="58" spans="1:82" customFormat="1" ht="14.45" customHeight="1" x14ac:dyDescent="0.75">
      <c r="A58" s="64" t="s">
        <v>19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114"/>
      <c r="AQ58" s="114"/>
      <c r="AR58" s="114"/>
      <c r="AS58" s="114"/>
      <c r="AT58" s="114"/>
      <c r="AU58" s="114"/>
      <c r="AV58" s="114"/>
      <c r="AW58" s="114"/>
      <c r="AX58" s="114"/>
      <c r="AY58" s="114"/>
      <c r="AZ58" s="114"/>
      <c r="BA58" s="114"/>
      <c r="BB58" s="114"/>
      <c r="BC58" s="114"/>
      <c r="BD58" s="114"/>
      <c r="BE58" s="163"/>
      <c r="BF58" s="114"/>
      <c r="BG58" s="114"/>
      <c r="BH58" s="114"/>
      <c r="BI58" s="64"/>
      <c r="BJ58" s="64"/>
      <c r="BK58" s="64"/>
      <c r="BL58" s="64"/>
      <c r="BM58" s="64"/>
      <c r="BN58" s="64"/>
      <c r="BO58" s="64"/>
      <c r="BP58" s="64"/>
      <c r="BQ58" s="65"/>
      <c r="BR58" s="64"/>
      <c r="BS58" s="64"/>
      <c r="BT58" s="64"/>
      <c r="BU58" s="64"/>
      <c r="BV58" s="64"/>
      <c r="BW58" s="64"/>
      <c r="BX58" s="65"/>
      <c r="BY58" s="170"/>
      <c r="CA58" s="230"/>
      <c r="CB58" s="230"/>
      <c r="CC58" s="230"/>
      <c r="CD58" s="11"/>
    </row>
    <row r="59" spans="1:82" customFormat="1" x14ac:dyDescent="0.75">
      <c r="A59" s="4" t="s">
        <v>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11"/>
      <c r="AM59" s="11"/>
      <c r="AN59" s="11"/>
      <c r="AO59" s="11"/>
      <c r="AP59" s="11"/>
      <c r="AQ59" s="11"/>
      <c r="AR59" s="11"/>
      <c r="AS59" s="11"/>
      <c r="AT59" s="109">
        <v>4.0102124548534013</v>
      </c>
      <c r="AU59" s="109">
        <v>3.2</v>
      </c>
      <c r="AV59" s="109">
        <f t="shared" ref="AV59:AV62" si="47">AT59-AU59</f>
        <v>0.8102124548534011</v>
      </c>
      <c r="AW59" s="109"/>
      <c r="AX59" s="111">
        <v>3.2548020777269482</v>
      </c>
      <c r="AY59" s="111">
        <v>5.2</v>
      </c>
      <c r="AZ59" s="111">
        <f t="shared" ref="AZ59" si="48">AX59-AY59</f>
        <v>-1.945197922273052</v>
      </c>
      <c r="BA59" s="109"/>
      <c r="BB59" s="112">
        <v>6.3168685748706377</v>
      </c>
      <c r="BC59" s="112">
        <v>6.2</v>
      </c>
      <c r="BD59" s="112">
        <f t="shared" ref="BD59" si="49">BB59-BC59</f>
        <v>0.11686857487063751</v>
      </c>
      <c r="BE59" s="120"/>
      <c r="BF59" s="113">
        <v>8.0863983857734745</v>
      </c>
      <c r="BG59" s="113">
        <v>6.2</v>
      </c>
      <c r="BH59" s="113">
        <f t="shared" ref="BH59" si="50">BF59-BG59</f>
        <v>1.8863983857734743</v>
      </c>
      <c r="BI59" s="5"/>
      <c r="BJ59" s="110"/>
      <c r="BK59" s="110"/>
      <c r="BL59" s="110"/>
      <c r="BM59" s="5"/>
      <c r="BN59" s="110"/>
      <c r="BO59" s="110"/>
      <c r="BP59" s="110"/>
      <c r="BQ59" s="120"/>
      <c r="BR59" s="110"/>
      <c r="BS59" s="110"/>
      <c r="BT59" s="110"/>
      <c r="BU59" s="110"/>
      <c r="BV59" s="110"/>
      <c r="BW59" s="110"/>
      <c r="BX59" s="120"/>
      <c r="BY59" s="171"/>
      <c r="CA59" s="7">
        <f>AVERAGE(AZ59,BD59, BH59)</f>
        <v>1.9356346123686603E-2</v>
      </c>
      <c r="CB59" s="6">
        <f>AVERAGE(ABS(AZ59),ABS(BD59),ABS(BH59))</f>
        <v>1.3161549609723879</v>
      </c>
      <c r="CC59" s="6">
        <f>SQRT(SUM((AZ59^2),(BD59^2),(BH59^2))/COUNT(AZ59,BD59,BH59))</f>
        <v>1.5658812311769224</v>
      </c>
      <c r="CD59" s="12" t="s">
        <v>13</v>
      </c>
    </row>
    <row r="60" spans="1:82" customFormat="1" x14ac:dyDescent="0.75">
      <c r="A60" s="4" t="s">
        <v>15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11"/>
      <c r="AM60" s="11"/>
      <c r="AN60" s="11"/>
      <c r="AO60" s="11"/>
      <c r="AP60" s="11"/>
      <c r="AQ60" s="11"/>
      <c r="AR60" s="11"/>
      <c r="AS60" s="11"/>
      <c r="AT60" s="109">
        <v>4.0068606500230031</v>
      </c>
      <c r="AU60" s="120">
        <v>2.1</v>
      </c>
      <c r="AV60" s="109">
        <f>AT60-AU60</f>
        <v>1.906860650023003</v>
      </c>
      <c r="AW60" s="109"/>
      <c r="AX60" s="111">
        <v>2.3729199594200168</v>
      </c>
      <c r="AY60" s="111">
        <v>3</v>
      </c>
      <c r="AZ60" s="111">
        <f>AX60-AY60</f>
        <v>-0.62708004057998323</v>
      </c>
      <c r="BA60" s="109"/>
      <c r="BB60" s="112">
        <v>3.2507202900895038</v>
      </c>
      <c r="BC60" s="112">
        <v>3.6</v>
      </c>
      <c r="BD60" s="112">
        <f>BB60-BC60</f>
        <v>-0.34927970991049628</v>
      </c>
      <c r="BE60" s="120"/>
      <c r="BF60" s="113">
        <v>4.024322600327257</v>
      </c>
      <c r="BG60" s="113">
        <v>3.6</v>
      </c>
      <c r="BH60" s="113">
        <f>BF60-BG60</f>
        <v>0.42432260032725688</v>
      </c>
      <c r="BI60" s="5"/>
      <c r="BJ60" s="110"/>
      <c r="BK60" s="110"/>
      <c r="BL60" s="110"/>
      <c r="BM60" s="5"/>
      <c r="BN60" s="110"/>
      <c r="BO60" s="110"/>
      <c r="BP60" s="110"/>
      <c r="BQ60" s="120"/>
      <c r="BR60" s="110"/>
      <c r="BS60" s="110"/>
      <c r="BT60" s="110"/>
      <c r="BU60" s="110"/>
      <c r="BV60" s="110"/>
      <c r="BW60" s="110"/>
      <c r="BX60" s="120"/>
      <c r="BY60" s="171"/>
      <c r="CA60" s="7">
        <f>AVERAGE(AZ60,BD60, BH60)</f>
        <v>-0.18401238338774087</v>
      </c>
      <c r="CB60" s="6">
        <f>AVERAGE(ABS(AZ60),ABS(BD60),ABS(BH60))</f>
        <v>0.46689411693924548</v>
      </c>
      <c r="CC60" s="6">
        <f>SQRT(SUM((AZ60^2),(BD60^2),(BH60^2))/COUNT(AZ60,BD60,BH60))</f>
        <v>0.48141297662798094</v>
      </c>
      <c r="CD60" s="12" t="s">
        <v>13</v>
      </c>
    </row>
    <row r="61" spans="1:82" customFormat="1" x14ac:dyDescent="0.75">
      <c r="A61" s="4" t="s">
        <v>1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11"/>
      <c r="AM61" s="11"/>
      <c r="AN61" s="11"/>
      <c r="AO61" s="11"/>
      <c r="AP61" s="11"/>
      <c r="AQ61" s="11"/>
      <c r="AR61" s="11"/>
      <c r="AS61" s="11"/>
      <c r="AT61" s="109">
        <v>0</v>
      </c>
      <c r="AU61" s="109">
        <v>1.1000000000000001</v>
      </c>
      <c r="AV61" s="109">
        <f>AT61-AU61</f>
        <v>-1.1000000000000001</v>
      </c>
      <c r="AW61" s="109"/>
      <c r="AX61" s="111">
        <v>0.8999999999999897</v>
      </c>
      <c r="AY61" s="111">
        <v>2.1</v>
      </c>
      <c r="AZ61" s="111">
        <f>AX61-AY61</f>
        <v>-1.2000000000000104</v>
      </c>
      <c r="BA61" s="109"/>
      <c r="BB61" s="112">
        <v>3</v>
      </c>
      <c r="BC61" s="112">
        <v>2.5</v>
      </c>
      <c r="BD61" s="112">
        <f>BB61-BC61</f>
        <v>0.5</v>
      </c>
      <c r="BE61" s="120"/>
      <c r="BF61" s="113">
        <v>3.8999999999999924</v>
      </c>
      <c r="BG61" s="113">
        <v>2.5</v>
      </c>
      <c r="BH61" s="113">
        <f>BF61-BG61</f>
        <v>1.3999999999999924</v>
      </c>
      <c r="BI61" s="5"/>
      <c r="BJ61" s="110"/>
      <c r="BK61" s="110"/>
      <c r="BL61" s="110"/>
      <c r="BM61" s="5"/>
      <c r="BN61" s="110"/>
      <c r="BO61" s="110"/>
      <c r="BP61" s="110"/>
      <c r="BQ61" s="120"/>
      <c r="BR61" s="110"/>
      <c r="BS61" s="110"/>
      <c r="BT61" s="110"/>
      <c r="BU61" s="110"/>
      <c r="BV61" s="110"/>
      <c r="BW61" s="110"/>
      <c r="BX61" s="120"/>
      <c r="BY61" s="171"/>
      <c r="CA61" s="7">
        <f>AVERAGE(AZ61,BD61, BH61)</f>
        <v>0.23333333333332731</v>
      </c>
      <c r="CB61" s="6">
        <f>AVERAGE(ABS(AZ61),ABS(BD61),ABS(BH61))</f>
        <v>1.0333333333333343</v>
      </c>
      <c r="CC61" s="6">
        <f>SQRT(SUM((AZ61^2),(BD61^2),(BH61^2))/COUNT(AZ61,BD61,BH61))</f>
        <v>1.1030261405182871</v>
      </c>
      <c r="CD61" s="12" t="s">
        <v>13</v>
      </c>
    </row>
    <row r="62" spans="1:82" customFormat="1" x14ac:dyDescent="0.75">
      <c r="A62" s="4" t="s">
        <v>16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11"/>
      <c r="AM62" s="11"/>
      <c r="AN62" s="11"/>
      <c r="AO62" s="11"/>
      <c r="AP62" s="11"/>
      <c r="AQ62" s="11"/>
      <c r="AR62" s="11"/>
      <c r="AS62" s="11"/>
      <c r="AT62" s="109">
        <v>0.174354385594782</v>
      </c>
      <c r="AU62" s="109">
        <v>0.8</v>
      </c>
      <c r="AV62" s="109">
        <f t="shared" si="47"/>
        <v>-0.62564561440521804</v>
      </c>
      <c r="AW62" s="109"/>
      <c r="AX62" s="111">
        <v>0.14064476304021412</v>
      </c>
      <c r="AY62" s="111">
        <v>2</v>
      </c>
      <c r="AZ62" s="111">
        <f t="shared" ref="AZ62" si="51">AX62-AY62</f>
        <v>-1.8593552369597859</v>
      </c>
      <c r="BA62" s="109"/>
      <c r="BB62" s="112">
        <v>2.930294902925823</v>
      </c>
      <c r="BC62" s="112">
        <v>2.5</v>
      </c>
      <c r="BD62" s="112">
        <f t="shared" ref="BD62" si="52">BB62-BC62</f>
        <v>0.43029490292582295</v>
      </c>
      <c r="BE62" s="120"/>
      <c r="BF62" s="113">
        <v>2.5344028482822409</v>
      </c>
      <c r="BG62" s="113">
        <v>2.5</v>
      </c>
      <c r="BH62" s="113">
        <f t="shared" ref="BH62" si="53">BF62-BG62</f>
        <v>3.4402848282240939E-2</v>
      </c>
      <c r="BI62" s="5"/>
      <c r="BJ62" s="110"/>
      <c r="BK62" s="110"/>
      <c r="BL62" s="110"/>
      <c r="BM62" s="5"/>
      <c r="BN62" s="110"/>
      <c r="BO62" s="110"/>
      <c r="BP62" s="110"/>
      <c r="BQ62" s="120"/>
      <c r="BR62" s="110"/>
      <c r="BS62" s="110"/>
      <c r="BT62" s="110"/>
      <c r="BU62" s="110"/>
      <c r="BV62" s="110"/>
      <c r="BW62" s="110"/>
      <c r="BX62" s="120"/>
      <c r="BY62" s="171"/>
      <c r="CA62" s="7">
        <f>AVERAGE(AZ62,BD62, BH62)</f>
        <v>-0.46488582858390731</v>
      </c>
      <c r="CB62" s="6">
        <f>AVERAGE(ABS(AZ62),ABS(BD62),ABS(BH62))</f>
        <v>0.77468432938928322</v>
      </c>
      <c r="CC62" s="6">
        <f>SQRT(SUM((AZ62^2),(BD62^2),(BH62^2))/COUNT(AZ62,BD62,BH62))</f>
        <v>1.102049478118482</v>
      </c>
      <c r="CD62" s="12" t="s">
        <v>151</v>
      </c>
    </row>
    <row r="63" spans="1:82" customFormat="1" ht="14.45" customHeight="1" x14ac:dyDescent="0.75">
      <c r="A63" s="64" t="s">
        <v>20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63"/>
      <c r="BF63" s="114"/>
      <c r="BG63" s="114"/>
      <c r="BH63" s="114"/>
      <c r="BI63" s="64"/>
      <c r="BJ63" s="160"/>
      <c r="BK63" s="160"/>
      <c r="BL63" s="160"/>
      <c r="BM63" s="160"/>
      <c r="BN63" s="11"/>
      <c r="BY63" s="36"/>
      <c r="CA63" s="230"/>
      <c r="CB63" s="230"/>
      <c r="CC63" s="230"/>
      <c r="CD63" s="11"/>
    </row>
    <row r="64" spans="1:82" customFormat="1" x14ac:dyDescent="0.75">
      <c r="A64" s="4" t="s">
        <v>0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09"/>
      <c r="AW64" s="11"/>
      <c r="AX64" s="109">
        <v>3.2548020777269482</v>
      </c>
      <c r="AY64" s="109">
        <v>2.8</v>
      </c>
      <c r="AZ64" s="109">
        <f>AX64-AY64</f>
        <v>0.45480207772694836</v>
      </c>
      <c r="BA64" s="11"/>
      <c r="BB64" s="111">
        <v>6.3168685748706377</v>
      </c>
      <c r="BC64" s="111">
        <v>5.3</v>
      </c>
      <c r="BD64" s="111">
        <f>BB64-BC64</f>
        <v>1.0168685748706379</v>
      </c>
      <c r="BE64" s="120"/>
      <c r="BF64" s="112">
        <v>8.0863983857734745</v>
      </c>
      <c r="BG64" s="112">
        <v>5.7</v>
      </c>
      <c r="BH64" s="112">
        <f>BF64-BG64</f>
        <v>2.3863983857734743</v>
      </c>
      <c r="BI64" s="11"/>
      <c r="BJ64" s="113">
        <v>4.5321514367708149</v>
      </c>
      <c r="BK64" s="113">
        <v>6.1</v>
      </c>
      <c r="BL64" s="113">
        <f>BJ64-BK64</f>
        <v>-1.5678485632291848</v>
      </c>
      <c r="BM64" s="160"/>
      <c r="BN64" s="11"/>
      <c r="BY64" s="36"/>
      <c r="CA64" s="7">
        <f>AVERAGE(AZ64,BD64, BH64)</f>
        <v>1.2860230127903536</v>
      </c>
      <c r="CB64" s="6">
        <f>AVERAGE(ABS(AZ64),ABS(BD64),ABS(BH64))</f>
        <v>1.2860230127903536</v>
      </c>
      <c r="CC64" s="6">
        <f>SQRT(SUM((AZ64^2),(BD64^2),(BH64^2))/COUNT(AZ64,BD64,BH64))</f>
        <v>1.5205003435367841</v>
      </c>
      <c r="CD64" s="12" t="s">
        <v>13</v>
      </c>
    </row>
    <row r="65" spans="1:83" customFormat="1" x14ac:dyDescent="0.75">
      <c r="A65" s="4" t="s">
        <v>15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11"/>
      <c r="AM65" s="11"/>
      <c r="AN65" s="11"/>
      <c r="AO65" s="8"/>
      <c r="AP65" s="11"/>
      <c r="AQ65" s="11"/>
      <c r="AR65" s="11"/>
      <c r="AS65" s="11"/>
      <c r="AT65" s="11"/>
      <c r="AU65" s="11"/>
      <c r="AV65" s="109"/>
      <c r="AW65" s="11"/>
      <c r="AX65" s="109">
        <v>2.3729199594200168</v>
      </c>
      <c r="AY65" s="109">
        <v>2.5</v>
      </c>
      <c r="AZ65" s="109">
        <f>AX65-AY65</f>
        <v>-0.12708004057998323</v>
      </c>
      <c r="BA65" s="11"/>
      <c r="BB65" s="111">
        <v>3.2507202900895038</v>
      </c>
      <c r="BC65" s="111">
        <v>3.5</v>
      </c>
      <c r="BD65" s="111">
        <f>BB65-BC65</f>
        <v>-0.24927970991049619</v>
      </c>
      <c r="BE65" s="120"/>
      <c r="BF65" s="112">
        <v>4.024322600327257</v>
      </c>
      <c r="BG65" s="112">
        <v>3.4</v>
      </c>
      <c r="BH65" s="112">
        <f>BF65-BG65</f>
        <v>0.62432260032725706</v>
      </c>
      <c r="BI65" s="11"/>
      <c r="BJ65" s="113">
        <v>2.0540701707144615</v>
      </c>
      <c r="BK65" s="113">
        <v>3.4</v>
      </c>
      <c r="BL65" s="113">
        <f t="shared" ref="BL65:BL67" si="54">BJ65-BK65</f>
        <v>-1.3459298292855384</v>
      </c>
      <c r="BM65" s="160"/>
      <c r="BN65" s="11"/>
      <c r="BY65" s="36"/>
      <c r="CA65" s="7">
        <f>AVERAGE(AZ65,BD65, BH65)</f>
        <v>8.2654283278925877E-2</v>
      </c>
      <c r="CB65" s="6">
        <f>AVERAGE(ABS(AZ65),ABS(BD65),ABS(BH65))</f>
        <v>0.33356078360591218</v>
      </c>
      <c r="CC65" s="6">
        <f>SQRT(SUM((AZ65^2),(BD65^2),(BH65^2))/COUNT(AZ65,BD65,BH65))</f>
        <v>0.39499722352030919</v>
      </c>
      <c r="CD65" s="12" t="s">
        <v>13</v>
      </c>
    </row>
    <row r="66" spans="1:83" customFormat="1" x14ac:dyDescent="0.75">
      <c r="A66" s="4" t="s">
        <v>1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11"/>
      <c r="AM66" s="11"/>
      <c r="AN66" s="11"/>
      <c r="AO66" s="8"/>
      <c r="AP66" s="11"/>
      <c r="AQ66" s="11"/>
      <c r="AR66" s="11"/>
      <c r="AS66" s="11"/>
      <c r="AT66" s="11"/>
      <c r="AU66" s="11"/>
      <c r="AV66" s="109"/>
      <c r="AW66" s="11"/>
      <c r="AX66" s="109">
        <v>0.8999999999999897</v>
      </c>
      <c r="AY66" s="109">
        <v>0.3</v>
      </c>
      <c r="AZ66" s="109">
        <f>AX66-AY66</f>
        <v>0.59999999999998965</v>
      </c>
      <c r="BA66" s="11"/>
      <c r="BB66" s="111">
        <v>3</v>
      </c>
      <c r="BC66" s="111">
        <v>1.7</v>
      </c>
      <c r="BD66" s="111">
        <f>BB66-BC66</f>
        <v>1.3</v>
      </c>
      <c r="BE66" s="120"/>
      <c r="BF66" s="112">
        <v>3.8999999999999924</v>
      </c>
      <c r="BG66" s="112">
        <v>2.2000000000000002</v>
      </c>
      <c r="BH66" s="112">
        <f>BF66-BG66</f>
        <v>1.6999999999999922</v>
      </c>
      <c r="BI66" s="11"/>
      <c r="BJ66" s="113">
        <v>2.4000000000000021</v>
      </c>
      <c r="BK66" s="113">
        <v>2.7</v>
      </c>
      <c r="BL66" s="113">
        <f t="shared" si="54"/>
        <v>-0.29999999999999805</v>
      </c>
      <c r="BM66" s="160"/>
      <c r="BN66" s="11"/>
      <c r="BY66" s="36"/>
      <c r="CA66" s="7">
        <f>AVERAGE(AZ66,BD66, BH66)</f>
        <v>1.199999999999994</v>
      </c>
      <c r="CB66" s="6">
        <f>AVERAGE(ABS(AZ66),ABS(BD66),ABS(BH66))</f>
        <v>1.199999999999994</v>
      </c>
      <c r="CC66" s="6">
        <f>SQRT(SUM((AZ66^2),(BD66^2),(BH66^2))/COUNT(AZ66,BD66,BH66))</f>
        <v>1.2832251036613389</v>
      </c>
      <c r="CD66" s="12" t="s">
        <v>13</v>
      </c>
    </row>
    <row r="67" spans="1:83" customFormat="1" x14ac:dyDescent="0.75">
      <c r="A67" s="4" t="s">
        <v>16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11"/>
      <c r="AM67" s="11"/>
      <c r="AN67" s="11"/>
      <c r="AO67" s="8"/>
      <c r="AP67" s="11"/>
      <c r="AQ67" s="11"/>
      <c r="AR67" s="11"/>
      <c r="AS67" s="11"/>
      <c r="AT67" s="11"/>
      <c r="AU67" s="11"/>
      <c r="AV67" s="109"/>
      <c r="AW67" s="11"/>
      <c r="AX67" s="109">
        <v>0.14064476304021412</v>
      </c>
      <c r="AY67" s="109">
        <v>0</v>
      </c>
      <c r="AZ67" s="109">
        <f>AX67-AY67</f>
        <v>0.14064476304021412</v>
      </c>
      <c r="BA67" s="11"/>
      <c r="BB67" s="111">
        <v>2.930294902925823</v>
      </c>
      <c r="BC67" s="111">
        <v>1.6</v>
      </c>
      <c r="BD67" s="111">
        <f>BB67-BC67</f>
        <v>1.3302949029258229</v>
      </c>
      <c r="BE67" s="160"/>
      <c r="BF67" s="112">
        <v>2.5344028482822409</v>
      </c>
      <c r="BG67" s="112">
        <v>2</v>
      </c>
      <c r="BH67" s="112">
        <f>BF67-BG67</f>
        <v>0.53440284828224094</v>
      </c>
      <c r="BI67" s="11"/>
      <c r="BJ67" s="113">
        <v>2.8115494557848137</v>
      </c>
      <c r="BK67" s="113">
        <v>2.5</v>
      </c>
      <c r="BL67" s="113">
        <f t="shared" si="54"/>
        <v>0.31154945578481374</v>
      </c>
      <c r="BM67" s="160"/>
      <c r="BN67" s="11"/>
      <c r="BY67" s="36"/>
      <c r="CA67" s="7">
        <f>AVERAGE(AZ67,BD67, BH67)</f>
        <v>0.66844750474942594</v>
      </c>
      <c r="CB67" s="6">
        <f>AVERAGE(ABS(AZ67),ABS(BD67),ABS(BH67))</f>
        <v>0.66844750474942594</v>
      </c>
      <c r="CC67" s="6">
        <f>SQRT(SUM((AZ67^2),(BD67^2),(BH67^2))/COUNT(AZ67,BD67,BH67))</f>
        <v>0.83167539388338174</v>
      </c>
      <c r="CD67" s="12" t="s">
        <v>13</v>
      </c>
    </row>
    <row r="68" spans="1:83" customFormat="1" ht="14.45" customHeight="1" x14ac:dyDescent="0.75">
      <c r="A68" s="64" t="s">
        <v>170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Q68" s="114"/>
      <c r="BR68" s="114"/>
      <c r="BS68" s="114"/>
      <c r="BT68" s="114"/>
      <c r="BU68" s="114"/>
      <c r="BV68" s="114"/>
      <c r="BW68" s="114"/>
      <c r="BX68" s="114"/>
      <c r="BY68" s="172"/>
      <c r="CA68" s="103"/>
      <c r="CB68" s="103"/>
      <c r="CC68" s="103"/>
      <c r="CD68" s="11"/>
    </row>
    <row r="69" spans="1:83" customFormat="1" x14ac:dyDescent="0.75">
      <c r="A69" s="4" t="s">
        <v>0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 t="s">
        <v>195</v>
      </c>
      <c r="AE69" s="4"/>
      <c r="AF69" s="4"/>
      <c r="AG69" s="4"/>
      <c r="AH69" s="4"/>
      <c r="AI69" s="4"/>
      <c r="AJ69" s="4"/>
      <c r="AK69" s="4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09"/>
      <c r="AW69" s="11"/>
      <c r="AX69" s="11"/>
      <c r="AY69" s="11"/>
      <c r="AZ69" s="109"/>
      <c r="BA69" s="11"/>
      <c r="BB69" s="109">
        <v>6.3168685748706377</v>
      </c>
      <c r="BC69" s="109">
        <v>6.6</v>
      </c>
      <c r="BD69" s="109">
        <f>BB69-BC69</f>
        <v>-0.28313142512936196</v>
      </c>
      <c r="BE69" s="154"/>
      <c r="BF69" s="111">
        <v>8.0863983857734745</v>
      </c>
      <c r="BG69" s="111">
        <v>6.3</v>
      </c>
      <c r="BH69" s="15">
        <f>BF69-BG69</f>
        <v>1.7863983857734747</v>
      </c>
      <c r="BI69" s="153"/>
      <c r="BJ69" s="112">
        <v>4.5321514367708149</v>
      </c>
      <c r="BK69" s="112">
        <v>5.7</v>
      </c>
      <c r="BL69" s="112">
        <f>BJ69-BK69</f>
        <v>-1.1678485632291853</v>
      </c>
      <c r="BM69" s="120"/>
      <c r="BN69" s="162"/>
      <c r="BO69" s="113">
        <v>5.6</v>
      </c>
      <c r="BP69" s="113"/>
      <c r="BY69" s="36"/>
      <c r="CA69" s="7">
        <f>AVERAGE(BD69, BH69,BL69)</f>
        <v>0.11180613247164246</v>
      </c>
      <c r="CB69" s="6">
        <f>AVERAGE(ABS(BD69),ABS(BH69),ABS(BL69))</f>
        <v>1.079126124710674</v>
      </c>
      <c r="CC69" s="6">
        <f>SQRT(SUM((BD69^2),(BH69^2),(BL69^2))/COUNT(BD69,BH69,BL69))</f>
        <v>1.2430141945054816</v>
      </c>
      <c r="CD69" s="12" t="s">
        <v>13</v>
      </c>
    </row>
    <row r="70" spans="1:83" customFormat="1" x14ac:dyDescent="0.75">
      <c r="A70" s="4" t="s">
        <v>15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11"/>
      <c r="AM70" s="11"/>
      <c r="AN70" s="11"/>
      <c r="AO70" s="8"/>
      <c r="AP70" s="11"/>
      <c r="AQ70" s="11"/>
      <c r="AR70" s="11"/>
      <c r="AS70" s="11"/>
      <c r="AT70" s="11"/>
      <c r="AU70" s="11"/>
      <c r="AV70" s="109"/>
      <c r="AW70" s="11"/>
      <c r="AX70" s="11"/>
      <c r="AY70" s="11"/>
      <c r="AZ70" s="109"/>
      <c r="BA70" s="153"/>
      <c r="BB70" s="109">
        <v>3.2507202900895038</v>
      </c>
      <c r="BC70" s="109">
        <v>3.7</v>
      </c>
      <c r="BD70" s="109">
        <f>BB70-BC70</f>
        <v>-0.44927970991049637</v>
      </c>
      <c r="BE70" s="154"/>
      <c r="BF70" s="111">
        <v>4.024322600327257</v>
      </c>
      <c r="BG70" s="111">
        <v>3.4</v>
      </c>
      <c r="BH70" s="111">
        <f>BF70-BG70</f>
        <v>0.62432260032725706</v>
      </c>
      <c r="BI70" s="153"/>
      <c r="BJ70" s="112">
        <v>2.0540701707144615</v>
      </c>
      <c r="BK70" s="112">
        <v>3.2</v>
      </c>
      <c r="BL70" s="112">
        <f>BJ70-BK70</f>
        <v>-1.1459298292855387</v>
      </c>
      <c r="BM70" s="120"/>
      <c r="BN70" s="162"/>
      <c r="BO70" s="113">
        <v>3.2</v>
      </c>
      <c r="BP70" s="113"/>
      <c r="BY70" s="36"/>
      <c r="CA70" s="7">
        <f t="shared" ref="CA70:CA72" si="55">AVERAGE(BD70, BH70,BL70)</f>
        <v>-0.32362897962292597</v>
      </c>
      <c r="CB70" s="6">
        <f t="shared" ref="CB70:CB72" si="56">AVERAGE(ABS(BD70),ABS(BH70),ABS(BL70))</f>
        <v>0.73984404650776403</v>
      </c>
      <c r="CC70" s="6">
        <f>SQRT(SUM((BD70^2),(BH70^2),(BL70^2))/COUNT(BD70,BH70,BL70))</f>
        <v>0.79682414217589059</v>
      </c>
      <c r="CD70" s="12" t="s">
        <v>151</v>
      </c>
    </row>
    <row r="71" spans="1:83" customFormat="1" x14ac:dyDescent="0.75">
      <c r="A71" s="4" t="s">
        <v>1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153"/>
      <c r="AM71" s="153"/>
      <c r="AN71" s="153"/>
      <c r="AO71" s="8"/>
      <c r="AP71" s="153"/>
      <c r="AQ71" s="153"/>
      <c r="AR71" s="153"/>
      <c r="AS71" s="153"/>
      <c r="AT71" s="153"/>
      <c r="AU71" s="153"/>
      <c r="AV71" s="109"/>
      <c r="AW71" s="153"/>
      <c r="AX71" s="153"/>
      <c r="AY71" s="153"/>
      <c r="AZ71" s="109"/>
      <c r="BA71" s="153"/>
      <c r="BB71" s="109">
        <v>3</v>
      </c>
      <c r="BC71" s="109">
        <v>2.8</v>
      </c>
      <c r="BD71" s="109">
        <f>BB71-BC71</f>
        <v>0.20000000000000018</v>
      </c>
      <c r="BE71" s="154"/>
      <c r="BF71" s="111">
        <v>3.8999999999999924</v>
      </c>
      <c r="BG71" s="111">
        <v>2.8</v>
      </c>
      <c r="BH71" s="111">
        <f>BF71-BG71</f>
        <v>1.0999999999999925</v>
      </c>
      <c r="BI71" s="153"/>
      <c r="BJ71" s="112">
        <v>2.4000000000000021</v>
      </c>
      <c r="BK71" s="112">
        <v>2.4</v>
      </c>
      <c r="BL71" s="112">
        <f>BJ71-BK71</f>
        <v>0</v>
      </c>
      <c r="BM71" s="120"/>
      <c r="BN71" s="162"/>
      <c r="BO71" s="113">
        <v>23</v>
      </c>
      <c r="BP71" s="113"/>
      <c r="BY71" s="36"/>
      <c r="CA71" s="7">
        <f t="shared" si="55"/>
        <v>0.43333333333333091</v>
      </c>
      <c r="CB71" s="6">
        <f t="shared" si="56"/>
        <v>0.43333333333333091</v>
      </c>
      <c r="CC71" s="6">
        <f>SQRT(SUM((BD71^2),(BH71^2),(BL71^2))/COUNT(BD71,BH71,BL71))</f>
        <v>0.64549722436789858</v>
      </c>
      <c r="CD71" s="12" t="s">
        <v>13</v>
      </c>
    </row>
    <row r="72" spans="1:83" customFormat="1" x14ac:dyDescent="0.75">
      <c r="A72" s="4" t="s">
        <v>16</v>
      </c>
      <c r="B72" s="159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8"/>
      <c r="Z72" s="159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57"/>
      <c r="AM72" s="157"/>
      <c r="AN72" s="157"/>
      <c r="AO72" s="169"/>
      <c r="AP72" s="157"/>
      <c r="AQ72" s="157"/>
      <c r="AR72" s="157"/>
      <c r="AS72" s="157"/>
      <c r="AT72" s="157"/>
      <c r="AU72" s="157"/>
      <c r="AV72" s="156"/>
      <c r="AW72" s="157"/>
      <c r="AX72" s="157"/>
      <c r="AY72" s="157"/>
      <c r="AZ72" s="109"/>
      <c r="BA72" s="153"/>
      <c r="BB72" s="156">
        <v>2.930294902925823</v>
      </c>
      <c r="BC72" s="156">
        <v>2.8</v>
      </c>
      <c r="BD72" s="156">
        <f>BB72-BC72</f>
        <v>0.13029490292582313</v>
      </c>
      <c r="BE72" s="164"/>
      <c r="BF72" s="111">
        <v>2.5344028482822409</v>
      </c>
      <c r="BG72" s="111">
        <v>2.8</v>
      </c>
      <c r="BH72" s="111">
        <f>BF72-BG72</f>
        <v>-0.26559715171775888</v>
      </c>
      <c r="BI72" s="157"/>
      <c r="BJ72" s="112">
        <v>2.8115494557848137</v>
      </c>
      <c r="BK72" s="112">
        <v>2.4</v>
      </c>
      <c r="BL72" s="112">
        <f>BJ72-BK72</f>
        <v>0.41154945578481383</v>
      </c>
      <c r="BM72" s="161"/>
      <c r="BN72" s="162"/>
      <c r="BO72" s="113">
        <v>2.1</v>
      </c>
      <c r="BP72" s="113"/>
      <c r="BY72" s="36"/>
      <c r="CA72" s="7">
        <f t="shared" si="55"/>
        <v>9.2082402330959365E-2</v>
      </c>
      <c r="CB72" s="6">
        <f t="shared" si="56"/>
        <v>0.2691471701427986</v>
      </c>
      <c r="CC72" s="6">
        <f>SQRT(SUM((BD72^2),(BH72^2),(BL72^2))/COUNT(BD72,BH72,BL72))</f>
        <v>0.29262693159596703</v>
      </c>
      <c r="CD72" s="12" t="s">
        <v>13</v>
      </c>
    </row>
    <row r="73" spans="1:83" customFormat="1" x14ac:dyDescent="0.75">
      <c r="A73" s="64" t="s">
        <v>186</v>
      </c>
      <c r="B73" s="64"/>
      <c r="C73" s="64"/>
      <c r="D73" s="64"/>
      <c r="E73" s="114"/>
      <c r="F73" s="114"/>
      <c r="G73" s="114"/>
      <c r="H73" s="64"/>
      <c r="I73" s="64"/>
      <c r="J73" s="64"/>
      <c r="K73" s="114"/>
      <c r="L73" s="114"/>
      <c r="M73" s="114"/>
      <c r="N73" s="64"/>
      <c r="O73" s="64"/>
      <c r="P73" s="64"/>
      <c r="Q73" s="114"/>
      <c r="R73" s="114"/>
      <c r="S73" s="114"/>
      <c r="T73" s="64"/>
      <c r="U73" s="64"/>
      <c r="V73" s="64"/>
      <c r="W73" s="114"/>
      <c r="X73" s="114"/>
      <c r="Y73" s="64"/>
      <c r="Z73" s="64"/>
      <c r="AA73" s="64"/>
      <c r="AB73" s="64"/>
      <c r="AC73" s="114"/>
      <c r="AD73" s="114"/>
      <c r="AE73" s="114"/>
      <c r="AF73" s="114"/>
      <c r="AG73" s="114"/>
      <c r="AH73" s="114"/>
      <c r="AI73" s="64"/>
      <c r="AJ73" s="64"/>
      <c r="AK73" s="64"/>
      <c r="AL73" s="64"/>
      <c r="AM73" s="114"/>
      <c r="AN73" s="114"/>
      <c r="AO73" s="114"/>
      <c r="AP73" s="114"/>
      <c r="AQ73" s="114"/>
      <c r="AR73" s="114"/>
      <c r="AS73" s="64"/>
      <c r="AT73" s="64"/>
      <c r="AU73" s="64"/>
      <c r="AV73" s="64"/>
      <c r="AW73" s="114"/>
      <c r="AX73" s="114"/>
      <c r="AY73" s="114"/>
      <c r="AZ73" s="64"/>
      <c r="BA73" s="64"/>
      <c r="BB73" s="114"/>
      <c r="BC73" s="64"/>
      <c r="BD73" s="64"/>
      <c r="BE73" s="64"/>
      <c r="BF73" s="64"/>
      <c r="BG73" s="64"/>
      <c r="BH73" s="64"/>
      <c r="BI73" s="114"/>
      <c r="BJ73" s="114"/>
      <c r="BK73" s="114"/>
      <c r="BL73" s="114"/>
      <c r="BM73" s="64"/>
      <c r="BN73" s="64"/>
      <c r="BO73" s="64"/>
      <c r="BP73" s="64"/>
      <c r="BQ73" s="114"/>
      <c r="BR73" s="114"/>
      <c r="BS73" s="114"/>
      <c r="BT73" s="114"/>
      <c r="BU73" s="114"/>
      <c r="BV73" s="114"/>
      <c r="BW73" s="64"/>
      <c r="BX73" s="64"/>
      <c r="BY73" s="170"/>
      <c r="CA73" s="7"/>
      <c r="CB73" s="6"/>
      <c r="CC73" s="6"/>
      <c r="CD73" s="12"/>
    </row>
    <row r="74" spans="1:83" customFormat="1" x14ac:dyDescent="0.75">
      <c r="A74" s="4" t="s">
        <v>0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11"/>
      <c r="AM74" s="11"/>
      <c r="AN74" s="11"/>
      <c r="AO74" s="8"/>
      <c r="AP74" s="11"/>
      <c r="AQ74" s="11"/>
      <c r="AR74" s="11"/>
      <c r="AS74" s="11"/>
      <c r="AT74" s="11"/>
      <c r="AU74" s="11"/>
      <c r="AV74" s="109"/>
      <c r="AW74" s="11"/>
      <c r="AX74" s="11"/>
      <c r="AY74" s="11"/>
      <c r="AZ74" s="109"/>
      <c r="BA74" s="11"/>
      <c r="BB74" s="109"/>
      <c r="BC74" s="109"/>
      <c r="BD74" s="109"/>
      <c r="BE74" s="154"/>
      <c r="BF74" s="109">
        <v>8.0863983857734745</v>
      </c>
      <c r="BG74" s="109">
        <v>7.9942395147426311</v>
      </c>
      <c r="BH74" s="109">
        <f>BF74-BG74</f>
        <v>9.2158871030843414E-2</v>
      </c>
      <c r="BI74" s="153"/>
      <c r="BJ74" s="111">
        <v>4.5321514367708149</v>
      </c>
      <c r="BK74" s="111">
        <v>6.203191392765234</v>
      </c>
      <c r="BL74" s="111">
        <f>BJ74-BK74</f>
        <v>-1.6710399559944191</v>
      </c>
      <c r="BM74" s="120"/>
      <c r="BN74" s="112"/>
      <c r="BO74" s="112">
        <v>5.8318457090468456</v>
      </c>
      <c r="BP74" s="112"/>
      <c r="BQ74" s="120"/>
      <c r="BR74" s="113"/>
      <c r="BS74" s="113">
        <v>5.5212679514604162</v>
      </c>
      <c r="BT74" s="113"/>
      <c r="BU74" s="120"/>
      <c r="BV74" s="120"/>
      <c r="BW74" s="120"/>
      <c r="BX74" s="120"/>
      <c r="BY74" s="120"/>
      <c r="CA74" s="7">
        <f>AVERAGE(BH74, BL74)</f>
        <v>-0.78944054248178785</v>
      </c>
      <c r="CB74" s="6">
        <f>AVERAGE(ABS(BH74),ABS(BL74))</f>
        <v>0.88159941351263127</v>
      </c>
      <c r="CC74" s="6">
        <f>SQRT(SUM((BH74^2),(BL74^2))/COUNT(BH74,BL74))</f>
        <v>1.1833992969491551</v>
      </c>
      <c r="CD74" s="12" t="s">
        <v>151</v>
      </c>
    </row>
    <row r="75" spans="1:83" customFormat="1" x14ac:dyDescent="0.75">
      <c r="A75" s="4" t="s">
        <v>15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11"/>
      <c r="AM75" s="11"/>
      <c r="AN75" s="11"/>
      <c r="AO75" s="8"/>
      <c r="AP75" s="11"/>
      <c r="AQ75" s="11"/>
      <c r="AR75" s="11"/>
      <c r="AS75" s="11"/>
      <c r="AT75" s="11"/>
      <c r="AU75" s="11"/>
      <c r="AV75" s="109"/>
      <c r="AW75" s="11"/>
      <c r="AX75" s="11"/>
      <c r="AY75" s="11"/>
      <c r="AZ75" s="109"/>
      <c r="BA75" s="11"/>
      <c r="BB75" s="109"/>
      <c r="BC75" s="109"/>
      <c r="BD75" s="109"/>
      <c r="BE75" s="154"/>
      <c r="BF75" s="109">
        <v>4.024322600327257</v>
      </c>
      <c r="BG75" s="109">
        <v>4.7550400611475254</v>
      </c>
      <c r="BH75" s="109">
        <f t="shared" ref="BH75:BH77" si="57">BF75-BG75</f>
        <v>-0.73071746082026845</v>
      </c>
      <c r="BI75" s="153"/>
      <c r="BJ75" s="111">
        <v>2.0540701707144615</v>
      </c>
      <c r="BK75" s="111">
        <v>2.9999955901157733</v>
      </c>
      <c r="BL75" s="111">
        <f>BJ75-BK75</f>
        <v>-0.94592541940131181</v>
      </c>
      <c r="BM75" s="120"/>
      <c r="BN75" s="112"/>
      <c r="BO75" s="112">
        <v>3.0000007871886964</v>
      </c>
      <c r="BP75" s="112"/>
      <c r="BQ75" s="120"/>
      <c r="BR75" s="113"/>
      <c r="BS75" s="113">
        <v>2.8999979680218217</v>
      </c>
      <c r="BT75" s="113"/>
      <c r="BU75" s="120"/>
      <c r="BV75" s="120"/>
      <c r="BW75" s="120"/>
      <c r="BX75" s="120"/>
      <c r="BY75" s="120"/>
      <c r="CA75" s="7">
        <f>AVERAGE(BH75, BL75)</f>
        <v>-0.83832144011079013</v>
      </c>
      <c r="CB75" s="6">
        <f>AVERAGE(ABS(BH75),ABS(BL75))</f>
        <v>0.83832144011079013</v>
      </c>
      <c r="CC75" s="6">
        <f>SQRT(SUM((BH75^2),(BL75^2))/COUNT(BH75,BL75))</f>
        <v>0.84519906135098377</v>
      </c>
      <c r="CD75" s="12" t="s">
        <v>151</v>
      </c>
    </row>
    <row r="76" spans="1:83" customFormat="1" x14ac:dyDescent="0.75">
      <c r="A76" s="4" t="s">
        <v>1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11"/>
      <c r="AM76" s="11"/>
      <c r="AN76" s="11"/>
      <c r="AO76" s="8"/>
      <c r="AP76" s="11"/>
      <c r="AQ76" s="11"/>
      <c r="AR76" s="11"/>
      <c r="AS76" s="11"/>
      <c r="AT76" s="11"/>
      <c r="AU76" s="11"/>
      <c r="AV76" s="109"/>
      <c r="AW76" s="11"/>
      <c r="AX76" s="11"/>
      <c r="AY76" s="11"/>
      <c r="AZ76" s="109"/>
      <c r="BA76" s="11"/>
      <c r="BB76" s="109"/>
      <c r="BC76" s="109"/>
      <c r="BD76" s="109"/>
      <c r="BE76" s="154"/>
      <c r="BF76" s="109">
        <v>3.8999999999999924</v>
      </c>
      <c r="BG76" s="109">
        <v>3.0921657341778541</v>
      </c>
      <c r="BH76" s="109">
        <f t="shared" si="57"/>
        <v>0.80783426582213824</v>
      </c>
      <c r="BI76" s="153"/>
      <c r="BJ76" s="111">
        <v>2.4000000000000021</v>
      </c>
      <c r="BK76" s="111">
        <v>3.109898970672262</v>
      </c>
      <c r="BL76" s="111">
        <f>BJ76-BK76</f>
        <v>-0.70989897067225982</v>
      </c>
      <c r="BM76" s="120"/>
      <c r="BN76" s="112"/>
      <c r="BO76" s="112">
        <v>2.7493639807917134</v>
      </c>
      <c r="BP76" s="112"/>
      <c r="BQ76" s="120"/>
      <c r="BR76" s="113"/>
      <c r="BS76" s="113">
        <v>2.5473955638495056</v>
      </c>
      <c r="BT76" s="113"/>
      <c r="BU76" s="120"/>
      <c r="BV76" s="120"/>
      <c r="BW76" s="120"/>
      <c r="BX76" s="120"/>
      <c r="BY76" s="120"/>
      <c r="BZ76" s="29"/>
      <c r="CA76" s="7">
        <f>AVERAGE(BH76, BL76)</f>
        <v>4.896764757493921E-2</v>
      </c>
      <c r="CB76" s="6">
        <f>AVERAGE(ABS(BH76),ABS(BL76))</f>
        <v>0.75886661824719903</v>
      </c>
      <c r="CC76" s="6">
        <f>SQRT(SUM((BH76^2),(BL76^2))/COUNT(BH76,BL76))</f>
        <v>0.76044485322669098</v>
      </c>
      <c r="CD76" s="12" t="s">
        <v>13</v>
      </c>
      <c r="CE76" s="29"/>
    </row>
    <row r="77" spans="1:83" customFormat="1" x14ac:dyDescent="0.75">
      <c r="A77" s="4" t="s">
        <v>16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11"/>
      <c r="AM77" s="11"/>
      <c r="AN77" s="11"/>
      <c r="AO77" s="8"/>
      <c r="AP77" s="11"/>
      <c r="AQ77" s="11"/>
      <c r="AR77" s="11"/>
      <c r="AS77" s="11"/>
      <c r="AT77" s="11"/>
      <c r="AU77" s="11"/>
      <c r="AV77" s="109"/>
      <c r="AW77" s="11"/>
      <c r="AX77" s="11"/>
      <c r="AY77" s="11"/>
      <c r="AZ77" s="109"/>
      <c r="BA77" s="11"/>
      <c r="BB77" s="109"/>
      <c r="BC77" s="109"/>
      <c r="BD77" s="109"/>
      <c r="BE77" s="154"/>
      <c r="BF77" s="109">
        <v>2.5344028482822409</v>
      </c>
      <c r="BG77" s="109">
        <v>2.5</v>
      </c>
      <c r="BH77" s="109">
        <f t="shared" si="57"/>
        <v>3.4402848282240939E-2</v>
      </c>
      <c r="BI77" s="153"/>
      <c r="BJ77" s="111">
        <v>2.8115494557848137</v>
      </c>
      <c r="BK77" s="111">
        <v>2.5</v>
      </c>
      <c r="BL77" s="111">
        <f>BJ77-BK77</f>
        <v>0.31154945578481374</v>
      </c>
      <c r="BM77" s="120"/>
      <c r="BN77" s="112"/>
      <c r="BO77" s="112">
        <v>2.1999999999999997</v>
      </c>
      <c r="BP77" s="112"/>
      <c r="BR77" s="113"/>
      <c r="BS77" s="113">
        <v>2.1</v>
      </c>
      <c r="BT77" s="113"/>
      <c r="BU77" s="120"/>
      <c r="BV77" s="120"/>
      <c r="BW77" s="120"/>
      <c r="BX77" s="120"/>
      <c r="BY77" s="120"/>
      <c r="BZ77" s="120"/>
      <c r="CA77" s="7">
        <f>AVERAGE(BH77, BL77)</f>
        <v>0.17297615203352734</v>
      </c>
      <c r="CB77" s="6">
        <f>AVERAGE(ABS(BH77),ABS(BL77))</f>
        <v>0.17297615203352734</v>
      </c>
      <c r="CC77" s="6">
        <f>SQRT(SUM((BH77^2),(BL77^2))/COUNT(BH77,BL77))</f>
        <v>0.22163778938816425</v>
      </c>
      <c r="CD77" s="12" t="s">
        <v>13</v>
      </c>
      <c r="CE77" s="29"/>
    </row>
    <row r="78" spans="1:83" customFormat="1" x14ac:dyDescent="0.75">
      <c r="A78" s="64" t="s">
        <v>187</v>
      </c>
      <c r="B78" s="64"/>
      <c r="C78" s="64"/>
      <c r="D78" s="114"/>
      <c r="E78" s="114"/>
      <c r="F78" s="114"/>
      <c r="G78" s="114"/>
      <c r="H78" s="64"/>
      <c r="I78" s="64"/>
      <c r="J78" s="114"/>
      <c r="K78" s="114"/>
      <c r="L78" s="114"/>
      <c r="M78" s="114"/>
      <c r="N78" s="64"/>
      <c r="O78" s="64"/>
      <c r="P78" s="114"/>
      <c r="Q78" s="114"/>
      <c r="R78" s="114"/>
      <c r="S78" s="114"/>
      <c r="T78" s="64"/>
      <c r="U78" s="64"/>
      <c r="V78" s="114"/>
      <c r="W78" s="114"/>
      <c r="X78" s="114"/>
      <c r="Y78" s="64"/>
      <c r="Z78" s="64"/>
      <c r="AA78" s="64"/>
      <c r="AB78" s="114"/>
      <c r="AC78" s="114"/>
      <c r="AD78" s="114"/>
      <c r="AE78" s="114"/>
      <c r="AF78" s="114"/>
      <c r="AG78" s="114"/>
      <c r="AH78" s="64"/>
      <c r="AI78" s="64"/>
      <c r="AJ78" s="64"/>
      <c r="AK78" s="64"/>
      <c r="AL78" s="114"/>
      <c r="AM78" s="114"/>
      <c r="AN78" s="64"/>
      <c r="AO78" s="64"/>
      <c r="AP78" s="64"/>
      <c r="AQ78" s="114"/>
      <c r="AR78" s="114"/>
      <c r="AS78" s="114"/>
      <c r="AT78" s="114"/>
      <c r="AU78" s="114"/>
      <c r="AV78" s="114"/>
      <c r="AW78" s="64"/>
      <c r="AX78" s="64"/>
      <c r="AY78" s="64"/>
      <c r="AZ78" s="64"/>
      <c r="BA78" s="114"/>
      <c r="BB78" s="11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114"/>
      <c r="BQ78" s="114"/>
      <c r="BR78" s="64"/>
      <c r="BS78" s="64"/>
      <c r="BT78" s="64"/>
      <c r="BU78" s="114"/>
      <c r="BV78" s="114"/>
      <c r="BW78" s="114"/>
      <c r="BX78" s="114"/>
      <c r="BY78" s="172"/>
      <c r="BZ78" s="120"/>
      <c r="CA78" s="154"/>
      <c r="CB78" s="120"/>
      <c r="CC78" s="120"/>
      <c r="CD78" s="120"/>
      <c r="CE78" s="29"/>
    </row>
    <row r="79" spans="1:83" customFormat="1" x14ac:dyDescent="0.75">
      <c r="A79" s="4" t="s">
        <v>0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11"/>
      <c r="AM79" s="11"/>
      <c r="AN79" s="11"/>
      <c r="AO79" s="8"/>
      <c r="AP79" s="11"/>
      <c r="AQ79" s="11"/>
      <c r="AR79" s="11"/>
      <c r="AS79" s="11"/>
      <c r="AT79" s="11"/>
      <c r="AU79" s="11"/>
      <c r="AV79" s="109"/>
      <c r="AW79" s="11"/>
      <c r="AX79" s="11"/>
      <c r="AY79" s="11"/>
      <c r="AZ79" s="109"/>
      <c r="BA79" s="11"/>
      <c r="BB79" s="109"/>
      <c r="BC79" s="109"/>
      <c r="BD79" s="109"/>
      <c r="BE79" s="154"/>
      <c r="BF79" s="109"/>
      <c r="BG79" s="109"/>
      <c r="BH79" s="109"/>
      <c r="BI79" s="109"/>
      <c r="BJ79" s="109">
        <v>4.5321514367708149</v>
      </c>
      <c r="BK79" s="109">
        <v>6.4</v>
      </c>
      <c r="BL79" s="109">
        <f>BJ79-BK79</f>
        <v>-1.8678485632291855</v>
      </c>
      <c r="BM79" s="153"/>
      <c r="BN79" s="111"/>
      <c r="BO79" s="111">
        <v>5.6</v>
      </c>
      <c r="BP79" s="111"/>
      <c r="BQ79" s="120"/>
      <c r="BR79" s="112"/>
      <c r="BS79" s="112">
        <v>5.3</v>
      </c>
      <c r="BT79" s="112"/>
      <c r="BU79" s="120"/>
      <c r="BV79" s="113"/>
      <c r="BW79" s="113">
        <v>5.3</v>
      </c>
      <c r="BX79" s="113"/>
      <c r="BY79" s="120"/>
      <c r="BZ79" s="120"/>
      <c r="CA79" s="154"/>
      <c r="CB79" s="120"/>
      <c r="CC79" s="120"/>
      <c r="CD79" s="120"/>
      <c r="CE79" s="29"/>
    </row>
    <row r="80" spans="1:83" customFormat="1" x14ac:dyDescent="0.75">
      <c r="A80" s="4" t="s">
        <v>15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11"/>
      <c r="AM80" s="11"/>
      <c r="AN80" s="11"/>
      <c r="AO80" s="8"/>
      <c r="AP80" s="11"/>
      <c r="AQ80" s="11"/>
      <c r="AR80" s="11"/>
      <c r="AS80" s="11"/>
      <c r="AT80" s="11"/>
      <c r="AU80" s="11"/>
      <c r="AV80" s="109"/>
      <c r="AW80" s="11"/>
      <c r="AX80" s="11"/>
      <c r="AY80" s="11"/>
      <c r="AZ80" s="109"/>
      <c r="BA80" s="11"/>
      <c r="BB80" s="109"/>
      <c r="BC80" s="109"/>
      <c r="BD80" s="109"/>
      <c r="BE80" s="154"/>
      <c r="BF80" s="109"/>
      <c r="BG80" s="109"/>
      <c r="BH80" s="109"/>
      <c r="BI80" s="109"/>
      <c r="BJ80" s="109">
        <v>2.0540701707144615</v>
      </c>
      <c r="BK80" s="109">
        <v>3.2</v>
      </c>
      <c r="BL80" s="109">
        <f t="shared" ref="BL80:BL82" si="58">BJ80-BK80</f>
        <v>-1.1459298292855387</v>
      </c>
      <c r="BM80" s="153"/>
      <c r="BN80" s="15"/>
      <c r="BO80" s="15">
        <v>2.8</v>
      </c>
      <c r="BP80" s="15"/>
      <c r="BQ80" s="18"/>
      <c r="BR80" s="16"/>
      <c r="BS80" s="16">
        <v>2.8</v>
      </c>
      <c r="BT80" s="16"/>
      <c r="BU80" s="18"/>
      <c r="BV80" s="113"/>
      <c r="BW80" s="113">
        <v>2.8</v>
      </c>
      <c r="BX80" s="113"/>
      <c r="BY80" s="120"/>
      <c r="BZ80" s="120"/>
      <c r="CA80" s="154"/>
      <c r="CB80" s="120"/>
      <c r="CC80" s="120"/>
      <c r="CD80" s="120"/>
      <c r="CE80" s="29"/>
    </row>
    <row r="81" spans="1:83" customFormat="1" x14ac:dyDescent="0.75">
      <c r="A81" s="4" t="s">
        <v>1</v>
      </c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11"/>
      <c r="AM81" s="11"/>
      <c r="AN81" s="11"/>
      <c r="AO81" s="8"/>
      <c r="AP81" s="11"/>
      <c r="AQ81" s="11"/>
      <c r="AR81" s="11"/>
      <c r="AS81" s="11"/>
      <c r="AT81" s="11"/>
      <c r="AU81" s="11"/>
      <c r="AV81" s="109"/>
      <c r="AW81" s="11"/>
      <c r="AX81" s="11"/>
      <c r="AY81" s="11"/>
      <c r="AZ81" s="109"/>
      <c r="BA81" s="11"/>
      <c r="BB81" s="109"/>
      <c r="BC81" s="109"/>
      <c r="BD81" s="109"/>
      <c r="BE81" s="109"/>
      <c r="BF81" s="11"/>
      <c r="BG81" s="11"/>
      <c r="BH81" s="11"/>
      <c r="BI81" s="109"/>
      <c r="BJ81" s="109">
        <v>2.4000000000000021</v>
      </c>
      <c r="BK81" s="109">
        <v>3.1</v>
      </c>
      <c r="BL81" s="109">
        <f t="shared" si="58"/>
        <v>-0.69999999999999796</v>
      </c>
      <c r="BM81" s="109"/>
      <c r="BN81" s="15"/>
      <c r="BO81" s="15">
        <v>2.7</v>
      </c>
      <c r="BP81" s="15"/>
      <c r="BQ81" s="175"/>
      <c r="BR81" s="16"/>
      <c r="BS81" s="16">
        <v>2.4</v>
      </c>
      <c r="BT81" s="16"/>
      <c r="BU81" s="5"/>
      <c r="BV81" s="162"/>
      <c r="BW81" s="17">
        <v>2.4</v>
      </c>
      <c r="BX81" s="162"/>
      <c r="BY81" s="153"/>
      <c r="BZ81" s="120"/>
      <c r="CA81" s="154"/>
      <c r="CB81" s="120"/>
      <c r="CC81" s="120"/>
      <c r="CD81" s="120"/>
      <c r="CE81" s="29"/>
    </row>
    <row r="82" spans="1:83" customFormat="1" x14ac:dyDescent="0.75">
      <c r="A82" s="4" t="s">
        <v>16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11"/>
      <c r="AM82" s="11"/>
      <c r="AN82" s="11"/>
      <c r="AO82" s="8"/>
      <c r="AP82" s="11"/>
      <c r="AQ82" s="11"/>
      <c r="AR82" s="11"/>
      <c r="AS82" s="11"/>
      <c r="AT82" s="11"/>
      <c r="AU82" s="11"/>
      <c r="AV82" s="109"/>
      <c r="AW82" s="11"/>
      <c r="AX82" s="11"/>
      <c r="AY82" s="11"/>
      <c r="AZ82" s="109"/>
      <c r="BA82" s="11"/>
      <c r="BB82" s="109"/>
      <c r="BC82" s="109"/>
      <c r="BD82" s="109"/>
      <c r="BE82" s="109"/>
      <c r="BF82" s="11"/>
      <c r="BG82" s="11"/>
      <c r="BH82" s="11"/>
      <c r="BI82" s="109"/>
      <c r="BJ82" s="109">
        <v>2.8115494557848137</v>
      </c>
      <c r="BK82" s="109">
        <v>2.8</v>
      </c>
      <c r="BL82" s="109">
        <f t="shared" si="58"/>
        <v>1.1549455784813922E-2</v>
      </c>
      <c r="BM82" s="109"/>
      <c r="BN82" s="15"/>
      <c r="BO82" s="15">
        <v>2.5</v>
      </c>
      <c r="BP82" s="15"/>
      <c r="BQ82" s="175"/>
      <c r="BR82" s="16"/>
      <c r="BS82" s="16">
        <v>2.1</v>
      </c>
      <c r="BT82" s="16"/>
      <c r="BU82" s="5"/>
      <c r="BV82" s="162"/>
      <c r="BW82" s="17">
        <v>2</v>
      </c>
      <c r="BX82" s="162"/>
      <c r="BY82" s="153"/>
      <c r="BZ82" s="120"/>
      <c r="CA82" s="154"/>
      <c r="CB82" s="120"/>
      <c r="CC82" s="120"/>
      <c r="CD82" s="120"/>
      <c r="CE82" s="29"/>
    </row>
    <row r="83" spans="1:83" customFormat="1" ht="14.45" customHeight="1" x14ac:dyDescent="0.7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6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173"/>
    </row>
    <row r="84" spans="1:83" s="98" customFormat="1" ht="28.5" customHeight="1" x14ac:dyDescent="0.6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7"/>
      <c r="AP84" s="231" t="s">
        <v>32</v>
      </c>
      <c r="AQ84" s="231"/>
      <c r="AR84" s="231"/>
      <c r="AS84" s="96"/>
      <c r="AT84" s="231" t="s">
        <v>158</v>
      </c>
      <c r="AU84" s="231"/>
      <c r="AV84" s="231"/>
      <c r="AW84" s="99"/>
      <c r="AX84" s="231" t="s">
        <v>162</v>
      </c>
      <c r="AY84" s="231"/>
      <c r="AZ84" s="231"/>
      <c r="BA84" s="100"/>
      <c r="BB84" s="231" t="s">
        <v>165</v>
      </c>
      <c r="BC84" s="231"/>
      <c r="BD84" s="231"/>
      <c r="BE84" s="165"/>
      <c r="BF84" s="107"/>
      <c r="BG84" s="107"/>
      <c r="BH84" s="107"/>
      <c r="BI84" s="107"/>
      <c r="BJ84" s="107"/>
      <c r="BK84" s="107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173"/>
    </row>
    <row r="85" spans="1:83" customFormat="1" x14ac:dyDescent="0.75">
      <c r="A85" s="1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68" t="s">
        <v>0</v>
      </c>
      <c r="AM85" s="69"/>
      <c r="AN85" s="67"/>
      <c r="AO85" s="70"/>
      <c r="AP85" s="24">
        <f>AVERAGE(AV59,AR54,AN49,AJ44,AF39,AB34,X29,T24,P19,L14,H9,D4,AZ64,BD69,BH74,BL79)</f>
        <v>1.0837200365892821</v>
      </c>
      <c r="AQ85" s="24">
        <f>AVERAGE(ABS(AV59),ABS(AR54),ABS(AN49),ABS(AJ44),ABS(AF39),ABS(AB34),ABS(X29),ABS(T24),ABS(P19),ABS(L14),ABS(H9),ABS(D4),ABS(AZ64),ABS(BD69),ABS(BH74),ABS(BL79))</f>
        <v>3.0649295807050514</v>
      </c>
      <c r="AR85" s="24">
        <f>SQRT(SUM((BL79^2),(BH74^2),(BD69^2),(AZ64^2),(AV59^2),(AR54^2),(AN49^2),(AJ44^2),(AF39^2),(AB34^2),(X29^2),(T24^2),(P19^2),(L14^2),(H9^2),(D4^2))/COUNT((BL79),(BH74),(BD69),(AZ64),(AV59),(AR54),(AN49),(AJ44),(AF39),(AB34),(X29),(T24),(P19),(L14),(H9),(D4)))</f>
        <v>4.4384112789406949</v>
      </c>
      <c r="AS85" s="11"/>
      <c r="AT85" s="24">
        <f>AVERAGE(BL74,AV54,AR49,AN44,AJ39,AF34,AB29,X24,T19,P14,L9,H4,AZ59,BD64,BH69)</f>
        <v>0.59794310356618796</v>
      </c>
      <c r="AU85" s="24">
        <f>AVERAGE(ABS(BL74),ABS(AV54),ABS(AR49),ABS(AN44),ABS(AJ39),ABS(AF34),ABS(AB29),ABS(X24),ABS(T19),ABS(P14),ABS(L9),ABS(H4),ABS(AZ59),ABS(BD64),ABS(BH69))</f>
        <v>7.4644283890085292</v>
      </c>
      <c r="AV85" s="24">
        <f>SQRT(SUM((BL74^2),(BH69^2),(BD64^2),(AZ59^2),(AV54^2),(AR49^2),(AN44^2),(AJ39^2),(AF34^2),(AB29^2),(X24^2),(T19^2),(P14^2),(L9^2),(H4^2))/COUNT((BL74),(BH69),(BD64),(AZ59),(AV54),(AR49),(AN44),(AJ39),(AF34),(AB29),(X24),(T19),(P14),(L9),(H4)))</f>
        <v>11.173418256140581</v>
      </c>
      <c r="AW85" s="11"/>
      <c r="AX85" s="24">
        <f>AVERAGE(BL69,AV49,AR44,AN39,AJ34,AF29,AB24,X19,T14,P9,L4,AZ54,BD59,BH64)</f>
        <v>-0.91545059678063134</v>
      </c>
      <c r="AY85" s="24">
        <f>AVERAGE(ABS(BL69),ABS(BH64),ABS(BD59),ABS(AZ54),ABS(AV49),ABS(AR44),ABS(AN39),ABS(AJ34),ABS(AF29),ABS(AB24),ABS(X19),ABS(T14),ABS(P9),ABS(L4))</f>
        <v>9.041910888250289</v>
      </c>
      <c r="AZ85" s="24">
        <f>SQRT(SUM((BL69^2),(BH64^2),(BD59^2),(AZ54^2),(AV49^2),(AR44^2),(AN39^2),(AJ34^2),(AF29^2),(AB24^2),(X19^2),(T14^2),(P9^2),(L4^2))/COUNT((BL69),(BH64),(BD59),(AZ54),(AV49),(AR44),(AN39),(AJ34),(AF29),(AB24),(X19),(T14),(P9),(L4)))</f>
        <v>13.548571617449753</v>
      </c>
      <c r="BA85" s="11"/>
      <c r="BB85" s="24">
        <f>AVERAGE(BL64,BH59,BD54,AZ49,AV44,AR39,AN34,AJ29,AF24,AB19,X14,T9,P4)</f>
        <v>-2.6407658402885024</v>
      </c>
      <c r="BC85" s="24">
        <f>AVERAGE(ABS(BL64),ABS(BH59),ABS(BD54),ABS(AZ49),ABS(AV44),ABS(AR39),ABS(AN34),ABS(AJ29),ABS(AF24),ABS(AB19),ABS(X14),ABS(T9),ABS(P4))</f>
        <v>7.5287003743601808</v>
      </c>
      <c r="BD85" s="24">
        <f>SQRT(SUM((BL64^2),(BH59^2),(BD54^2),(AZ49^2),(AV44^2),(AR39^2),(AN34^2),(AJ29^2),(AF24^2),(AB19^2),(X14^2),(T9^2),(P4^2))/COUNT((BL64),(BH59),(BD54),(AZ49),(AV44),(AR39),(AN34),(AJ29),(AF24),(AB19),(X14),(T9),(P4)))</f>
        <v>12.74578204750444</v>
      </c>
      <c r="BE85" s="160"/>
      <c r="BF85" s="11"/>
      <c r="BG85" s="11"/>
      <c r="BH85" s="11"/>
      <c r="BI85" s="11"/>
      <c r="BJ85" s="11"/>
      <c r="BK85" s="11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74"/>
    </row>
    <row r="86" spans="1:83" customFormat="1" x14ac:dyDescent="0.75">
      <c r="A86" s="1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68" t="s">
        <v>15</v>
      </c>
      <c r="AM86" s="69"/>
      <c r="AN86" s="67"/>
      <c r="AO86" s="70"/>
      <c r="AP86" s="24">
        <f>AVERAGE(AV60,AR55,AN50,AJ45,AF40,AB35,X30,T25,P20,L15,H10,D5,AZ65,BD70,BH75,BL80)</f>
        <v>-8.5093512581833453E-2</v>
      </c>
      <c r="AQ86" s="24">
        <f>AVERAGE(ABS(AV60),ABS(AR55),ABS(AN50),ABS(AJ45),ABS(AF40),ABS(AB35),ABS(X30),ABS(T25),ABS(P20),ABS(L15),ABS(H10),ABS(D5),ABS(AZ65),ABS(BD70),ABS(BH75),ABS(BL80))</f>
        <v>1.7653158363617341</v>
      </c>
      <c r="AR86" s="24">
        <f>SQRT(SUM((BL80^2),(BH75^2),(BD70^2),(AZ65^2),(AV60^2),(AR55^2),(AN50^2),(AJ45^2),(AF40^2),(AB35^2),(X30^2),(T25^2),(P20^2),(L15^2),(H10^2),(D5^2))/COUNT((BL80),(BH75),(BD70),(AZ65),(AV60),(AR55),(AN50),(AJ45),(AF40),(AB35),(X30),(T25),(P20),(L15),(H10),(D5)))</f>
        <v>2.2410087414259023</v>
      </c>
      <c r="AS86" s="11"/>
      <c r="AT86" s="24">
        <f>AVERAGE(BL75,AV55,AR50,AN45,AJ40,AF35,AB30,X25,T20,P15,L10,H5,AZ60,BD65,BH70)</f>
        <v>-1.1694665686846866</v>
      </c>
      <c r="AU86" s="24">
        <f>AVERAGE(ABS(BL75),ABS(AV55),ABS(AR50),ABS(AN45),ABS(AJ40),ABS(AF35),ABS(AB30),ABS(X25),ABS(T20),ABS(P15),ABS(L10),ABS(H5),ABS(AZ60),ABS(BD65),ABS(BH70))</f>
        <v>3.3415029655679995</v>
      </c>
      <c r="AV86" s="24">
        <f>SQRT(SUM((BL75^2),(BH70^2),(BD65^2),(AZ60^2),(AV55^2),(AR50^2),(AN45^2),(AJ40^2),(AF35^2),(AB30^2),(X25^2),(T20^2),(P15^2),(L10^2),(H5^2))/COUNT((BL75),(BH70),(BD65),(AZ60),(AV55),(AR50),(AN45),(AJ40),(AF35),(AB30),(X25),(T20),(P15),(L10),(H5)))</f>
        <v>5.4599772627643945</v>
      </c>
      <c r="AW86" s="11"/>
      <c r="AX86" s="24">
        <f>AVERAGE(BL70,AV50,AR45,AN40,AJ35,AF30,AB25,X20,T15,P10,L5,AZ55,BD60,BH65)</f>
        <v>-2.4762206599418155</v>
      </c>
      <c r="AY86" s="24">
        <f>AVERAGE(ABS(BL70),ABS(BH65),ABS(BD60),ABS(AZ55),ABS(AV50),ABS(AR45),ABS(AN40),ABS(AJ35),ABS(AF30),ABS(AB25),ABS(X20),ABS(T15),ABS(P10),ABS(L5))</f>
        <v>4.4569616138838102</v>
      </c>
      <c r="AZ86" s="24">
        <f>SQRT(SUM((BL70^2),(BH65^2),(BD60^2),(AZ55^2),(AV50^2),(AR45^2),(AN40^2),(AJ35^2),(AF30^2),(AB25^2),(X20^2),(T15^2),(P10^2),(L5^2))/COUNT((BL70),(BH65),(BD60),(AZ55),(AV50),(AR45),(AN40),(AJ35),(AF30),(AB25),(X20),(T15),(P10),(L5)))</f>
        <v>7.2872076234337104</v>
      </c>
      <c r="BA86" s="11"/>
      <c r="BB86" s="24">
        <f>AVERAGE(BL65,BH60,BD55,AZ50,AV45,AR40,AN35,AJ30,AF25,AB20,X15,T10,P5)</f>
        <v>-3.557957852794154</v>
      </c>
      <c r="BC86" s="24">
        <f>AVERAGE(ABS(BL65),ABS(BH60),ABS(BD55),ABS(AZ50),ABS(AV45),ABS(AR40),ABS(AN35),ABS(AJ30),ABS(AF25),ABS(AB20),ABS(X15),ABS(T10),ABS(P5))</f>
        <v>4.3854692113257503</v>
      </c>
      <c r="BD86" s="24">
        <f>SQRT(SUM((BL65^2),(BH60^2),(BD55^2),(AZ50^2),(AV45^2),(AR40^2),(AN35^2),(AJ30^2),(AF25^2),(AB20^2),(X15^2),(T10^2),(P5^2))/COUNT((BL65),(BH60),(BD55),(AZ50),(AV45),(AR40),(AN35),(AJ30),(AF25),(AB20),(X15),(T10),(P5)))</f>
        <v>7.5784233456056658</v>
      </c>
      <c r="BE86" s="160"/>
      <c r="BF86" s="11"/>
      <c r="BG86" s="11"/>
      <c r="BH86" s="11"/>
      <c r="BI86" s="11"/>
      <c r="BJ86" s="11"/>
      <c r="BK86" s="11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36"/>
    </row>
    <row r="87" spans="1:83" customFormat="1" x14ac:dyDescent="0.75">
      <c r="A87" s="1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68" t="s">
        <v>1</v>
      </c>
      <c r="AM87" s="69"/>
      <c r="AN87" s="67"/>
      <c r="AO87" s="70"/>
      <c r="AP87" s="24">
        <f>AVERAGE(AV61,AR56,AN51,AJ46,AF41,AB36,X31,T26,P21,L16,H11,D6,AZ66,BD71,BH76,BL81)</f>
        <v>0.96558795622062765</v>
      </c>
      <c r="AQ87" s="24">
        <f>AVERAGE(ABS(AV61),ABS(AR56),ABS(AN51),ABS(AJ46),ABS(AF41),ABS(AB36),ABS(X31),ABS(T26),ABS(P21),ABS(L16),ABS(H11),ABS(D6),ABS(AZ66),ABS(BD71),ABS(BH76),ABS(BL81))</f>
        <v>2.4280879562206259</v>
      </c>
      <c r="AR87" s="24">
        <f>SQRT(SUM((BL81^2),(BH76^2),(BD71^2),(AZ66^2),(AV61^2),(AR56^2),(AN51^2),(AJ46^2),(AF41^2),(AB36^2),(X31^2),(T26^2),(P21^2),(L16^2),(H11^2),(D6^2))/COUNT((BL81),(BH76),(BD71),(AZ66),(AV61),(AR56),(AN51),(AJ46),(AF41),(AB36),(X31),(T26),(P21),(L16),(H11),(D6)))</f>
        <v>3.5667958902683172</v>
      </c>
      <c r="AS87" s="11"/>
      <c r="AT87" s="24">
        <f>AVERAGE(BL76,AV56,AR51,AN46,AJ41,AF36,AB31,X26,T21,P16,L11,H6,AZ61,BD66,BH71)</f>
        <v>1.519340068621851</v>
      </c>
      <c r="AU87" s="24">
        <f>AVERAGE(ABS(BL76),ABS(AV56),ABS(AR51),ABS(AN46),ABS(AJ41),ABS(AF36),ABS(AB31),ABS(X26),ABS(T21),ABS(P16),ABS(L11),ABS(H6),ABS(AZ61),ABS(BD66),ABS(BH71))</f>
        <v>4.6406599313781554</v>
      </c>
      <c r="AV87" s="24">
        <f>SQRT(SUM((BL76^2),(BH71^2),(BD66^2),(AZ61^2),(AV56^2),(AR51^2),(AN46^2),(AJ41^2),(AF36^2),(AB31^2),(X26^2),(T21^2),(P16^2),(L11^2),(H6^2))/COUNT((BL76),(BH71),(BD66),(AZ61),(AV56),(AR51),(AN46),(AJ41),(AF36),(AB31),(X26),(T21),(P16),(L11),(H6)))</f>
        <v>6.7959495610672986</v>
      </c>
      <c r="AW87" s="11"/>
      <c r="AX87" s="24">
        <f>AVERAGE(BL71,AV51,AR46,AN41,AJ36,AF31,AB26,X21,T16,P11,L6,AZ56,BD61,BH66)</f>
        <v>1.3285714285714294</v>
      </c>
      <c r="AY87" s="24">
        <f>AVERAGE(ABS(BL71),ABS(BH66),ABS(BD61),ABS(AZ56),ABS(AV51),ABS(AR46),ABS(AN41),ABS(AJ36),ABS(AF31),ABS(AB26),ABS(X21),ABS(T16),ABS(P11),ABS(L6))</f>
        <v>5.1428571428571459</v>
      </c>
      <c r="AZ87" s="24">
        <f>SQRT(SUM((BL71^2),(BH66^2),(BD61^2),(AZ56^2),(AV51^2),(AR46^2),(AN41^2),(AJ36^2),(AF31^2),(AB26^2),(X21^2),(T16^2),(P11^2),(L6^2))/COUNT((BL71),(BH66),(BD61),(AZ56),(AV51),(AR46),(AN41),(AJ36),(AF31),(AB26),(X21),(T16),(P11),(L6)))</f>
        <v>7.4839828968270661</v>
      </c>
      <c r="BA87" s="11"/>
      <c r="BB87" s="24">
        <f>AVERAGE(BL66,BH61,BD56,AZ51,AV46,AR41,AN36,AJ31,AF26,AB21,X16,T11,P6)</f>
        <v>0.75384615384615417</v>
      </c>
      <c r="BC87" s="24">
        <f>AVERAGE(ABS(BL66),ABS(BH61),ABS(BD56),ABS(AZ51),ABS(AV46),ABS(AR41),ABS(AN36),ABS(AJ31),ABS(AF26),ABS(AB21),ABS(X16),ABS(T11),ABS(P6))</f>
        <v>4.3846153846153877</v>
      </c>
      <c r="BD87" s="24">
        <f>SQRT(SUM((BL66^2),(BH61^2),(BD56^2),(AZ51^2),(AV46^2),(AR41^2),(AN36^2),(AJ31^2),(AF26^2),(AB21^2),(X16^2),(T11^2),(P6^2))/COUNT((BL66),(BH61),(BD56),(AZ51),(AV46),(AR41),(AN36),(AJ31),(AF26),(AB21),(X16),(T11),(P6)))</f>
        <v>7.0108706800445075</v>
      </c>
      <c r="BE87" s="160"/>
      <c r="BF87" s="11"/>
      <c r="BG87" s="11"/>
      <c r="BH87" s="11"/>
      <c r="BI87" s="11"/>
      <c r="BJ87" s="11"/>
      <c r="BK87" s="11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36"/>
    </row>
    <row r="88" spans="1:83" customFormat="1" x14ac:dyDescent="0.75">
      <c r="A88" s="1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68" t="s">
        <v>16</v>
      </c>
      <c r="AM88" s="69"/>
      <c r="AN88" s="67"/>
      <c r="AO88" s="70"/>
      <c r="AP88" s="24">
        <f>AVERAGE(AV62,AR57,AN52,AJ47,AF42,AB37,X32,T27,P22,L17,H12,D7,AZ67,BD72,BH77,BL82)</f>
        <v>-3.7968507436007132E-3</v>
      </c>
      <c r="AQ88" s="24">
        <f>AVERAGE(ABS(AV62),ABS(AR57),ABS(AN52),ABS(AJ47),ABS(AF42),ABS(AB37),ABS(X32),ABS(T27),ABS(P22),ABS(L17),ABS(H12),ABS(D7),ABS(AZ67),ABS(BD72),ABS(BH77),ABS(BL82))</f>
        <v>0.27167305584319879</v>
      </c>
      <c r="AR88" s="24">
        <f>SQRT(SUM((BL82^2),(BH77^2),(BD72^2),(AZ67^2),(AV62^2),(AR57^2),(AN52^2),(AJ47^2),(AF42^2),(AB37^2),(X32^2),(T27^2),(P22^2),(L17^2),(H12^2),(D7^2))/COUNT((BL82),(BH77),(BD72),(AZ67),(AV62),(AR57),(AN52),(AJ47),(AF42),(AB37),(X32),(T27),(P22),(L17),(H12),(D7)))</f>
        <v>0.44038777649268818</v>
      </c>
      <c r="AS88" s="11"/>
      <c r="AT88" s="24">
        <f>AVERAGE(BL77,AV57,AR52,AN47,AJ42,AF37,AB32,X27,T22,P17,L12,H7,AZ62,BD67,BH72)</f>
        <v>0.72261669254015926</v>
      </c>
      <c r="AU88" s="24">
        <f>AVERAGE(ABS(BL77),ABS(AV57),ABS(AR52),ABS(AN47),ABS(AJ42),ABS(AF37),ABS(AB32),ABS(X27),ABS(T22),ABS(P17),ABS(L12),ABS(H7),ABS(AZ62),ABS(BD67),ABS(BH72))</f>
        <v>2.6516486455834047</v>
      </c>
      <c r="AV88" s="24">
        <f>SQRT(SUM((BL77^2),(BH72^2),(BD67^2),(AZ62^2),(AV57^2),(AR52^2),(AN47^2),(AJ42^2),(AF37^2),(AB32^2),(X27^2),(T22^2),(P17^2),(L12^2),(H7^2))/COUNT((BL77),(BH72),(BD67),(AZ62),(AV57),(AR52),(AN47),(AJ42),(AF37),(AB32),(X27),(T22),(P17),(L12),(H7)))</f>
        <v>3.5088345697110181</v>
      </c>
      <c r="AW88" s="11"/>
      <c r="AX88" s="24">
        <f>AVERAGE(BL72,AV52,AR47,AN42,AJ37,AF32,AB27,X22,T17,P12,L7,AZ57,BD62,BH67)</f>
        <v>1.0208466815392012</v>
      </c>
      <c r="AY88" s="24">
        <f>AVERAGE(ABS(BL72),ABS(BH67),ABS(BD62),ABS(AZ57),ABS(AV52),ABS(AR47),ABS(AN42),ABS(AJ37),ABS(AF32),ABS(AB27),ABS(X22),ABS(T17),ABS(P12),ABS(L7))</f>
        <v>3.3415156400526267</v>
      </c>
      <c r="AZ88" s="24">
        <f>SQRT(SUM((BL72^2),(BH67^2),(BD62^2),(AZ57^2),(AV52^2),(AR47^2),(AN42^2),(AJ37^2),(AF32^2),(AB27^2),(X22^2),(T17^2),(P12^2),(L7^2))/COUNT((BL72),(BH67),(BD62),(AZ57),(AV52),(AR47),(AN42),(AJ37),(AF32),(AB27),(X22),(T17),(P12),(L7)))</f>
        <v>4.6508369831771486</v>
      </c>
      <c r="BA88" s="11"/>
      <c r="BB88" s="24">
        <f>AVERAGE(BL67,BH62,BD57,AZ52,AV47,AR42,AN37,AJ32,AF27,AB22,X17,T12,P7)</f>
        <v>0.78888544260769977</v>
      </c>
      <c r="BC88" s="24">
        <f>AVERAGE(ABS(BL67),ABS(BH62),ABS(BD57),ABS(AZ52),ABS(AV47),ABS(AR42),ABS(AN37),ABS(AJ32),ABS(AF27),ABS(AB22),ABS(X17),ABS(T12),ABS(P7))</f>
        <v>2.7541167505451281</v>
      </c>
      <c r="BD88" s="24">
        <f>SQRT(SUM((BL67^2),(BH62^2),(BD57^2),(AZ52^2),(AV47^2),(AR42^2),(AN37^2),(AJ32^2),(AF27^2),(AB22^2),(X17^2),(T12^2),(P7^2))/COUNT((BL67),(BH62),(BD57),(AZ52),(AV47),(AR42),(AN37),(AJ32),(AF27),(AB22),(X17),(T12),(P7)))</f>
        <v>4.4368319803193828</v>
      </c>
      <c r="BE88" s="160"/>
      <c r="BF88" s="11"/>
      <c r="BG88" s="11"/>
      <c r="BH88" s="11"/>
      <c r="BI88" s="11"/>
      <c r="BJ88" s="11"/>
      <c r="BK88" s="11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</row>
    <row r="89" spans="1:83" customFormat="1" ht="14.45" customHeight="1" x14ac:dyDescent="0.7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6"/>
      <c r="BB89" s="232"/>
      <c r="BC89" s="232"/>
      <c r="BD89" s="232"/>
      <c r="BE89" s="166"/>
      <c r="BF89" s="108"/>
      <c r="BG89" s="108"/>
      <c r="BH89" s="108"/>
      <c r="BI89" s="108"/>
      <c r="BJ89" s="108"/>
      <c r="BK89" s="108"/>
      <c r="BL89" s="108"/>
      <c r="BM89" s="108"/>
      <c r="BN89" s="108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53"/>
    </row>
    <row r="90" spans="1:83" customFormat="1" ht="14.45" customHeight="1" x14ac:dyDescent="0.75">
      <c r="BE90" s="29"/>
      <c r="BM90" s="29"/>
    </row>
    <row r="91" spans="1:83" customFormat="1" x14ac:dyDescent="0.75">
      <c r="BE91" s="29"/>
      <c r="BM91" s="29"/>
    </row>
    <row r="92" spans="1:83" customFormat="1" x14ac:dyDescent="0.75"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BE92" s="29"/>
      <c r="BM92" s="29"/>
    </row>
    <row r="93" spans="1:83" customFormat="1" ht="29.25" customHeight="1" x14ac:dyDescent="0.75"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BE93" s="29"/>
      <c r="BM93" s="29"/>
    </row>
    <row r="94" spans="1:83" customFormat="1" x14ac:dyDescent="0.75"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BE94" s="29"/>
      <c r="BM94" s="29"/>
    </row>
    <row r="95" spans="1:83" customFormat="1" ht="14.45" customHeight="1" x14ac:dyDescent="0.75"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BE95" s="29"/>
      <c r="BM95" s="29"/>
    </row>
    <row r="96" spans="1:83" customFormat="1" ht="14.45" customHeight="1" x14ac:dyDescent="0.75"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BE96" s="29"/>
      <c r="BM96" s="29"/>
    </row>
    <row r="97" spans="20:65" customFormat="1" x14ac:dyDescent="0.75"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BE97" s="29"/>
      <c r="BM97" s="29"/>
    </row>
    <row r="98" spans="20:65" customFormat="1" x14ac:dyDescent="0.75"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BE98" s="29"/>
      <c r="BM98" s="29"/>
    </row>
    <row r="99" spans="20:65" customFormat="1" x14ac:dyDescent="0.75">
      <c r="BE99" s="29"/>
      <c r="BM99" s="29"/>
    </row>
    <row r="100" spans="20:65" customFormat="1" x14ac:dyDescent="0.75">
      <c r="BE100" s="29"/>
      <c r="BM100" s="29"/>
    </row>
    <row r="101" spans="20:65" customFormat="1" ht="14.45" customHeight="1" x14ac:dyDescent="0.75">
      <c r="BE101" s="29"/>
      <c r="BM101" s="29"/>
    </row>
    <row r="102" spans="20:65" customFormat="1" ht="14.45" customHeight="1" x14ac:dyDescent="0.75">
      <c r="BE102" s="29"/>
      <c r="BM102" s="29"/>
    </row>
    <row r="103" spans="20:65" customFormat="1" x14ac:dyDescent="0.75">
      <c r="BE103" s="29"/>
      <c r="BM103" s="29"/>
    </row>
    <row r="104" spans="20:65" customFormat="1" x14ac:dyDescent="0.75">
      <c r="BE104" s="29"/>
      <c r="BM104" s="29"/>
    </row>
    <row r="105" spans="20:65" customFormat="1" x14ac:dyDescent="0.75">
      <c r="BE105" s="29"/>
      <c r="BM105" s="29"/>
    </row>
    <row r="106" spans="20:65" customFormat="1" x14ac:dyDescent="0.75">
      <c r="BE106" s="29"/>
      <c r="BM106" s="29"/>
    </row>
    <row r="107" spans="20:65" customFormat="1" x14ac:dyDescent="0.75">
      <c r="BE107" s="29"/>
      <c r="BM107" s="29"/>
    </row>
    <row r="108" spans="20:65" customFormat="1" x14ac:dyDescent="0.75">
      <c r="BE108" s="29"/>
      <c r="BM108" s="29"/>
    </row>
    <row r="109" spans="20:65" customFormat="1" x14ac:dyDescent="0.75">
      <c r="BE109" s="29"/>
      <c r="BM109" s="29"/>
    </row>
    <row r="110" spans="20:65" customFormat="1" x14ac:dyDescent="0.75">
      <c r="BE110" s="29"/>
      <c r="BM110" s="29"/>
    </row>
    <row r="111" spans="20:65" customFormat="1" x14ac:dyDescent="0.75">
      <c r="BE111" s="29"/>
      <c r="BM111" s="29"/>
    </row>
    <row r="112" spans="20:65" customFormat="1" x14ac:dyDescent="0.75">
      <c r="BE112" s="29"/>
      <c r="BM112" s="29"/>
    </row>
    <row r="113" spans="57:65" customFormat="1" x14ac:dyDescent="0.75">
      <c r="BE113" s="29"/>
      <c r="BM113" s="29"/>
    </row>
    <row r="114" spans="57:65" customFormat="1" x14ac:dyDescent="0.75">
      <c r="BE114" s="29"/>
      <c r="BM114" s="29"/>
    </row>
    <row r="115" spans="57:65" customFormat="1" x14ac:dyDescent="0.75">
      <c r="BE115" s="29"/>
      <c r="BM115" s="29"/>
    </row>
    <row r="116" spans="57:65" customFormat="1" x14ac:dyDescent="0.75">
      <c r="BE116" s="29"/>
      <c r="BM116" s="29"/>
    </row>
    <row r="117" spans="57:65" customFormat="1" x14ac:dyDescent="0.75">
      <c r="BE117" s="29"/>
      <c r="BM117" s="29"/>
    </row>
    <row r="118" spans="57:65" customFormat="1" x14ac:dyDescent="0.75">
      <c r="BE118" s="29"/>
      <c r="BM118" s="29"/>
    </row>
    <row r="119" spans="57:65" customFormat="1" x14ac:dyDescent="0.75">
      <c r="BE119" s="29"/>
      <c r="BM119" s="29"/>
    </row>
    <row r="120" spans="57:65" customFormat="1" x14ac:dyDescent="0.75">
      <c r="BE120" s="29"/>
      <c r="BM120" s="29"/>
    </row>
    <row r="121" spans="57:65" customFormat="1" x14ac:dyDescent="0.75">
      <c r="BE121" s="29"/>
      <c r="BM121" s="29"/>
    </row>
    <row r="122" spans="57:65" customFormat="1" x14ac:dyDescent="0.75">
      <c r="BE122" s="29"/>
      <c r="BM122" s="29"/>
    </row>
    <row r="123" spans="57:65" customFormat="1" x14ac:dyDescent="0.75">
      <c r="BE123" s="29"/>
      <c r="BM123" s="29"/>
    </row>
  </sheetData>
  <mergeCells count="18">
    <mergeCell ref="AP84:AR84"/>
    <mergeCell ref="AT84:AV84"/>
    <mergeCell ref="AX84:AZ84"/>
    <mergeCell ref="BB84:BD84"/>
    <mergeCell ref="BB89:BD89"/>
    <mergeCell ref="CA63:CC63"/>
    <mergeCell ref="CA53:CC53"/>
    <mergeCell ref="CA58:CC58"/>
    <mergeCell ref="CA23:CC23"/>
    <mergeCell ref="CA3:CC3"/>
    <mergeCell ref="CA8:CC8"/>
    <mergeCell ref="CA13:CC13"/>
    <mergeCell ref="CA18:CC18"/>
    <mergeCell ref="CA28:CC28"/>
    <mergeCell ref="CA33:CC33"/>
    <mergeCell ref="CA38:CC38"/>
    <mergeCell ref="CA43:CC43"/>
    <mergeCell ref="CA48:CC48"/>
  </mergeCells>
  <hyperlinks>
    <hyperlink ref="AT1" r:id="rId1" xr:uid="{00000000-0004-0000-0100-000000000000}"/>
    <hyperlink ref="AL1" r:id="rId2" xr:uid="{00000000-0004-0000-0100-000001000000}"/>
    <hyperlink ref="AH1" r:id="rId3" display="Budget expl. 2014" xr:uid="{00000000-0004-0000-0100-000002000000}"/>
    <hyperlink ref="AD1" r:id="rId4" display="Budget expl. 2013" xr:uid="{00000000-0004-0000-0100-000003000000}"/>
    <hyperlink ref="Z1" r:id="rId5" display="Budget expl. 2012" xr:uid="{00000000-0004-0000-0100-000004000000}"/>
    <hyperlink ref="N1" r:id="rId6" display="Budget expl. 2009" xr:uid="{00000000-0004-0000-0100-000005000000}"/>
    <hyperlink ref="A3:BI3" r:id="rId7" display="Forecasted in 2004 (Budget explanations 2005)" xr:uid="{00000000-0004-0000-0100-000006000000}"/>
    <hyperlink ref="B1" r:id="rId8" display="Budget expl. 2006" xr:uid="{00000000-0004-0000-0100-000007000000}"/>
    <hyperlink ref="F1" r:id="rId9" display="Budget expl. 2007" xr:uid="{00000000-0004-0000-0100-000008000000}"/>
    <hyperlink ref="J1" r:id="rId10" display="Budget expl. 2008" xr:uid="{00000000-0004-0000-0100-000009000000}"/>
    <hyperlink ref="R1" r:id="rId11" display="Budget expl. 2010" xr:uid="{00000000-0004-0000-0100-00000A000000}"/>
    <hyperlink ref="V1" r:id="rId12" display="Budget expl. 2011" xr:uid="{00000000-0004-0000-0100-00000B000000}"/>
    <hyperlink ref="BA3" r:id="rId13" display="Forecasted in 2004 (Budget explanations 2005)" xr:uid="{00000000-0004-0000-0100-00000C000000}"/>
    <hyperlink ref="AW3" r:id="rId14" display="Forecasted in 2004 (Budget explanations 2005)" xr:uid="{00000000-0004-0000-0100-00000D000000}"/>
    <hyperlink ref="AX1" r:id="rId15" xr:uid="{00000000-0004-0000-0100-00000E000000}"/>
    <hyperlink ref="AX3:AZ3" r:id="rId16" display="Forecasted in 2004 (Budget explanations 2005)" xr:uid="{00000000-0004-0000-0100-00000F000000}"/>
    <hyperlink ref="BB3:BD3" r:id="rId17" display="Forecasted in 2004 (Budget explanations 2005)" xr:uid="{00000000-0004-0000-0100-000011000000}"/>
    <hyperlink ref="AP1" r:id="rId18" xr:uid="{00000000-0004-0000-0100-000012000000}"/>
    <hyperlink ref="BE3" r:id="rId19" display="Forecasted in 2004 (Budget explanations 2005)" xr:uid="{00000000-0004-0000-0100-000013000000}"/>
    <hyperlink ref="BF3:BH3" r:id="rId20" display="Forecasted in 2004 (Budget explanations 2005)" xr:uid="{00000000-0004-0000-0100-000015000000}"/>
    <hyperlink ref="BB1" r:id="rId21" xr:uid="{3FD11B87-4EB3-4836-8726-6D5295C03921}"/>
    <hyperlink ref="BF1" r:id="rId22" xr:uid="{ACF589E2-8679-4110-8EFE-47E67828F8D1}"/>
    <hyperlink ref="BJ1" r:id="rId23" xr:uid="{D76B992C-0F79-4035-9F3E-DAF5ACC7D67C}"/>
  </hyperlinks>
  <pageMargins left="0.70866141732283472" right="0.70866141732283472" top="0.74803149606299213" bottom="0.74803149606299213" header="0.31496062992125984" footer="0.31496062992125984"/>
  <pageSetup paperSize="9" scale="37" orientation="landscape" r:id="rId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4C5B-BE5F-4D19-A3BE-6DD1E4AD5F20}">
  <dimension ref="A1:AB248"/>
  <sheetViews>
    <sheetView zoomScale="30" zoomScaleNormal="30" workbookViewId="0">
      <selection activeCell="DY115" sqref="DY115"/>
    </sheetView>
  </sheetViews>
  <sheetFormatPr defaultRowHeight="14.75" x14ac:dyDescent="0.75"/>
  <cols>
    <col min="2" max="2" width="9.54296875" bestFit="1" customWidth="1"/>
    <col min="3" max="4" width="10.1328125" bestFit="1" customWidth="1"/>
    <col min="5" max="5" width="10.26953125" bestFit="1" customWidth="1"/>
    <col min="6" max="6" width="10.1328125" bestFit="1" customWidth="1"/>
    <col min="7" max="8" width="10.86328125" bestFit="1" customWidth="1"/>
    <col min="9" max="9" width="11.40625" bestFit="1" customWidth="1"/>
    <col min="10" max="10" width="10.86328125" bestFit="1" customWidth="1"/>
    <col min="11" max="11" width="11.1328125" bestFit="1" customWidth="1"/>
    <col min="12" max="13" width="11" bestFit="1" customWidth="1"/>
    <col min="14" max="17" width="10.7265625" bestFit="1" customWidth="1"/>
    <col min="18" max="18" width="10.86328125" bestFit="1" customWidth="1"/>
  </cols>
  <sheetData>
    <row r="1" spans="1:28" ht="14.9" customHeight="1" x14ac:dyDescent="0.75">
      <c r="A1" s="176" t="s">
        <v>32</v>
      </c>
      <c r="B1" s="177">
        <v>2004</v>
      </c>
      <c r="C1" s="177">
        <v>2005</v>
      </c>
      <c r="D1" s="177">
        <v>2006</v>
      </c>
      <c r="E1" s="177">
        <v>2007</v>
      </c>
      <c r="F1" s="177">
        <v>2008</v>
      </c>
      <c r="G1" s="177">
        <v>2009</v>
      </c>
      <c r="H1" s="177">
        <v>2010</v>
      </c>
      <c r="I1" s="177">
        <v>2011</v>
      </c>
      <c r="J1" s="177">
        <v>2012</v>
      </c>
      <c r="K1" s="177">
        <v>2013</v>
      </c>
      <c r="L1" s="177">
        <v>2014</v>
      </c>
      <c r="M1" s="177">
        <v>2015</v>
      </c>
      <c r="N1" s="177">
        <v>2016</v>
      </c>
      <c r="O1" s="177">
        <v>2017</v>
      </c>
      <c r="P1" s="177">
        <v>2018</v>
      </c>
      <c r="Q1" s="177">
        <v>2019</v>
      </c>
      <c r="R1" s="177">
        <v>2020</v>
      </c>
      <c r="S1" s="176"/>
      <c r="T1" s="176"/>
      <c r="U1" s="176"/>
      <c r="V1" s="176"/>
      <c r="W1" s="176"/>
      <c r="X1" s="176"/>
      <c r="Y1" s="176"/>
      <c r="Z1" s="176"/>
      <c r="AA1" s="176"/>
      <c r="AB1" s="176"/>
    </row>
    <row r="2" spans="1:28" ht="48" x14ac:dyDescent="0.75">
      <c r="A2" s="178" t="s">
        <v>198</v>
      </c>
      <c r="B2" s="181">
        <f>'MoF forecasts'!C4</f>
        <v>13.9</v>
      </c>
      <c r="C2" s="181">
        <f>'MoF forecasts'!G9</f>
        <v>14.6</v>
      </c>
      <c r="D2" s="181">
        <f>'MoF forecasts'!K14</f>
        <v>21.4</v>
      </c>
      <c r="E2" s="181">
        <f>'MoF forecasts'!O19</f>
        <v>20.9</v>
      </c>
      <c r="F2" s="181">
        <f>'MoF forecasts'!S24</f>
        <v>15.3</v>
      </c>
      <c r="G2" s="181">
        <f>'MoF forecasts'!W29</f>
        <v>-19.7</v>
      </c>
      <c r="H2" s="181">
        <f>'MoF forecasts'!AA34</f>
        <v>-3.4</v>
      </c>
      <c r="I2" s="181">
        <f>'MoF forecasts'!AE39</f>
        <v>8.6999999999999993</v>
      </c>
      <c r="J2" s="181">
        <f>'MoF forecasts'!AI44</f>
        <v>6.7</v>
      </c>
      <c r="K2" s="181">
        <f>'MoF forecasts'!AM49</f>
        <v>5.2</v>
      </c>
      <c r="L2" s="181">
        <f>'MoF forecasts'!AQ54</f>
        <v>3.8</v>
      </c>
      <c r="M2" s="181">
        <f>'MoF forecasts'!AU59</f>
        <v>3.2</v>
      </c>
      <c r="N2" s="211">
        <f>'MoF forecasts'!AY64</f>
        <v>2.8</v>
      </c>
      <c r="O2" s="181">
        <f>'MoF forecasts'!BC69</f>
        <v>6.6</v>
      </c>
      <c r="P2" s="181">
        <f>'MoF forecasts'!BG74</f>
        <v>7.9942395147426311</v>
      </c>
      <c r="Q2" s="181">
        <f>'MoF forecasts'!BK79</f>
        <v>6.4</v>
      </c>
      <c r="R2" s="182"/>
      <c r="S2" s="176"/>
      <c r="T2" s="176"/>
      <c r="U2" s="176"/>
      <c r="V2" s="176"/>
      <c r="W2" s="176"/>
      <c r="X2" s="176"/>
      <c r="Y2" s="176"/>
      <c r="Z2" s="176"/>
      <c r="AA2" s="176"/>
      <c r="AB2" s="176"/>
    </row>
    <row r="3" spans="1:28" ht="48" x14ac:dyDescent="0.75">
      <c r="A3" s="178" t="s">
        <v>199</v>
      </c>
      <c r="B3" s="181">
        <f>'MoF forecasts'!B4</f>
        <v>15.661422153913088</v>
      </c>
      <c r="C3" s="181">
        <f>'MoF forecasts'!F9</f>
        <v>23.088646301186898</v>
      </c>
      <c r="D3" s="181">
        <f>'MoF forecasts'!J14</f>
        <v>25.913647568821684</v>
      </c>
      <c r="E3" s="181">
        <f>'MoF forecasts'!N19</f>
        <v>32.111297748905756</v>
      </c>
      <c r="F3" s="181">
        <f>'MoF forecasts'!R24</f>
        <v>7.9106627231355198</v>
      </c>
      <c r="G3" s="181">
        <f>'MoF forecasts'!V29</f>
        <v>-22.600120666368117</v>
      </c>
      <c r="H3" s="181">
        <f>'MoF forecasts'!Z34</f>
        <v>-4.8060821471641262</v>
      </c>
      <c r="I3" s="181">
        <f>'MoF forecasts'!AD39</f>
        <v>13.254268760621656</v>
      </c>
      <c r="J3" s="181">
        <f>'MoF forecasts'!AH44</f>
        <v>8.0027410012943889</v>
      </c>
      <c r="K3" s="181">
        <f>'MoF forecasts'!AL49</f>
        <v>3.9859514629167814</v>
      </c>
      <c r="L3" s="181">
        <f>'MoF forecasts'!AP54</f>
        <v>3.0108922629123347</v>
      </c>
      <c r="M3" s="181">
        <f>'MoF forecasts'!AT59</f>
        <v>4.0102124548534013</v>
      </c>
      <c r="N3" s="181">
        <f>'MoF forecasts'!AX64</f>
        <v>3.2548020777269482</v>
      </c>
      <c r="O3" s="181">
        <f>'MoF forecasts'!BB69</f>
        <v>6.3168685748706377</v>
      </c>
      <c r="P3" s="181">
        <f>'MoF forecasts'!BF74</f>
        <v>8.0863983857734745</v>
      </c>
      <c r="Q3" s="181">
        <f>'MoF forecasts'!BJ79</f>
        <v>4.5321514367708149</v>
      </c>
      <c r="R3" s="181"/>
      <c r="S3" s="176"/>
      <c r="T3" s="176"/>
      <c r="U3" s="176"/>
      <c r="V3" s="176"/>
      <c r="W3" s="176"/>
      <c r="X3" s="176"/>
      <c r="Y3" s="176"/>
      <c r="Z3" s="176"/>
      <c r="AA3" s="176"/>
      <c r="AB3" s="176"/>
    </row>
    <row r="4" spans="1:28" x14ac:dyDescent="0.75">
      <c r="A4" s="176"/>
      <c r="B4" s="177">
        <v>2004</v>
      </c>
      <c r="C4" s="177">
        <v>2005</v>
      </c>
      <c r="D4" s="177">
        <v>2006</v>
      </c>
      <c r="E4" s="177">
        <v>2007</v>
      </c>
      <c r="F4" s="177">
        <v>2008</v>
      </c>
      <c r="G4" s="177">
        <v>2009</v>
      </c>
      <c r="H4" s="177">
        <v>2010</v>
      </c>
      <c r="I4" s="177">
        <v>2011</v>
      </c>
      <c r="J4" s="177">
        <v>2012</v>
      </c>
      <c r="K4" s="177">
        <v>2013</v>
      </c>
      <c r="L4" s="177">
        <v>2014</v>
      </c>
      <c r="M4" s="177">
        <v>2015</v>
      </c>
      <c r="N4" s="177">
        <v>2016</v>
      </c>
      <c r="O4" s="177">
        <v>2017</v>
      </c>
      <c r="P4" s="177">
        <v>2018</v>
      </c>
      <c r="Q4" s="177">
        <v>2019</v>
      </c>
      <c r="R4" s="177">
        <v>2020</v>
      </c>
      <c r="S4" s="176"/>
      <c r="T4" s="176"/>
      <c r="U4" s="176"/>
      <c r="V4" s="176"/>
      <c r="W4" s="176"/>
      <c r="X4" s="176"/>
      <c r="Y4" s="176"/>
      <c r="Z4" s="176"/>
      <c r="AA4" s="176"/>
      <c r="AB4" s="176"/>
    </row>
    <row r="5" spans="1:28" ht="59.75" x14ac:dyDescent="0.75">
      <c r="A5" s="178" t="s">
        <v>200</v>
      </c>
      <c r="B5" s="179" t="s">
        <v>203</v>
      </c>
      <c r="C5" s="181">
        <f>'MoF forecasts'!G4</f>
        <v>11.1</v>
      </c>
      <c r="D5" s="181">
        <f>'MoF forecasts'!K9</f>
        <v>12.3</v>
      </c>
      <c r="E5" s="181">
        <f>'MoF forecasts'!O14</f>
        <v>17.100000000000001</v>
      </c>
      <c r="F5" s="181">
        <f>'MoF forecasts'!S19</f>
        <v>15.9</v>
      </c>
      <c r="G5" s="181">
        <f>'MoF forecasts'!W24</f>
        <v>10.7</v>
      </c>
      <c r="H5" s="181">
        <f>'MoF forecasts'!AA29</f>
        <v>-8.8000000000000007</v>
      </c>
      <c r="I5" s="181">
        <f>'MoF forecasts'!AE34</f>
        <v>3.9</v>
      </c>
      <c r="J5" s="181">
        <f>'MoF forecasts'!AI39</f>
        <v>4.3</v>
      </c>
      <c r="K5" s="181">
        <f>'MoF forecasts'!AM44</f>
        <v>5.8</v>
      </c>
      <c r="L5" s="181">
        <f>'MoF forecasts'!AQ49</f>
        <v>6.6</v>
      </c>
      <c r="M5" s="181">
        <f>'MoF forecasts'!AU54</f>
        <v>5.2</v>
      </c>
      <c r="N5" s="181">
        <f>'MoF forecasts'!AY59</f>
        <v>5.2</v>
      </c>
      <c r="O5" s="211">
        <f>'MoF forecasts'!BC64</f>
        <v>5.3</v>
      </c>
      <c r="P5" s="181">
        <f>'MoF forecasts'!BG69</f>
        <v>6.3</v>
      </c>
      <c r="Q5" s="181">
        <f>'MoF forecasts'!BK74</f>
        <v>6.203191392765234</v>
      </c>
      <c r="R5" s="182"/>
      <c r="S5" s="176"/>
      <c r="T5" s="176"/>
      <c r="U5" s="176"/>
      <c r="V5" s="176"/>
      <c r="W5" s="176"/>
      <c r="X5" s="176"/>
      <c r="Y5" s="176"/>
      <c r="Z5" s="176"/>
      <c r="AA5" s="176"/>
      <c r="AB5" s="176"/>
    </row>
    <row r="6" spans="1:28" ht="48" x14ac:dyDescent="0.75">
      <c r="A6" s="178" t="s">
        <v>201</v>
      </c>
      <c r="B6" s="176" t="s">
        <v>202</v>
      </c>
      <c r="C6" s="181">
        <f>'MoF forecasts'!F4</f>
        <v>23.088646301186898</v>
      </c>
      <c r="D6" s="181">
        <f>'MoF forecasts'!J9</f>
        <v>25.913647568821684</v>
      </c>
      <c r="E6" s="181">
        <f>'MoF forecasts'!N14</f>
        <v>32.111297748905756</v>
      </c>
      <c r="F6" s="181">
        <f>'MoF forecasts'!R19</f>
        <v>7.9106627231355198</v>
      </c>
      <c r="G6" s="181">
        <f>'MoF forecasts'!V24</f>
        <v>-22.600120666368117</v>
      </c>
      <c r="H6" s="181">
        <f>'MoF forecasts'!Z29</f>
        <v>-4.8060821471641262</v>
      </c>
      <c r="I6" s="181">
        <f>'MoF forecasts'!AD34</f>
        <v>13.254268760621656</v>
      </c>
      <c r="J6" s="181">
        <f>'MoF forecasts'!AH39</f>
        <v>8.0027410012943889</v>
      </c>
      <c r="K6" s="181">
        <f>'MoF forecasts'!AL44</f>
        <v>3.9859514629167814</v>
      </c>
      <c r="L6" s="181">
        <f>'MoF forecasts'!AP49</f>
        <v>3.0108922629123347</v>
      </c>
      <c r="M6" s="181">
        <f>'MoF forecasts'!AT54</f>
        <v>4.0102124548534013</v>
      </c>
      <c r="N6" s="181">
        <f>'MoF forecasts'!AX59</f>
        <v>3.2548020777269482</v>
      </c>
      <c r="O6" s="181">
        <f>'MoF forecasts'!BB64</f>
        <v>6.3168685748706377</v>
      </c>
      <c r="P6" s="181">
        <f>'MoF forecasts'!BF69</f>
        <v>8.0863983857734745</v>
      </c>
      <c r="Q6" s="181">
        <f>'MoF forecasts'!BJ74</f>
        <v>4.5321514367708149</v>
      </c>
      <c r="R6" s="181"/>
      <c r="S6" s="176"/>
      <c r="T6" s="176"/>
      <c r="U6" s="176"/>
      <c r="V6" s="176"/>
      <c r="W6" s="176"/>
      <c r="X6" s="176"/>
      <c r="Y6" s="176"/>
      <c r="Z6" s="176"/>
      <c r="AA6" s="176"/>
      <c r="AB6" s="176"/>
    </row>
    <row r="7" spans="1:28" x14ac:dyDescent="0.75">
      <c r="A7" s="176"/>
      <c r="B7" s="177">
        <v>2004</v>
      </c>
      <c r="C7" s="177">
        <v>2005</v>
      </c>
      <c r="D7" s="177">
        <v>2006</v>
      </c>
      <c r="E7" s="177">
        <v>2007</v>
      </c>
      <c r="F7" s="177">
        <v>2008</v>
      </c>
      <c r="G7" s="177">
        <v>2009</v>
      </c>
      <c r="H7" s="177">
        <v>2010</v>
      </c>
      <c r="I7" s="177">
        <v>2011</v>
      </c>
      <c r="J7" s="177">
        <v>2012</v>
      </c>
      <c r="K7" s="177">
        <v>2013</v>
      </c>
      <c r="L7" s="177">
        <v>2014</v>
      </c>
      <c r="M7" s="177">
        <v>2015</v>
      </c>
      <c r="N7" s="177">
        <v>2016</v>
      </c>
      <c r="O7" s="177">
        <v>2017</v>
      </c>
      <c r="P7" s="177">
        <v>2018</v>
      </c>
      <c r="Q7" s="177">
        <v>2019</v>
      </c>
      <c r="R7" s="177">
        <v>2020</v>
      </c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28" ht="59.75" x14ac:dyDescent="0.75">
      <c r="A8" s="178" t="s">
        <v>204</v>
      </c>
      <c r="B8" s="179" t="s">
        <v>203</v>
      </c>
      <c r="C8" s="179" t="s">
        <v>203</v>
      </c>
      <c r="D8" s="182">
        <f>'MoF forecasts'!K4</f>
        <v>9.6</v>
      </c>
      <c r="E8" s="182">
        <f>'MoF forecasts'!O9</f>
        <v>10.5</v>
      </c>
      <c r="F8" s="182">
        <f>'MoF forecasts'!S14</f>
        <v>14</v>
      </c>
      <c r="G8" s="182">
        <f>'MoF forecasts'!W19</f>
        <v>13.9</v>
      </c>
      <c r="H8" s="182">
        <f>'MoF forecasts'!AA24</f>
        <v>10.7</v>
      </c>
      <c r="I8" s="182">
        <f>'MoF forecasts'!AE29</f>
        <v>-0.3</v>
      </c>
      <c r="J8" s="182">
        <f>'MoF forecasts'!AI34</f>
        <v>5.0999999999999996</v>
      </c>
      <c r="K8" s="182">
        <f>'MoF forecasts'!AM39</f>
        <v>6.1</v>
      </c>
      <c r="L8" s="182">
        <f>'MoF forecasts'!AQ44</f>
        <v>6.1</v>
      </c>
      <c r="M8" s="182">
        <f>'MoF forecasts'!AU49</f>
        <v>6.6</v>
      </c>
      <c r="N8" s="182">
        <f>'MoF forecasts'!AY54</f>
        <v>5.9</v>
      </c>
      <c r="O8" s="182">
        <f>'MoF forecasts'!BC59</f>
        <v>6.2</v>
      </c>
      <c r="P8" s="212">
        <f>'MoF forecasts'!BG64</f>
        <v>5.7</v>
      </c>
      <c r="Q8" s="182">
        <f>'MoF forecasts'!BK69</f>
        <v>5.7</v>
      </c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</row>
    <row r="9" spans="1:28" ht="48" x14ac:dyDescent="0.75">
      <c r="A9" s="178" t="s">
        <v>205</v>
      </c>
      <c r="B9" s="176" t="s">
        <v>202</v>
      </c>
      <c r="C9" s="176" t="s">
        <v>202</v>
      </c>
      <c r="D9" s="181">
        <f>'MoF forecasts'!J4</f>
        <v>25.913647568821684</v>
      </c>
      <c r="E9" s="181">
        <f>'MoF forecasts'!N9</f>
        <v>32.111297748905756</v>
      </c>
      <c r="F9" s="181">
        <f>'MoF forecasts'!R14</f>
        <v>7.9106627231355198</v>
      </c>
      <c r="G9" s="181">
        <f>'MoF forecasts'!V19</f>
        <v>-22.600120666368117</v>
      </c>
      <c r="H9" s="181">
        <f>'MoF forecasts'!Z24</f>
        <v>-4.8060821471641262</v>
      </c>
      <c r="I9" s="181">
        <f>'MoF forecasts'!AD29</f>
        <v>13.254268760621656</v>
      </c>
      <c r="J9" s="181">
        <f>'MoF forecasts'!AH34</f>
        <v>8.0027410012943889</v>
      </c>
      <c r="K9" s="181">
        <f>'MoF forecasts'!AL39</f>
        <v>3.9859514629167814</v>
      </c>
      <c r="L9" s="181">
        <f>'MoF forecasts'!AP44</f>
        <v>3.0108922629123347</v>
      </c>
      <c r="M9" s="181">
        <f>'MoF forecasts'!AT49</f>
        <v>4.0102124548534013</v>
      </c>
      <c r="N9" s="181">
        <f>'MoF forecasts'!AX54</f>
        <v>3.2548020777269482</v>
      </c>
      <c r="O9" s="181">
        <f>'MoF forecasts'!BB59</f>
        <v>6.3168685748706377</v>
      </c>
      <c r="P9" s="181">
        <f>'MoF forecasts'!BF64</f>
        <v>8.0863983857734745</v>
      </c>
      <c r="Q9" s="181">
        <f>'MoF forecasts'!BJ69</f>
        <v>4.5321514367708149</v>
      </c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</row>
    <row r="10" spans="1:28" x14ac:dyDescent="0.75">
      <c r="A10" s="176"/>
      <c r="B10" s="177">
        <v>2004</v>
      </c>
      <c r="C10" s="177">
        <v>2005</v>
      </c>
      <c r="D10" s="177">
        <v>2006</v>
      </c>
      <c r="E10" s="177">
        <v>2007</v>
      </c>
      <c r="F10" s="177">
        <v>2008</v>
      </c>
      <c r="G10" s="177">
        <v>2009</v>
      </c>
      <c r="H10" s="177">
        <v>2010</v>
      </c>
      <c r="I10" s="177">
        <v>2011</v>
      </c>
      <c r="J10" s="177">
        <v>2012</v>
      </c>
      <c r="K10" s="177">
        <v>2013</v>
      </c>
      <c r="L10" s="177">
        <v>2014</v>
      </c>
      <c r="M10" s="177">
        <v>2015</v>
      </c>
      <c r="N10" s="177">
        <v>2016</v>
      </c>
      <c r="O10" s="177">
        <v>2017</v>
      </c>
      <c r="P10" s="177">
        <v>2018</v>
      </c>
      <c r="Q10" s="177">
        <v>2019</v>
      </c>
      <c r="R10" s="177">
        <v>2020</v>
      </c>
      <c r="S10" s="176"/>
      <c r="T10" s="176"/>
      <c r="U10" s="176"/>
      <c r="V10" s="176"/>
      <c r="W10" s="176"/>
      <c r="X10" s="176"/>
      <c r="Y10" s="176"/>
      <c r="Z10" s="176"/>
      <c r="AA10" s="176"/>
      <c r="AB10" s="176"/>
    </row>
    <row r="11" spans="1:28" ht="59.75" x14ac:dyDescent="0.75">
      <c r="A11" s="178" t="s">
        <v>206</v>
      </c>
      <c r="B11" s="179" t="s">
        <v>203</v>
      </c>
      <c r="C11" s="179" t="s">
        <v>203</v>
      </c>
      <c r="D11" s="179" t="s">
        <v>203</v>
      </c>
      <c r="E11" s="182">
        <f>'MoF forecasts'!O4</f>
        <v>9.1</v>
      </c>
      <c r="F11" s="182">
        <f>'MoF forecasts'!S9</f>
        <v>10.1</v>
      </c>
      <c r="G11" s="182">
        <f>'MoF forecasts'!W14</f>
        <v>12.3</v>
      </c>
      <c r="H11" s="182">
        <f>'MoF forecasts'!AA19</f>
        <v>12.6</v>
      </c>
      <c r="I11" s="182">
        <f>'MoF forecasts'!AE24</f>
        <v>10.3</v>
      </c>
      <c r="J11" s="182">
        <f>'MoF forecasts'!AI29</f>
        <v>4.2</v>
      </c>
      <c r="K11" s="182">
        <f>'MoF forecasts'!AM34</f>
        <v>5.5</v>
      </c>
      <c r="L11" s="182">
        <f>'MoF forecasts'!AQ39</f>
        <v>6.1</v>
      </c>
      <c r="M11" s="182">
        <f>'MoF forecasts'!AU44</f>
        <v>6.1</v>
      </c>
      <c r="N11" s="182">
        <f>'MoF forecasts'!AY49</f>
        <v>6.6</v>
      </c>
      <c r="O11" s="182">
        <f>'MoF forecasts'!BC54</f>
        <v>6.2</v>
      </c>
      <c r="P11" s="182">
        <f>'MoF forecasts'!BG59</f>
        <v>6.2</v>
      </c>
      <c r="Q11" s="212">
        <f>'MoF forecasts'!BK64</f>
        <v>6.1</v>
      </c>
      <c r="R11" s="182">
        <f>'MoF forecasts'!BO69</f>
        <v>5.6</v>
      </c>
      <c r="S11" s="176"/>
      <c r="T11" s="176"/>
      <c r="U11" s="176"/>
      <c r="V11" s="176"/>
      <c r="W11" s="176"/>
      <c r="X11" s="176"/>
      <c r="Y11" s="176"/>
      <c r="Z11" s="176"/>
      <c r="AA11" s="176"/>
      <c r="AB11" s="176"/>
    </row>
    <row r="12" spans="1:28" ht="48" x14ac:dyDescent="0.75">
      <c r="A12" s="178" t="s">
        <v>207</v>
      </c>
      <c r="B12" s="176" t="s">
        <v>202</v>
      </c>
      <c r="C12" s="176" t="s">
        <v>202</v>
      </c>
      <c r="D12" s="176" t="s">
        <v>202</v>
      </c>
      <c r="E12" s="181">
        <f>'MoF forecasts'!N4</f>
        <v>32.111297748905756</v>
      </c>
      <c r="F12" s="181">
        <f>'MoF forecasts'!R9</f>
        <v>7.9106627231355198</v>
      </c>
      <c r="G12" s="181">
        <f>'MoF forecasts'!V14</f>
        <v>-22.600120666368117</v>
      </c>
      <c r="H12" s="181">
        <f>'MoF forecasts'!Z19</f>
        <v>-4.8060821471641262</v>
      </c>
      <c r="I12" s="181">
        <f>'MoF forecasts'!AD24</f>
        <v>13.254268760621656</v>
      </c>
      <c r="J12" s="181">
        <f>'MoF forecasts'!AH29</f>
        <v>8.0027410012943889</v>
      </c>
      <c r="K12" s="181">
        <f>'MoF forecasts'!AL34</f>
        <v>3.9859514629167814</v>
      </c>
      <c r="L12" s="181">
        <f>'MoF forecasts'!AP39</f>
        <v>3.0108922629123347</v>
      </c>
      <c r="M12" s="181">
        <f>'MoF forecasts'!AT44</f>
        <v>4.0102124548534013</v>
      </c>
      <c r="N12" s="181">
        <f>'MoF forecasts'!AX49</f>
        <v>3.2548020777269482</v>
      </c>
      <c r="O12" s="181">
        <f>'MoF forecasts'!BB54</f>
        <v>6.3168685748706377</v>
      </c>
      <c r="P12" s="181">
        <f>'MoF forecasts'!BF59</f>
        <v>8.0863983857734745</v>
      </c>
      <c r="Q12" s="181">
        <f>'MoF forecasts'!BJ64</f>
        <v>4.5321514367708149</v>
      </c>
      <c r="R12" s="181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</row>
    <row r="13" spans="1:28" x14ac:dyDescent="0.75">
      <c r="A13" s="176"/>
      <c r="B13" s="176"/>
      <c r="C13" s="176"/>
      <c r="D13" s="176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</row>
    <row r="14" spans="1:28" x14ac:dyDescent="0.75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</row>
    <row r="15" spans="1:28" x14ac:dyDescent="0.7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</row>
    <row r="16" spans="1:28" x14ac:dyDescent="0.75">
      <c r="A16" s="176"/>
      <c r="B16" s="177">
        <v>2004</v>
      </c>
      <c r="C16" s="177">
        <v>2005</v>
      </c>
      <c r="D16" s="177">
        <v>2006</v>
      </c>
      <c r="E16" s="177">
        <v>2007</v>
      </c>
      <c r="F16" s="177">
        <v>2008</v>
      </c>
      <c r="G16" s="177">
        <v>2009</v>
      </c>
      <c r="H16" s="177">
        <v>2010</v>
      </c>
      <c r="I16" s="177">
        <v>2011</v>
      </c>
      <c r="J16" s="177">
        <v>2012</v>
      </c>
      <c r="K16" s="177">
        <v>2013</v>
      </c>
      <c r="L16" s="177">
        <v>2014</v>
      </c>
      <c r="M16" s="177">
        <v>2015</v>
      </c>
      <c r="N16" s="177">
        <v>2016</v>
      </c>
      <c r="O16" s="177">
        <v>2017</v>
      </c>
      <c r="P16" s="177">
        <v>2018</v>
      </c>
      <c r="Q16" s="177">
        <v>2019</v>
      </c>
      <c r="R16" s="177">
        <v>2020</v>
      </c>
      <c r="S16" s="176"/>
      <c r="T16" s="176"/>
      <c r="U16" s="176"/>
      <c r="V16" s="176"/>
      <c r="W16" s="176"/>
      <c r="X16" s="176"/>
      <c r="Y16" s="176"/>
      <c r="Z16" s="176"/>
      <c r="AA16" s="176"/>
      <c r="AB16" s="176"/>
    </row>
    <row r="17" spans="1:28" x14ac:dyDescent="0.75">
      <c r="A17" s="210" t="s">
        <v>199</v>
      </c>
      <c r="B17" s="180">
        <v>15.661422153913088</v>
      </c>
      <c r="C17" s="180">
        <v>23.088646301186898</v>
      </c>
      <c r="D17" s="180">
        <v>25.913647568821684</v>
      </c>
      <c r="E17" s="180">
        <v>32.111297748905756</v>
      </c>
      <c r="F17" s="180">
        <v>7.9106627231355198</v>
      </c>
      <c r="G17" s="180">
        <v>-22.600120666368117</v>
      </c>
      <c r="H17" s="180">
        <v>-4.8060821471641262</v>
      </c>
      <c r="I17" s="180">
        <v>13.254268760621656</v>
      </c>
      <c r="J17" s="180">
        <v>8.0027410012943889</v>
      </c>
      <c r="K17" s="180">
        <v>3.9859514629167814</v>
      </c>
      <c r="L17" s="180">
        <v>3.0108922629123347</v>
      </c>
      <c r="M17" s="180">
        <v>4.0102124548534013</v>
      </c>
      <c r="N17" s="180">
        <v>3.2548020777269482</v>
      </c>
      <c r="O17" s="180">
        <v>6.3168685748706377</v>
      </c>
      <c r="P17" s="180">
        <v>8.0863983857734745</v>
      </c>
      <c r="Q17" s="180">
        <v>4.5321514367708149</v>
      </c>
      <c r="R17" s="180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</row>
    <row r="18" spans="1:28" x14ac:dyDescent="0.75">
      <c r="A18" s="210" t="s">
        <v>198</v>
      </c>
      <c r="B18" s="176">
        <v>13.9</v>
      </c>
      <c r="C18" s="176">
        <v>14.6</v>
      </c>
      <c r="D18" s="176">
        <v>21.4</v>
      </c>
      <c r="E18" s="176">
        <v>20.9</v>
      </c>
      <c r="F18" s="176">
        <v>15.3</v>
      </c>
      <c r="G18" s="176">
        <v>-19.7</v>
      </c>
      <c r="H18" s="176">
        <v>-3.4</v>
      </c>
      <c r="I18" s="176">
        <v>8.6999999999999993</v>
      </c>
      <c r="J18" s="176">
        <v>6.7</v>
      </c>
      <c r="K18" s="176">
        <v>5.2</v>
      </c>
      <c r="L18" s="176">
        <v>3.8</v>
      </c>
      <c r="M18" s="176">
        <v>3.2</v>
      </c>
      <c r="N18" s="176">
        <v>2.8</v>
      </c>
      <c r="O18" s="176">
        <v>6.6</v>
      </c>
      <c r="P18" s="176">
        <v>7.9942395147426311</v>
      </c>
      <c r="Q18" s="176">
        <v>6.4</v>
      </c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</row>
    <row r="19" spans="1:28" x14ac:dyDescent="0.75">
      <c r="A19" s="210" t="s">
        <v>200</v>
      </c>
      <c r="B19" s="176"/>
      <c r="C19" s="176">
        <v>11.1</v>
      </c>
      <c r="D19" s="176">
        <v>12.3</v>
      </c>
      <c r="E19" s="176">
        <v>17.100000000000001</v>
      </c>
      <c r="F19" s="176">
        <v>15.9</v>
      </c>
      <c r="G19" s="176">
        <v>10.7</v>
      </c>
      <c r="H19" s="176">
        <v>-8.8000000000000007</v>
      </c>
      <c r="I19" s="176">
        <v>3.9</v>
      </c>
      <c r="J19" s="176">
        <v>4.3</v>
      </c>
      <c r="K19" s="176">
        <v>5.8</v>
      </c>
      <c r="L19" s="176">
        <v>6.6</v>
      </c>
      <c r="M19" s="176">
        <v>5.2</v>
      </c>
      <c r="N19" s="176">
        <v>5.2</v>
      </c>
      <c r="O19" s="176">
        <v>5.3</v>
      </c>
      <c r="P19" s="176">
        <v>6.3</v>
      </c>
      <c r="Q19" s="176">
        <v>6.203191392765234</v>
      </c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</row>
    <row r="20" spans="1:28" x14ac:dyDescent="0.75">
      <c r="A20" s="210" t="s">
        <v>204</v>
      </c>
      <c r="B20" s="176"/>
      <c r="C20" s="176"/>
      <c r="D20" s="176">
        <v>9.6</v>
      </c>
      <c r="E20" s="176">
        <v>10.5</v>
      </c>
      <c r="F20" s="176">
        <v>14</v>
      </c>
      <c r="G20" s="176">
        <v>13.9</v>
      </c>
      <c r="H20" s="176">
        <v>10.7</v>
      </c>
      <c r="I20" s="176">
        <v>-0.3</v>
      </c>
      <c r="J20" s="176">
        <v>5.0999999999999996</v>
      </c>
      <c r="K20" s="176">
        <v>6.1</v>
      </c>
      <c r="L20" s="176">
        <v>6.1</v>
      </c>
      <c r="M20" s="176">
        <v>6.6</v>
      </c>
      <c r="N20" s="176">
        <v>5.9</v>
      </c>
      <c r="O20" s="176">
        <v>6.2</v>
      </c>
      <c r="P20" s="176">
        <v>5.7</v>
      </c>
      <c r="Q20" s="176">
        <v>5.7</v>
      </c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</row>
    <row r="21" spans="1:28" x14ac:dyDescent="0.75">
      <c r="A21" s="210" t="s">
        <v>206</v>
      </c>
      <c r="B21" s="176"/>
      <c r="C21" s="176"/>
      <c r="D21" s="176"/>
      <c r="E21" s="176">
        <v>9.1</v>
      </c>
      <c r="F21" s="176">
        <v>10.1</v>
      </c>
      <c r="G21" s="176">
        <v>12.3</v>
      </c>
      <c r="H21" s="176">
        <v>12.6</v>
      </c>
      <c r="I21" s="176">
        <v>10.3</v>
      </c>
      <c r="J21" s="176">
        <v>4.2</v>
      </c>
      <c r="K21" s="176">
        <v>5.5</v>
      </c>
      <c r="L21" s="176">
        <v>6.1</v>
      </c>
      <c r="M21" s="176">
        <v>6.1</v>
      </c>
      <c r="N21" s="176">
        <v>6.6</v>
      </c>
      <c r="O21" s="176">
        <v>6.2</v>
      </c>
      <c r="P21" s="176">
        <v>6.2</v>
      </c>
      <c r="Q21" s="176">
        <v>6.1</v>
      </c>
      <c r="R21" s="176">
        <v>5.6</v>
      </c>
      <c r="S21" s="176"/>
      <c r="T21" s="176"/>
      <c r="U21" s="176"/>
      <c r="V21" s="176"/>
      <c r="W21" s="176"/>
      <c r="X21" s="176"/>
      <c r="Y21" s="176"/>
      <c r="Z21" s="176"/>
      <c r="AA21" s="176"/>
      <c r="AB21" s="176"/>
    </row>
    <row r="22" spans="1:28" x14ac:dyDescent="0.75">
      <c r="A22" s="176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</row>
    <row r="23" spans="1:28" x14ac:dyDescent="0.75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</row>
    <row r="24" spans="1:28" x14ac:dyDescent="0.75">
      <c r="A24" s="176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</row>
    <row r="25" spans="1:28" x14ac:dyDescent="0.75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</row>
    <row r="26" spans="1:28" x14ac:dyDescent="0.75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</row>
    <row r="27" spans="1:28" x14ac:dyDescent="0.75">
      <c r="A27" s="176"/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</row>
    <row r="28" spans="1:28" x14ac:dyDescent="0.75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</row>
    <row r="29" spans="1:28" x14ac:dyDescent="0.75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</row>
    <row r="30" spans="1:28" x14ac:dyDescent="0.75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</row>
    <row r="31" spans="1:28" x14ac:dyDescent="0.75">
      <c r="A31" s="176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</row>
    <row r="32" spans="1:28" x14ac:dyDescent="0.75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</row>
    <row r="33" spans="1:28" x14ac:dyDescent="0.75">
      <c r="A33" s="176"/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</row>
    <row r="34" spans="1:28" x14ac:dyDescent="0.75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</row>
    <row r="35" spans="1:28" x14ac:dyDescent="0.75">
      <c r="A35" s="176"/>
      <c r="B35" s="176"/>
      <c r="C35" s="176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</row>
    <row r="36" spans="1:28" x14ac:dyDescent="0.75">
      <c r="A36" s="176"/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</row>
    <row r="37" spans="1:28" x14ac:dyDescent="0.75">
      <c r="A37" s="176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</row>
    <row r="38" spans="1:28" x14ac:dyDescent="0.75">
      <c r="A38" s="176"/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</row>
    <row r="39" spans="1:28" x14ac:dyDescent="0.75">
      <c r="A39" s="176"/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</row>
    <row r="40" spans="1:28" x14ac:dyDescent="0.75">
      <c r="A40" s="176"/>
      <c r="B40" s="176"/>
      <c r="C40" s="176"/>
      <c r="D40" s="176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</row>
    <row r="41" spans="1:28" x14ac:dyDescent="0.75">
      <c r="A41" s="176"/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</row>
    <row r="42" spans="1:28" x14ac:dyDescent="0.75">
      <c r="A42" s="176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</row>
    <row r="43" spans="1:28" x14ac:dyDescent="0.75">
      <c r="A43" s="176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</row>
    <row r="44" spans="1:28" x14ac:dyDescent="0.75">
      <c r="A44" s="176"/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</row>
    <row r="45" spans="1:28" x14ac:dyDescent="0.75">
      <c r="A45" s="176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</row>
    <row r="46" spans="1:28" x14ac:dyDescent="0.75">
      <c r="A46" s="176"/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</row>
    <row r="47" spans="1:28" x14ac:dyDescent="0.7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</row>
    <row r="48" spans="1:28" x14ac:dyDescent="0.7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</row>
    <row r="49" spans="1:28" x14ac:dyDescent="0.7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</row>
    <row r="50" spans="1:28" x14ac:dyDescent="0.7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</row>
    <row r="51" spans="1:28" x14ac:dyDescent="0.7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</row>
    <row r="52" spans="1:28" x14ac:dyDescent="0.7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</row>
    <row r="53" spans="1:28" x14ac:dyDescent="0.7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</row>
    <row r="54" spans="1:28" x14ac:dyDescent="0.7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</row>
    <row r="55" spans="1:28" x14ac:dyDescent="0.7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</row>
    <row r="56" spans="1:28" x14ac:dyDescent="0.7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</row>
    <row r="57" spans="1:28" x14ac:dyDescent="0.7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</row>
    <row r="58" spans="1:28" x14ac:dyDescent="0.7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</row>
    <row r="59" spans="1:28" x14ac:dyDescent="0.7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</row>
    <row r="60" spans="1:28" x14ac:dyDescent="0.7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</row>
    <row r="65" spans="1:28" x14ac:dyDescent="0.75">
      <c r="A65" s="183" t="s">
        <v>32</v>
      </c>
      <c r="B65" s="184">
        <v>2004</v>
      </c>
      <c r="C65" s="184">
        <v>2005</v>
      </c>
      <c r="D65" s="184">
        <v>2006</v>
      </c>
      <c r="E65" s="184">
        <v>2007</v>
      </c>
      <c r="F65" s="184">
        <v>2008</v>
      </c>
      <c r="G65" s="184">
        <v>2009</v>
      </c>
      <c r="H65" s="184">
        <v>2010</v>
      </c>
      <c r="I65" s="184">
        <v>2011</v>
      </c>
      <c r="J65" s="184">
        <v>2012</v>
      </c>
      <c r="K65" s="184">
        <v>2013</v>
      </c>
      <c r="L65" s="184">
        <v>2014</v>
      </c>
      <c r="M65" s="184">
        <v>2015</v>
      </c>
      <c r="N65" s="184">
        <v>2016</v>
      </c>
      <c r="O65" s="184">
        <v>2017</v>
      </c>
      <c r="P65" s="184">
        <v>2018</v>
      </c>
      <c r="Q65" s="184">
        <v>2019</v>
      </c>
      <c r="R65" s="184">
        <v>2020</v>
      </c>
      <c r="S65" s="183"/>
      <c r="T65" s="183"/>
      <c r="U65" s="183"/>
      <c r="V65" s="183"/>
      <c r="W65" s="183"/>
      <c r="X65" s="183"/>
      <c r="Y65" s="183"/>
      <c r="Z65" s="183"/>
      <c r="AA65" s="183"/>
      <c r="AB65" s="183"/>
    </row>
    <row r="66" spans="1:28" ht="36.25" x14ac:dyDescent="0.75">
      <c r="A66" s="185" t="s">
        <v>220</v>
      </c>
      <c r="B66" s="186">
        <f>'MoF forecasts'!C5</f>
        <v>7.5</v>
      </c>
      <c r="C66" s="186">
        <f>'MoF forecasts'!G10</f>
        <v>7.5</v>
      </c>
      <c r="D66" s="186">
        <f>'MoF forecasts'!K15</f>
        <v>11</v>
      </c>
      <c r="E66" s="186">
        <f>'MoF forecasts'!O20</f>
        <v>9.5</v>
      </c>
      <c r="F66" s="186">
        <f>'MoF forecasts'!S25</f>
        <v>1.3</v>
      </c>
      <c r="G66" s="186">
        <f>'MoF forecasts'!W30</f>
        <v>-18</v>
      </c>
      <c r="H66" s="186">
        <f>'MoF forecasts'!AA35</f>
        <v>-0.4</v>
      </c>
      <c r="I66" s="186">
        <f>'MoF forecasts'!AE40</f>
        <v>4.5</v>
      </c>
      <c r="J66" s="186">
        <f>'MoF forecasts'!AI45</f>
        <v>4</v>
      </c>
      <c r="K66" s="186">
        <f>'MoF forecasts'!AM50</f>
        <v>4.2</v>
      </c>
      <c r="L66" s="186">
        <f>'MoF forecasts'!AQ55</f>
        <v>2.9</v>
      </c>
      <c r="M66" s="186">
        <f>'MoF forecasts'!AU60</f>
        <v>2.1</v>
      </c>
      <c r="N66" s="211">
        <f>'MoF forecasts'!AY65</f>
        <v>2.5</v>
      </c>
      <c r="O66" s="186">
        <f>'MoF forecasts'!BC70</f>
        <v>3.7</v>
      </c>
      <c r="P66" s="186">
        <f>'MoF forecasts'!BG75</f>
        <v>4.7550400611475254</v>
      </c>
      <c r="Q66" s="186">
        <f>'MoF forecasts'!BK80</f>
        <v>3.2</v>
      </c>
      <c r="R66" s="187"/>
      <c r="S66" s="183"/>
      <c r="T66" s="183"/>
      <c r="U66" s="183"/>
      <c r="V66" s="183"/>
      <c r="W66" s="183"/>
      <c r="X66" s="183"/>
      <c r="Y66" s="183"/>
      <c r="Z66" s="183"/>
      <c r="AA66" s="183"/>
      <c r="AB66" s="183"/>
    </row>
    <row r="67" spans="1:28" ht="36.25" x14ac:dyDescent="0.75">
      <c r="A67" s="185" t="s">
        <v>208</v>
      </c>
      <c r="B67" s="186">
        <f>'MoF forecasts'!B5</f>
        <v>8.3355467999927182</v>
      </c>
      <c r="C67" s="186">
        <f>'MoF forecasts'!F10</f>
        <v>10.725086299030885</v>
      </c>
      <c r="D67" s="186">
        <f>'MoF forecasts'!J15</f>
        <v>11.986362847138587</v>
      </c>
      <c r="E67" s="186">
        <f>'MoF forecasts'!N20</f>
        <v>10.027099650900361</v>
      </c>
      <c r="F67" s="186">
        <f>'MoF forecasts'!R25</f>
        <v>-3.3273000399985819</v>
      </c>
      <c r="G67" s="186">
        <f>'MoF forecasts'!V30</f>
        <v>-14.259718586051108</v>
      </c>
      <c r="H67" s="186">
        <f>'MoF forecasts'!Z35</f>
        <v>-4.4067818187917496</v>
      </c>
      <c r="I67" s="186">
        <f>'MoF forecasts'!AD40</f>
        <v>6.4688422597859452</v>
      </c>
      <c r="J67" s="186">
        <f>'MoF forecasts'!AH45</f>
        <v>4.251698669418813</v>
      </c>
      <c r="K67" s="186">
        <f>'MoF forecasts'!AL50</f>
        <v>2.3101845305654178</v>
      </c>
      <c r="L67" s="186">
        <f>'MoF forecasts'!AP55</f>
        <v>1.0736295772726612</v>
      </c>
      <c r="M67" s="186">
        <f>'MoF forecasts'!AT60</f>
        <v>4.0068606500230031</v>
      </c>
      <c r="N67" s="186">
        <f>'MoF forecasts'!AX65</f>
        <v>2.3729199594200168</v>
      </c>
      <c r="O67" s="186">
        <f>'MoF forecasts'!BB70</f>
        <v>3.2507202900895038</v>
      </c>
      <c r="P67" s="186">
        <f>'MoF forecasts'!BF75</f>
        <v>4.024322600327257</v>
      </c>
      <c r="Q67" s="186">
        <f>'MoF forecasts'!BJ80</f>
        <v>2.0540701707144615</v>
      </c>
      <c r="R67" s="186"/>
      <c r="S67" s="183"/>
      <c r="T67" s="183"/>
      <c r="U67" s="183"/>
      <c r="V67" s="183"/>
      <c r="W67" s="183"/>
      <c r="X67" s="183"/>
      <c r="Y67" s="183"/>
      <c r="Z67" s="183"/>
      <c r="AA67" s="183"/>
      <c r="AB67" s="183"/>
    </row>
    <row r="68" spans="1:28" x14ac:dyDescent="0.75">
      <c r="A68" s="183"/>
      <c r="B68" s="184">
        <v>2004</v>
      </c>
      <c r="C68" s="184">
        <v>2005</v>
      </c>
      <c r="D68" s="184">
        <v>2006</v>
      </c>
      <c r="E68" s="184">
        <v>2007</v>
      </c>
      <c r="F68" s="184">
        <v>2008</v>
      </c>
      <c r="G68" s="184">
        <v>2009</v>
      </c>
      <c r="H68" s="184">
        <v>2010</v>
      </c>
      <c r="I68" s="184">
        <v>2011</v>
      </c>
      <c r="J68" s="184">
        <v>2012</v>
      </c>
      <c r="K68" s="184">
        <v>2013</v>
      </c>
      <c r="L68" s="184">
        <v>2014</v>
      </c>
      <c r="M68" s="184">
        <v>2015</v>
      </c>
      <c r="N68" s="184">
        <v>2016</v>
      </c>
      <c r="O68" s="184">
        <v>2017</v>
      </c>
      <c r="P68" s="184">
        <v>2018</v>
      </c>
      <c r="Q68" s="184">
        <v>2019</v>
      </c>
      <c r="R68" s="184">
        <v>2020</v>
      </c>
      <c r="S68" s="183"/>
      <c r="T68" s="183"/>
      <c r="U68" s="183"/>
      <c r="V68" s="183"/>
      <c r="W68" s="183"/>
      <c r="X68" s="183"/>
      <c r="Y68" s="183"/>
      <c r="Z68" s="183"/>
      <c r="AA68" s="183"/>
      <c r="AB68" s="183"/>
    </row>
    <row r="69" spans="1:28" ht="48" x14ac:dyDescent="0.75">
      <c r="A69" s="185" t="s">
        <v>209</v>
      </c>
      <c r="B69" s="188" t="s">
        <v>203</v>
      </c>
      <c r="C69" s="186">
        <f>'MoF forecasts'!G5</f>
        <v>6.7</v>
      </c>
      <c r="D69" s="186">
        <f>'MoF forecasts'!K10</f>
        <v>7.5</v>
      </c>
      <c r="E69" s="186">
        <f>'MoF forecasts'!O15</f>
        <v>9</v>
      </c>
      <c r="F69" s="186">
        <f>'MoF forecasts'!S20</f>
        <v>7.5</v>
      </c>
      <c r="G69" s="186">
        <f>'MoF forecasts'!W25</f>
        <v>2</v>
      </c>
      <c r="H69" s="186">
        <f>'MoF forecasts'!AA30</f>
        <v>-4</v>
      </c>
      <c r="I69" s="186">
        <f>'MoF forecasts'!AE35</f>
        <v>3.3</v>
      </c>
      <c r="J69" s="186">
        <f>'MoF forecasts'!AI40</f>
        <v>2.5</v>
      </c>
      <c r="K69" s="186">
        <f>'MoF forecasts'!AM45</f>
        <v>3.7</v>
      </c>
      <c r="L69" s="186">
        <f>'MoF forecasts'!AQ50</f>
        <v>4.2</v>
      </c>
      <c r="M69" s="186">
        <f>'MoF forecasts'!AU55</f>
        <v>2.8</v>
      </c>
      <c r="N69" s="186">
        <f>'MoF forecasts'!AY60</f>
        <v>3</v>
      </c>
      <c r="O69" s="211">
        <f>'MoF forecasts'!BC65</f>
        <v>3.5</v>
      </c>
      <c r="P69" s="186">
        <f>'MoF forecasts'!BG70</f>
        <v>3.4</v>
      </c>
      <c r="Q69" s="186">
        <f>'MoF forecasts'!BK75</f>
        <v>2.9999955901157733</v>
      </c>
      <c r="R69" s="187"/>
      <c r="S69" s="183"/>
      <c r="T69" s="183"/>
      <c r="U69" s="183"/>
      <c r="V69" s="183"/>
      <c r="W69" s="183"/>
      <c r="X69" s="183"/>
      <c r="Y69" s="183"/>
      <c r="Z69" s="183"/>
      <c r="AA69" s="183"/>
      <c r="AB69" s="183"/>
    </row>
    <row r="70" spans="1:28" ht="36.25" x14ac:dyDescent="0.75">
      <c r="A70" s="185" t="s">
        <v>210</v>
      </c>
      <c r="B70" s="183" t="s">
        <v>202</v>
      </c>
      <c r="C70" s="186">
        <f>'MoF forecasts'!F5</f>
        <v>10.725086299030885</v>
      </c>
      <c r="D70" s="186">
        <f>'MoF forecasts'!J10</f>
        <v>11.986362847138587</v>
      </c>
      <c r="E70" s="186">
        <f>'MoF forecasts'!N15</f>
        <v>10.027099650900361</v>
      </c>
      <c r="F70" s="186">
        <f>'MoF forecasts'!R20</f>
        <v>-3.3273000399985819</v>
      </c>
      <c r="G70" s="186">
        <f>'MoF forecasts'!V25</f>
        <v>-14.259718586051108</v>
      </c>
      <c r="H70" s="186">
        <f>'MoF forecasts'!Z30</f>
        <v>-4.4067818187917496</v>
      </c>
      <c r="I70" s="186">
        <f>'MoF forecasts'!AD35</f>
        <v>6.4688422597859452</v>
      </c>
      <c r="J70" s="186">
        <f>'MoF forecasts'!AH40</f>
        <v>4.251698669418813</v>
      </c>
      <c r="K70" s="186">
        <f>'MoF forecasts'!AL45</f>
        <v>2.3101845305654178</v>
      </c>
      <c r="L70" s="186">
        <f>'MoF forecasts'!AP50</f>
        <v>1.0736295772726612</v>
      </c>
      <c r="M70" s="186">
        <f>'MoF forecasts'!AT55</f>
        <v>4.0068606500230031</v>
      </c>
      <c r="N70" s="186">
        <f>'MoF forecasts'!AX60</f>
        <v>2.3729199594200168</v>
      </c>
      <c r="O70" s="186">
        <f>'MoF forecasts'!BB65</f>
        <v>3.2507202900895038</v>
      </c>
      <c r="P70" s="186">
        <f>'MoF forecasts'!BF70</f>
        <v>4.024322600327257</v>
      </c>
      <c r="Q70" s="186">
        <f>'MoF forecasts'!BJ75</f>
        <v>2.0540701707144615</v>
      </c>
      <c r="R70" s="186"/>
      <c r="S70" s="183"/>
      <c r="T70" s="183"/>
      <c r="U70" s="183"/>
      <c r="V70" s="183"/>
      <c r="W70" s="183"/>
      <c r="X70" s="183"/>
      <c r="Y70" s="183"/>
      <c r="Z70" s="183"/>
      <c r="AA70" s="183"/>
      <c r="AB70" s="183"/>
    </row>
    <row r="71" spans="1:28" x14ac:dyDescent="0.75">
      <c r="A71" s="183"/>
      <c r="B71" s="184">
        <v>2004</v>
      </c>
      <c r="C71" s="184">
        <v>2005</v>
      </c>
      <c r="D71" s="184">
        <v>2006</v>
      </c>
      <c r="E71" s="184">
        <v>2007</v>
      </c>
      <c r="F71" s="184">
        <v>2008</v>
      </c>
      <c r="G71" s="184">
        <v>2009</v>
      </c>
      <c r="H71" s="184">
        <v>2010</v>
      </c>
      <c r="I71" s="184">
        <v>2011</v>
      </c>
      <c r="J71" s="184">
        <v>2012</v>
      </c>
      <c r="K71" s="184">
        <v>2013</v>
      </c>
      <c r="L71" s="184">
        <v>2014</v>
      </c>
      <c r="M71" s="184">
        <v>2015</v>
      </c>
      <c r="N71" s="184">
        <v>2016</v>
      </c>
      <c r="O71" s="184">
        <v>2017</v>
      </c>
      <c r="P71" s="184">
        <v>2018</v>
      </c>
      <c r="Q71" s="184">
        <v>2019</v>
      </c>
      <c r="R71" s="184">
        <v>2020</v>
      </c>
      <c r="S71" s="183"/>
      <c r="T71" s="183"/>
      <c r="U71" s="183"/>
      <c r="V71" s="183"/>
      <c r="W71" s="183"/>
      <c r="X71" s="183"/>
      <c r="Y71" s="183"/>
      <c r="Z71" s="183"/>
      <c r="AA71" s="183"/>
      <c r="AB71" s="183"/>
    </row>
    <row r="72" spans="1:28" ht="48" x14ac:dyDescent="0.75">
      <c r="A72" s="185" t="s">
        <v>211</v>
      </c>
      <c r="B72" s="188" t="s">
        <v>203</v>
      </c>
      <c r="C72" s="188" t="s">
        <v>203</v>
      </c>
      <c r="D72" s="186">
        <f>'MoF forecasts'!K5</f>
        <v>6.5</v>
      </c>
      <c r="E72" s="186">
        <f>'MoF forecasts'!O10</f>
        <v>7</v>
      </c>
      <c r="F72" s="186">
        <f>'MoF forecasts'!S15</f>
        <v>7.5</v>
      </c>
      <c r="G72" s="186">
        <f>'MoF forecasts'!W20</f>
        <v>7.5</v>
      </c>
      <c r="H72" s="186">
        <f>'MoF forecasts'!AA25</f>
        <v>4.5</v>
      </c>
      <c r="I72" s="186">
        <f>'MoF forecasts'!AE30</f>
        <v>2</v>
      </c>
      <c r="J72" s="186">
        <f>'MoF forecasts'!AI35</f>
        <v>4</v>
      </c>
      <c r="K72" s="186">
        <f>'MoF forecasts'!AM40</f>
        <v>4</v>
      </c>
      <c r="L72" s="186">
        <f>'MoF forecasts'!AQ45</f>
        <v>4</v>
      </c>
      <c r="M72" s="186">
        <f>'MoF forecasts'!AU50</f>
        <v>4</v>
      </c>
      <c r="N72" s="186">
        <f>'MoF forecasts'!AY55</f>
        <v>3.3</v>
      </c>
      <c r="O72" s="186">
        <f>'MoF forecasts'!BC60</f>
        <v>3.6</v>
      </c>
      <c r="P72" s="211">
        <f>'MoF forecasts'!BG65</f>
        <v>3.4</v>
      </c>
      <c r="Q72" s="186">
        <f>'MoF forecasts'!BK70</f>
        <v>3.2</v>
      </c>
      <c r="R72" s="183"/>
      <c r="S72" s="183"/>
      <c r="T72" s="183"/>
      <c r="U72" s="183"/>
      <c r="V72" s="183"/>
      <c r="W72" s="183"/>
      <c r="X72" s="183"/>
      <c r="Y72" s="183"/>
      <c r="Z72" s="183"/>
      <c r="AA72" s="183"/>
      <c r="AB72" s="183"/>
    </row>
    <row r="73" spans="1:28" ht="36.25" x14ac:dyDescent="0.75">
      <c r="A73" s="185" t="s">
        <v>212</v>
      </c>
      <c r="B73" s="183" t="s">
        <v>202</v>
      </c>
      <c r="C73" s="183" t="s">
        <v>202</v>
      </c>
      <c r="D73" s="186">
        <f>'MoF forecasts'!J5</f>
        <v>11.986362847138587</v>
      </c>
      <c r="E73" s="186">
        <f>'MoF forecasts'!N10</f>
        <v>10.027099650900361</v>
      </c>
      <c r="F73" s="186">
        <f>'MoF forecasts'!R15</f>
        <v>-3.3273000399985819</v>
      </c>
      <c r="G73" s="186">
        <f>'MoF forecasts'!V20</f>
        <v>-14.259718586051108</v>
      </c>
      <c r="H73" s="186">
        <f>'MoF forecasts'!Z25</f>
        <v>-4.4067818187917496</v>
      </c>
      <c r="I73" s="186">
        <f>'MoF forecasts'!AD30</f>
        <v>6.4688422597859452</v>
      </c>
      <c r="J73" s="186">
        <f>'MoF forecasts'!AH35</f>
        <v>4.251698669418813</v>
      </c>
      <c r="K73" s="186">
        <f>'MoF forecasts'!AL40</f>
        <v>2.3101845305654178</v>
      </c>
      <c r="L73" s="186">
        <f>'MoF forecasts'!AP45</f>
        <v>1.0736295772726612</v>
      </c>
      <c r="M73" s="186">
        <f>'MoF forecasts'!AT50</f>
        <v>4.0068606500230031</v>
      </c>
      <c r="N73" s="186">
        <f>'MoF forecasts'!AX55</f>
        <v>2.3729199594200168</v>
      </c>
      <c r="O73" s="186">
        <f>'MoF forecasts'!BB60</f>
        <v>3.2507202900895038</v>
      </c>
      <c r="P73" s="186">
        <f>'MoF forecasts'!BF65</f>
        <v>4.024322600327257</v>
      </c>
      <c r="Q73" s="186">
        <f>'MoF forecasts'!BJ70</f>
        <v>2.0540701707144615</v>
      </c>
      <c r="R73" s="183"/>
      <c r="S73" s="183"/>
      <c r="T73" s="183"/>
      <c r="U73" s="183"/>
      <c r="V73" s="183"/>
      <c r="W73" s="183"/>
      <c r="X73" s="183"/>
      <c r="Y73" s="183"/>
      <c r="Z73" s="183"/>
      <c r="AA73" s="183"/>
      <c r="AB73" s="183"/>
    </row>
    <row r="74" spans="1:28" x14ac:dyDescent="0.75">
      <c r="A74" s="183"/>
      <c r="B74" s="184">
        <v>2004</v>
      </c>
      <c r="C74" s="184">
        <v>2005</v>
      </c>
      <c r="D74" s="184">
        <v>2006</v>
      </c>
      <c r="E74" s="184">
        <v>2007</v>
      </c>
      <c r="F74" s="184">
        <v>2008</v>
      </c>
      <c r="G74" s="184">
        <v>2009</v>
      </c>
      <c r="H74" s="184">
        <v>2010</v>
      </c>
      <c r="I74" s="184">
        <v>2011</v>
      </c>
      <c r="J74" s="184">
        <v>2012</v>
      </c>
      <c r="K74" s="184">
        <v>2013</v>
      </c>
      <c r="L74" s="184">
        <v>2014</v>
      </c>
      <c r="M74" s="184">
        <v>2015</v>
      </c>
      <c r="N74" s="184">
        <v>2016</v>
      </c>
      <c r="O74" s="184">
        <v>2017</v>
      </c>
      <c r="P74" s="184">
        <v>2018</v>
      </c>
      <c r="Q74" s="184">
        <v>2019</v>
      </c>
      <c r="R74" s="184">
        <v>2020</v>
      </c>
      <c r="S74" s="183"/>
      <c r="T74" s="183"/>
      <c r="U74" s="183"/>
      <c r="V74" s="183"/>
      <c r="W74" s="183"/>
      <c r="X74" s="183"/>
      <c r="Y74" s="183"/>
      <c r="Z74" s="183"/>
      <c r="AA74" s="183"/>
      <c r="AB74" s="183"/>
    </row>
    <row r="75" spans="1:28" ht="48" x14ac:dyDescent="0.75">
      <c r="A75" s="185" t="s">
        <v>213</v>
      </c>
      <c r="B75" s="188" t="s">
        <v>203</v>
      </c>
      <c r="C75" s="188" t="s">
        <v>203</v>
      </c>
      <c r="D75" s="188" t="s">
        <v>203</v>
      </c>
      <c r="E75" s="186">
        <f>'MoF forecasts'!O5</f>
        <v>6.5</v>
      </c>
      <c r="F75" s="186">
        <f>'MoF forecasts'!S10</f>
        <v>7</v>
      </c>
      <c r="G75" s="186">
        <f>'MoF forecasts'!W15</f>
        <v>7.5</v>
      </c>
      <c r="H75" s="186">
        <f>'MoF forecasts'!AA20</f>
        <v>7.3</v>
      </c>
      <c r="I75" s="186">
        <f>'MoF forecasts'!AE25</f>
        <v>5.5</v>
      </c>
      <c r="J75" s="186">
        <f>'MoF forecasts'!AI30</f>
        <v>3.8</v>
      </c>
      <c r="K75" s="186">
        <f>'MoF forecasts'!AM35</f>
        <v>3.9</v>
      </c>
      <c r="L75" s="186">
        <f>'MoF forecasts'!AQ40</f>
        <v>4</v>
      </c>
      <c r="M75" s="186">
        <f>'MoF forecasts'!AU45</f>
        <v>4</v>
      </c>
      <c r="N75" s="186">
        <f>'MoF forecasts'!AY50</f>
        <v>4</v>
      </c>
      <c r="O75" s="186">
        <f>'MoF forecasts'!BC55</f>
        <v>3.6</v>
      </c>
      <c r="P75" s="186">
        <f>'MoF forecasts'!BG60</f>
        <v>3.6</v>
      </c>
      <c r="Q75" s="211">
        <f>'MoF forecasts'!BK65</f>
        <v>3.4</v>
      </c>
      <c r="R75" s="186">
        <f>'MoF forecasts'!BO70</f>
        <v>3.2</v>
      </c>
      <c r="S75" s="183"/>
      <c r="T75" s="183"/>
      <c r="U75" s="183"/>
      <c r="V75" s="183"/>
      <c r="W75" s="183"/>
      <c r="X75" s="183"/>
      <c r="Y75" s="183"/>
      <c r="Z75" s="183"/>
      <c r="AA75" s="183"/>
      <c r="AB75" s="183"/>
    </row>
    <row r="76" spans="1:28" ht="36.25" x14ac:dyDescent="0.75">
      <c r="A76" s="185" t="s">
        <v>214</v>
      </c>
      <c r="B76" s="183" t="s">
        <v>202</v>
      </c>
      <c r="C76" s="183" t="s">
        <v>202</v>
      </c>
      <c r="D76" s="183" t="s">
        <v>202</v>
      </c>
      <c r="E76" s="186">
        <f>'MoF forecasts'!N5</f>
        <v>10.027099650900361</v>
      </c>
      <c r="F76" s="186">
        <f>'MoF forecasts'!R10</f>
        <v>-3.3273000399985819</v>
      </c>
      <c r="G76" s="186">
        <f>'MoF forecasts'!V15</f>
        <v>-14.259718586051108</v>
      </c>
      <c r="H76" s="186">
        <f>'MoF forecasts'!Z20</f>
        <v>-4.4067818187917496</v>
      </c>
      <c r="I76" s="186">
        <f>'MoF forecasts'!AD25</f>
        <v>6.4688422597859452</v>
      </c>
      <c r="J76" s="186">
        <f>'MoF forecasts'!AH30</f>
        <v>4.251698669418813</v>
      </c>
      <c r="K76" s="186">
        <f>'MoF forecasts'!AL35</f>
        <v>2.3101845305654178</v>
      </c>
      <c r="L76" s="186">
        <f>'MoF forecasts'!AP40</f>
        <v>1.0736295772726612</v>
      </c>
      <c r="M76" s="186">
        <f>'MoF forecasts'!AT45</f>
        <v>4.0068606500230031</v>
      </c>
      <c r="N76" s="186">
        <f>'MoF forecasts'!AX50</f>
        <v>2.3729199594200168</v>
      </c>
      <c r="O76" s="186">
        <f>'MoF forecasts'!BB55</f>
        <v>3.2507202900895038</v>
      </c>
      <c r="P76" s="186">
        <f>'MoF forecasts'!BF60</f>
        <v>4.024322600327257</v>
      </c>
      <c r="Q76" s="186">
        <f>'MoF forecasts'!BJ65</f>
        <v>2.0540701707144615</v>
      </c>
      <c r="R76" s="186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</row>
    <row r="77" spans="1:28" x14ac:dyDescent="0.75">
      <c r="A77" s="183"/>
      <c r="B77" s="183"/>
      <c r="C77" s="183"/>
      <c r="D77" s="183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</row>
    <row r="78" spans="1:28" x14ac:dyDescent="0.75">
      <c r="A78" s="183"/>
      <c r="B78" s="183"/>
      <c r="C78" s="183"/>
      <c r="D78" s="183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183"/>
      <c r="AA78" s="183"/>
      <c r="AB78" s="183"/>
    </row>
    <row r="79" spans="1:28" x14ac:dyDescent="0.75">
      <c r="A79" s="183"/>
      <c r="B79" s="183"/>
      <c r="C79" s="183"/>
      <c r="D79" s="183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  <c r="T79" s="183"/>
      <c r="U79" s="183"/>
      <c r="V79" s="183"/>
      <c r="W79" s="183"/>
      <c r="X79" s="183"/>
      <c r="Y79" s="183"/>
      <c r="Z79" s="183"/>
      <c r="AA79" s="183"/>
      <c r="AB79" s="183"/>
    </row>
    <row r="80" spans="1:28" x14ac:dyDescent="0.75">
      <c r="A80" s="183"/>
      <c r="B80" s="184">
        <v>2004</v>
      </c>
      <c r="C80" s="184">
        <v>2005</v>
      </c>
      <c r="D80" s="184">
        <v>2006</v>
      </c>
      <c r="E80" s="184">
        <v>2007</v>
      </c>
      <c r="F80" s="184">
        <v>2008</v>
      </c>
      <c r="G80" s="184">
        <v>2009</v>
      </c>
      <c r="H80" s="184">
        <v>2010</v>
      </c>
      <c r="I80" s="184">
        <v>2011</v>
      </c>
      <c r="J80" s="184">
        <v>2012</v>
      </c>
      <c r="K80" s="184">
        <v>2013</v>
      </c>
      <c r="L80" s="184">
        <v>2014</v>
      </c>
      <c r="M80" s="184">
        <v>2015</v>
      </c>
      <c r="N80" s="184">
        <v>2016</v>
      </c>
      <c r="O80" s="184">
        <v>2017</v>
      </c>
      <c r="P80" s="184">
        <v>2018</v>
      </c>
      <c r="Q80" s="184">
        <v>2019</v>
      </c>
      <c r="R80" s="184">
        <v>2020</v>
      </c>
      <c r="S80" s="183"/>
      <c r="T80" s="183"/>
      <c r="U80" s="183"/>
      <c r="V80" s="183"/>
      <c r="W80" s="183"/>
      <c r="X80" s="183"/>
      <c r="Y80" s="183"/>
      <c r="Z80" s="183"/>
      <c r="AA80" s="183"/>
      <c r="AB80" s="183"/>
    </row>
    <row r="81" spans="1:28" x14ac:dyDescent="0.75">
      <c r="A81" s="183" t="s">
        <v>208</v>
      </c>
      <c r="B81" s="189">
        <v>8.3355467999927182</v>
      </c>
      <c r="C81" s="189">
        <v>10.725086299030885</v>
      </c>
      <c r="D81" s="189">
        <v>11.986362847138587</v>
      </c>
      <c r="E81" s="189">
        <v>10.027099650900361</v>
      </c>
      <c r="F81" s="189">
        <v>-3.3273000399985819</v>
      </c>
      <c r="G81" s="189">
        <v>-14.259718586051108</v>
      </c>
      <c r="H81" s="189">
        <v>-4.4067818187917496</v>
      </c>
      <c r="I81" s="189">
        <v>6.4688422597859452</v>
      </c>
      <c r="J81" s="189">
        <v>4.251698669418813</v>
      </c>
      <c r="K81" s="189">
        <v>2.3101845305654178</v>
      </c>
      <c r="L81" s="189">
        <v>1.0736295772726612</v>
      </c>
      <c r="M81" s="189">
        <v>4.0068606500230031</v>
      </c>
      <c r="N81" s="189">
        <v>2.3729199594200168</v>
      </c>
      <c r="O81" s="189">
        <v>3.2507202900895038</v>
      </c>
      <c r="P81" s="189">
        <v>4.024322600327257</v>
      </c>
      <c r="Q81" s="189">
        <v>2.0540701707144615</v>
      </c>
      <c r="R81" s="189"/>
      <c r="S81" s="183"/>
      <c r="T81" s="183"/>
      <c r="U81" s="183"/>
      <c r="V81" s="183"/>
      <c r="W81" s="183"/>
      <c r="X81" s="183"/>
      <c r="Y81" s="183"/>
      <c r="Z81" s="183"/>
      <c r="AA81" s="183"/>
      <c r="AB81" s="183"/>
    </row>
    <row r="82" spans="1:28" x14ac:dyDescent="0.75">
      <c r="A82" s="183" t="s">
        <v>220</v>
      </c>
      <c r="B82" s="188">
        <v>7.5</v>
      </c>
      <c r="C82" s="188">
        <v>7.5</v>
      </c>
      <c r="D82" s="188">
        <v>11</v>
      </c>
      <c r="E82" s="188">
        <v>9.5</v>
      </c>
      <c r="F82" s="188">
        <v>1.3</v>
      </c>
      <c r="G82" s="188">
        <v>-18</v>
      </c>
      <c r="H82" s="188">
        <v>-0.4</v>
      </c>
      <c r="I82" s="188">
        <v>4.5</v>
      </c>
      <c r="J82" s="188">
        <v>4</v>
      </c>
      <c r="K82" s="188">
        <v>4.2</v>
      </c>
      <c r="L82" s="188">
        <v>2.9</v>
      </c>
      <c r="M82" s="188">
        <v>2.1</v>
      </c>
      <c r="N82" s="188">
        <v>2.5</v>
      </c>
      <c r="O82" s="188">
        <v>3.7</v>
      </c>
      <c r="P82" s="188">
        <v>4.7550400611475254</v>
      </c>
      <c r="Q82" s="188">
        <v>3.2</v>
      </c>
      <c r="R82" s="188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</row>
    <row r="83" spans="1:28" x14ac:dyDescent="0.75">
      <c r="A83" s="183" t="s">
        <v>215</v>
      </c>
      <c r="B83" s="188"/>
      <c r="C83" s="188">
        <v>6.7</v>
      </c>
      <c r="D83" s="188">
        <v>7.5</v>
      </c>
      <c r="E83" s="188">
        <v>9</v>
      </c>
      <c r="F83" s="188">
        <v>7.5</v>
      </c>
      <c r="G83" s="188">
        <v>2</v>
      </c>
      <c r="H83" s="188">
        <v>-4</v>
      </c>
      <c r="I83" s="188">
        <v>3.3</v>
      </c>
      <c r="J83" s="188">
        <v>2.5</v>
      </c>
      <c r="K83" s="188">
        <v>3.7</v>
      </c>
      <c r="L83" s="188">
        <v>4.2</v>
      </c>
      <c r="M83" s="188">
        <v>2.8</v>
      </c>
      <c r="N83" s="188">
        <v>3</v>
      </c>
      <c r="O83" s="188">
        <v>3.5</v>
      </c>
      <c r="P83" s="188">
        <v>3.4</v>
      </c>
      <c r="Q83" s="188">
        <v>2.9999955901157733</v>
      </c>
      <c r="R83" s="188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</row>
    <row r="84" spans="1:28" x14ac:dyDescent="0.75">
      <c r="A84" s="183" t="s">
        <v>211</v>
      </c>
      <c r="B84" s="188"/>
      <c r="C84" s="188"/>
      <c r="D84" s="188">
        <v>6.5</v>
      </c>
      <c r="E84" s="188">
        <v>7</v>
      </c>
      <c r="F84" s="188">
        <v>7.5</v>
      </c>
      <c r="G84" s="188">
        <v>7.5</v>
      </c>
      <c r="H84" s="188">
        <v>4.5</v>
      </c>
      <c r="I84" s="188">
        <v>2</v>
      </c>
      <c r="J84" s="188">
        <v>4</v>
      </c>
      <c r="K84" s="188">
        <v>4</v>
      </c>
      <c r="L84" s="188">
        <v>4</v>
      </c>
      <c r="M84" s="188">
        <v>4</v>
      </c>
      <c r="N84" s="188">
        <v>3.3</v>
      </c>
      <c r="O84" s="188">
        <v>3.6</v>
      </c>
      <c r="P84" s="188">
        <v>3.4</v>
      </c>
      <c r="Q84" s="188">
        <v>3.2</v>
      </c>
      <c r="R84" s="188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</row>
    <row r="85" spans="1:28" x14ac:dyDescent="0.75">
      <c r="A85" s="183" t="s">
        <v>213</v>
      </c>
      <c r="B85" s="188"/>
      <c r="C85" s="188"/>
      <c r="D85" s="188"/>
      <c r="E85" s="188">
        <v>6.5</v>
      </c>
      <c r="F85" s="188">
        <v>7</v>
      </c>
      <c r="G85" s="188">
        <v>7.5</v>
      </c>
      <c r="H85" s="188">
        <v>7.3</v>
      </c>
      <c r="I85" s="188">
        <v>5.5</v>
      </c>
      <c r="J85" s="188">
        <v>3.8</v>
      </c>
      <c r="K85" s="188">
        <v>3.9</v>
      </c>
      <c r="L85" s="188">
        <v>4</v>
      </c>
      <c r="M85" s="188">
        <v>4</v>
      </c>
      <c r="N85" s="188">
        <v>4</v>
      </c>
      <c r="O85" s="188">
        <v>3.6</v>
      </c>
      <c r="P85" s="188">
        <v>3.6</v>
      </c>
      <c r="Q85" s="188">
        <v>3.4</v>
      </c>
      <c r="R85" s="188">
        <v>3.2</v>
      </c>
      <c r="S85" s="183"/>
      <c r="T85" s="183"/>
      <c r="U85" s="183"/>
      <c r="V85" s="183"/>
      <c r="W85" s="183"/>
      <c r="X85" s="183"/>
      <c r="Y85" s="183"/>
      <c r="Z85" s="183"/>
      <c r="AA85" s="183"/>
      <c r="AB85" s="183"/>
    </row>
    <row r="86" spans="1:28" x14ac:dyDescent="0.75">
      <c r="A86" s="183"/>
      <c r="B86" s="183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</row>
    <row r="87" spans="1:28" x14ac:dyDescent="0.75">
      <c r="A87" s="183"/>
      <c r="B87" s="183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</row>
    <row r="88" spans="1:28" x14ac:dyDescent="0.75">
      <c r="A88" s="183"/>
      <c r="B88" s="183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</row>
    <row r="89" spans="1:28" x14ac:dyDescent="0.75">
      <c r="A89" s="183"/>
      <c r="B89" s="183"/>
      <c r="C89" s="183"/>
      <c r="D89" s="183"/>
      <c r="E89" s="183"/>
      <c r="F89" s="183"/>
      <c r="G89" s="183"/>
      <c r="H89" s="183"/>
      <c r="I89" s="183"/>
      <c r="J89" s="183"/>
      <c r="K89" s="183"/>
      <c r="L89" s="183"/>
      <c r="M89" s="183"/>
      <c r="N89" s="183"/>
      <c r="O89" s="183"/>
      <c r="P89" s="183"/>
      <c r="Q89" s="183"/>
      <c r="R89" s="183"/>
      <c r="S89" s="183"/>
      <c r="T89" s="183"/>
      <c r="U89" s="183"/>
      <c r="V89" s="183"/>
      <c r="W89" s="183"/>
      <c r="X89" s="183"/>
      <c r="Y89" s="183"/>
      <c r="Z89" s="183"/>
      <c r="AA89" s="183"/>
      <c r="AB89" s="183"/>
    </row>
    <row r="90" spans="1:28" x14ac:dyDescent="0.75">
      <c r="A90" s="183"/>
      <c r="B90" s="183"/>
      <c r="C90" s="183"/>
      <c r="D90" s="183"/>
      <c r="E90" s="183"/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3"/>
      <c r="Y90" s="183"/>
      <c r="Z90" s="183"/>
      <c r="AA90" s="183"/>
      <c r="AB90" s="183"/>
    </row>
    <row r="91" spans="1:28" x14ac:dyDescent="0.75">
      <c r="A91" s="183"/>
      <c r="B91" s="183"/>
      <c r="C91" s="183"/>
      <c r="D91" s="183"/>
      <c r="E91" s="183"/>
      <c r="F91" s="183"/>
      <c r="G91" s="183"/>
      <c r="H91" s="183"/>
      <c r="I91" s="183"/>
      <c r="J91" s="183"/>
      <c r="K91" s="183"/>
      <c r="L91" s="183"/>
      <c r="M91" s="183"/>
      <c r="N91" s="183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</row>
    <row r="92" spans="1:28" x14ac:dyDescent="0.75">
      <c r="A92" s="183"/>
      <c r="B92" s="183"/>
      <c r="C92" s="183"/>
      <c r="D92" s="183"/>
      <c r="E92" s="183"/>
      <c r="F92" s="183"/>
      <c r="G92" s="183"/>
      <c r="H92" s="183"/>
      <c r="I92" s="183"/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</row>
    <row r="93" spans="1:28" x14ac:dyDescent="0.75">
      <c r="A93" s="183"/>
      <c r="B93" s="183"/>
      <c r="C93" s="183"/>
      <c r="D93" s="183"/>
      <c r="E93" s="183"/>
      <c r="F93" s="183"/>
      <c r="G93" s="183"/>
      <c r="H93" s="183"/>
      <c r="I93" s="183"/>
      <c r="J93" s="183"/>
      <c r="K93" s="183"/>
      <c r="L93" s="183"/>
      <c r="M93" s="183"/>
      <c r="N93" s="183"/>
      <c r="O93" s="183"/>
      <c r="P93" s="183"/>
      <c r="Q93" s="183"/>
      <c r="R93" s="183"/>
      <c r="S93" s="183"/>
      <c r="T93" s="183"/>
      <c r="U93" s="183"/>
      <c r="V93" s="183"/>
      <c r="W93" s="183"/>
      <c r="X93" s="183"/>
      <c r="Y93" s="183"/>
      <c r="Z93" s="183"/>
      <c r="AA93" s="183"/>
      <c r="AB93" s="183"/>
    </row>
    <row r="94" spans="1:28" x14ac:dyDescent="0.75">
      <c r="A94" s="183"/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/>
      <c r="W94" s="183"/>
      <c r="X94" s="183"/>
      <c r="Y94" s="183"/>
      <c r="Z94" s="183"/>
      <c r="AA94" s="183"/>
      <c r="AB94" s="183"/>
    </row>
    <row r="95" spans="1:28" x14ac:dyDescent="0.75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</row>
    <row r="96" spans="1:28" x14ac:dyDescent="0.75">
      <c r="A96" s="183"/>
      <c r="B96" s="183"/>
      <c r="C96" s="183"/>
      <c r="D96" s="183"/>
      <c r="E96" s="183"/>
      <c r="F96" s="183"/>
      <c r="G96" s="183"/>
      <c r="H96" s="183"/>
      <c r="I96" s="183"/>
      <c r="J96" s="183"/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</row>
    <row r="97" spans="1:28" x14ac:dyDescent="0.75">
      <c r="A97" s="183"/>
      <c r="B97" s="183"/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</row>
    <row r="98" spans="1:28" x14ac:dyDescent="0.75">
      <c r="A98" s="183"/>
      <c r="B98" s="183"/>
      <c r="C98" s="183"/>
      <c r="D98" s="183"/>
      <c r="E98" s="183"/>
      <c r="F98" s="183"/>
      <c r="G98" s="183"/>
      <c r="H98" s="183"/>
      <c r="I98" s="183"/>
      <c r="J98" s="183"/>
      <c r="K98" s="183"/>
      <c r="L98" s="183"/>
      <c r="M98" s="183"/>
      <c r="N98" s="183"/>
      <c r="O98" s="183"/>
      <c r="P98" s="183"/>
      <c r="Q98" s="183"/>
      <c r="R98" s="183"/>
      <c r="S98" s="183"/>
      <c r="T98" s="183"/>
      <c r="U98" s="183"/>
      <c r="V98" s="183"/>
      <c r="W98" s="183"/>
      <c r="X98" s="183"/>
      <c r="Y98" s="183"/>
      <c r="Z98" s="183"/>
      <c r="AA98" s="183"/>
      <c r="AB98" s="183"/>
    </row>
    <row r="99" spans="1:28" x14ac:dyDescent="0.75">
      <c r="A99" s="183"/>
      <c r="B99" s="183"/>
      <c r="C99" s="183"/>
      <c r="D99" s="183"/>
      <c r="E99" s="183"/>
      <c r="F99" s="183"/>
      <c r="G99" s="183"/>
      <c r="H99" s="183"/>
      <c r="I99" s="183"/>
      <c r="J99" s="183"/>
      <c r="K99" s="183"/>
      <c r="L99" s="183"/>
      <c r="M99" s="183"/>
      <c r="N99" s="183"/>
      <c r="O99" s="183"/>
      <c r="P99" s="183"/>
      <c r="Q99" s="183"/>
      <c r="R99" s="183"/>
      <c r="S99" s="183"/>
      <c r="T99" s="183"/>
      <c r="U99" s="183"/>
      <c r="V99" s="183"/>
      <c r="W99" s="183"/>
      <c r="X99" s="183"/>
      <c r="Y99" s="183"/>
      <c r="Z99" s="183"/>
      <c r="AA99" s="183"/>
      <c r="AB99" s="183"/>
    </row>
    <row r="100" spans="1:28" x14ac:dyDescent="0.75">
      <c r="A100" s="183"/>
      <c r="B100" s="183"/>
      <c r="C100" s="183"/>
      <c r="D100" s="183"/>
      <c r="E100" s="183"/>
      <c r="F100" s="183"/>
      <c r="G100" s="183"/>
      <c r="H100" s="183"/>
      <c r="I100" s="183"/>
      <c r="J100" s="183"/>
      <c r="K100" s="183"/>
      <c r="L100" s="183"/>
      <c r="M100" s="183"/>
      <c r="N100" s="183"/>
      <c r="O100" s="183"/>
      <c r="P100" s="183"/>
      <c r="Q100" s="183"/>
      <c r="R100" s="183"/>
      <c r="S100" s="183"/>
      <c r="T100" s="183"/>
      <c r="U100" s="183"/>
      <c r="V100" s="183"/>
      <c r="W100" s="183"/>
      <c r="X100" s="183"/>
      <c r="Y100" s="183"/>
      <c r="Z100" s="183"/>
      <c r="AA100" s="183"/>
      <c r="AB100" s="183"/>
    </row>
    <row r="101" spans="1:28" x14ac:dyDescent="0.75">
      <c r="A101" s="183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183"/>
      <c r="R101" s="183"/>
      <c r="S101" s="183"/>
      <c r="T101" s="183"/>
      <c r="U101" s="183"/>
      <c r="V101" s="183"/>
      <c r="W101" s="183"/>
      <c r="X101" s="183"/>
      <c r="Y101" s="183"/>
      <c r="Z101" s="183"/>
      <c r="AA101" s="183"/>
      <c r="AB101" s="183"/>
    </row>
    <row r="102" spans="1:28" x14ac:dyDescent="0.75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3"/>
      <c r="S102" s="183"/>
      <c r="T102" s="183"/>
      <c r="U102" s="183"/>
      <c r="V102" s="183"/>
      <c r="W102" s="183"/>
      <c r="X102" s="183"/>
      <c r="Y102" s="183"/>
      <c r="Z102" s="183"/>
      <c r="AA102" s="183"/>
      <c r="AB102" s="183"/>
    </row>
    <row r="103" spans="1:28" x14ac:dyDescent="0.75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</row>
    <row r="104" spans="1:28" x14ac:dyDescent="0.75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  <c r="W104" s="183"/>
      <c r="X104" s="183"/>
      <c r="Y104" s="183"/>
      <c r="Z104" s="183"/>
      <c r="AA104" s="183"/>
      <c r="AB104" s="183"/>
    </row>
    <row r="105" spans="1:28" x14ac:dyDescent="0.75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183"/>
      <c r="R105" s="183"/>
      <c r="S105" s="183"/>
      <c r="T105" s="183"/>
      <c r="U105" s="183"/>
      <c r="V105" s="183"/>
      <c r="W105" s="183"/>
      <c r="X105" s="183"/>
      <c r="Y105" s="183"/>
      <c r="Z105" s="183"/>
      <c r="AA105" s="183"/>
      <c r="AB105" s="183"/>
    </row>
    <row r="106" spans="1:28" x14ac:dyDescent="0.75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183"/>
      <c r="R106" s="183"/>
      <c r="S106" s="183"/>
      <c r="T106" s="183"/>
      <c r="U106" s="183"/>
      <c r="V106" s="183"/>
      <c r="W106" s="183"/>
      <c r="X106" s="183"/>
      <c r="Y106" s="183"/>
      <c r="Z106" s="183"/>
      <c r="AA106" s="183"/>
      <c r="AB106" s="183"/>
    </row>
    <row r="107" spans="1:28" x14ac:dyDescent="0.75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183"/>
      <c r="R107" s="183"/>
      <c r="S107" s="183"/>
      <c r="T107" s="183"/>
      <c r="U107" s="183"/>
      <c r="V107" s="183"/>
      <c r="W107" s="183"/>
      <c r="X107" s="183"/>
      <c r="Y107" s="183"/>
      <c r="Z107" s="183"/>
      <c r="AA107" s="183"/>
      <c r="AB107" s="183"/>
    </row>
    <row r="108" spans="1:28" x14ac:dyDescent="0.75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3"/>
      <c r="S108" s="183"/>
      <c r="T108" s="183"/>
      <c r="U108" s="183"/>
      <c r="V108" s="183"/>
      <c r="W108" s="183"/>
      <c r="X108" s="183"/>
      <c r="Y108" s="183"/>
      <c r="Z108" s="183"/>
      <c r="AA108" s="183"/>
      <c r="AB108" s="183"/>
    </row>
    <row r="109" spans="1:28" x14ac:dyDescent="0.75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/>
      <c r="R109" s="183"/>
      <c r="S109" s="183"/>
      <c r="T109" s="183"/>
      <c r="U109" s="183"/>
      <c r="V109" s="183"/>
      <c r="W109" s="183"/>
      <c r="X109" s="183"/>
      <c r="Y109" s="183"/>
      <c r="Z109" s="183"/>
      <c r="AA109" s="183"/>
      <c r="AB109" s="183"/>
    </row>
    <row r="110" spans="1:28" x14ac:dyDescent="0.75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183"/>
      <c r="R110" s="183"/>
      <c r="S110" s="183"/>
      <c r="T110" s="183"/>
      <c r="U110" s="183"/>
      <c r="V110" s="183"/>
      <c r="W110" s="183"/>
      <c r="X110" s="183"/>
      <c r="Y110" s="183"/>
      <c r="Z110" s="183"/>
      <c r="AA110" s="183"/>
      <c r="AB110" s="183"/>
    </row>
    <row r="111" spans="1:28" x14ac:dyDescent="0.75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</row>
    <row r="112" spans="1:28" x14ac:dyDescent="0.75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</row>
    <row r="113" spans="1:28" x14ac:dyDescent="0.75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183"/>
      <c r="R113" s="183"/>
      <c r="S113" s="183"/>
      <c r="T113" s="183"/>
      <c r="U113" s="183"/>
      <c r="V113" s="183"/>
      <c r="W113" s="183"/>
      <c r="X113" s="183"/>
      <c r="Y113" s="183"/>
      <c r="Z113" s="183"/>
      <c r="AA113" s="183"/>
      <c r="AB113" s="183"/>
    </row>
    <row r="114" spans="1:28" x14ac:dyDescent="0.75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</row>
    <row r="115" spans="1:28" x14ac:dyDescent="0.75">
      <c r="A115" s="183"/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83"/>
      <c r="AA115" s="183"/>
      <c r="AB115" s="183"/>
    </row>
    <row r="116" spans="1:28" x14ac:dyDescent="0.75">
      <c r="A116" s="183"/>
      <c r="B116" s="183"/>
      <c r="C116" s="183"/>
      <c r="D116" s="183"/>
      <c r="E116" s="183"/>
      <c r="F116" s="183"/>
      <c r="G116" s="183"/>
      <c r="H116" s="183"/>
      <c r="I116" s="183"/>
      <c r="J116" s="183"/>
      <c r="K116" s="183"/>
      <c r="L116" s="183"/>
      <c r="M116" s="183"/>
      <c r="N116" s="183"/>
      <c r="O116" s="183"/>
      <c r="P116" s="183"/>
      <c r="Q116" s="183"/>
      <c r="R116" s="183"/>
      <c r="S116" s="183"/>
      <c r="T116" s="183"/>
      <c r="U116" s="183"/>
      <c r="V116" s="183"/>
      <c r="W116" s="183"/>
      <c r="X116" s="183"/>
      <c r="Y116" s="183"/>
      <c r="Z116" s="183"/>
      <c r="AA116" s="183"/>
      <c r="AB116" s="183"/>
    </row>
    <row r="117" spans="1:28" x14ac:dyDescent="0.75">
      <c r="A117" s="183"/>
      <c r="B117" s="183"/>
      <c r="C117" s="183"/>
      <c r="D117" s="183"/>
      <c r="E117" s="183"/>
      <c r="F117" s="183"/>
      <c r="G117" s="183"/>
      <c r="H117" s="183"/>
      <c r="I117" s="183"/>
      <c r="J117" s="183"/>
      <c r="K117" s="183"/>
      <c r="L117" s="183"/>
      <c r="M117" s="183"/>
      <c r="N117" s="183"/>
      <c r="O117" s="183"/>
      <c r="P117" s="183"/>
      <c r="Q117" s="183"/>
      <c r="R117" s="183"/>
      <c r="S117" s="183"/>
      <c r="T117" s="183"/>
      <c r="U117" s="183"/>
      <c r="V117" s="183"/>
      <c r="W117" s="183"/>
      <c r="X117" s="183"/>
      <c r="Y117" s="183"/>
      <c r="Z117" s="183"/>
      <c r="AA117" s="183"/>
      <c r="AB117" s="183"/>
    </row>
    <row r="118" spans="1:28" x14ac:dyDescent="0.75">
      <c r="A118" s="183"/>
      <c r="B118" s="183"/>
      <c r="C118" s="183"/>
      <c r="D118" s="183"/>
      <c r="E118" s="183"/>
      <c r="F118" s="183"/>
      <c r="G118" s="183"/>
      <c r="H118" s="183"/>
      <c r="I118" s="183"/>
      <c r="J118" s="183"/>
      <c r="K118" s="183"/>
      <c r="L118" s="183"/>
      <c r="M118" s="183"/>
      <c r="N118" s="183"/>
      <c r="O118" s="183"/>
      <c r="P118" s="183"/>
      <c r="Q118" s="183"/>
      <c r="R118" s="183"/>
      <c r="S118" s="183"/>
      <c r="T118" s="183"/>
      <c r="U118" s="183"/>
      <c r="V118" s="183"/>
      <c r="W118" s="183"/>
      <c r="X118" s="183"/>
      <c r="Y118" s="183"/>
      <c r="Z118" s="183"/>
      <c r="AA118" s="183"/>
      <c r="AB118" s="183"/>
    </row>
    <row r="119" spans="1:28" x14ac:dyDescent="0.75">
      <c r="A119" s="183"/>
      <c r="B119" s="183"/>
      <c r="C119" s="183"/>
      <c r="D119" s="183"/>
      <c r="E119" s="183"/>
      <c r="F119" s="183"/>
      <c r="G119" s="183"/>
      <c r="H119" s="183"/>
      <c r="I119" s="183"/>
      <c r="J119" s="183"/>
      <c r="K119" s="183"/>
      <c r="L119" s="183"/>
      <c r="M119" s="183"/>
      <c r="N119" s="183"/>
      <c r="O119" s="183"/>
      <c r="P119" s="183"/>
      <c r="Q119" s="183"/>
      <c r="R119" s="183"/>
      <c r="S119" s="183"/>
      <c r="T119" s="183"/>
      <c r="U119" s="183"/>
      <c r="V119" s="183"/>
      <c r="W119" s="183"/>
      <c r="X119" s="183"/>
      <c r="Y119" s="183"/>
      <c r="Z119" s="183"/>
      <c r="AA119" s="183"/>
      <c r="AB119" s="183"/>
    </row>
    <row r="120" spans="1:28" x14ac:dyDescent="0.75">
      <c r="A120" s="183"/>
      <c r="B120" s="183"/>
      <c r="C120" s="183"/>
      <c r="D120" s="183"/>
      <c r="E120" s="183"/>
      <c r="F120" s="183"/>
      <c r="G120" s="183"/>
      <c r="H120" s="183"/>
      <c r="I120" s="183"/>
      <c r="J120" s="183"/>
      <c r="K120" s="183"/>
      <c r="L120" s="183"/>
      <c r="M120" s="183"/>
      <c r="N120" s="183"/>
      <c r="O120" s="183"/>
      <c r="P120" s="183"/>
      <c r="Q120" s="183"/>
      <c r="R120" s="183"/>
      <c r="S120" s="183"/>
      <c r="T120" s="183"/>
      <c r="U120" s="183"/>
      <c r="V120" s="183"/>
      <c r="W120" s="183"/>
      <c r="X120" s="183"/>
      <c r="Y120" s="183"/>
      <c r="Z120" s="183"/>
      <c r="AA120" s="183"/>
      <c r="AB120" s="183"/>
    </row>
    <row r="121" spans="1:28" x14ac:dyDescent="0.75">
      <c r="A121" s="183"/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83"/>
      <c r="AA121" s="183"/>
      <c r="AB121" s="183"/>
    </row>
    <row r="122" spans="1:28" x14ac:dyDescent="0.75">
      <c r="A122" s="183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  <c r="W122" s="183"/>
      <c r="X122" s="183"/>
      <c r="Y122" s="183"/>
      <c r="Z122" s="183"/>
      <c r="AA122" s="183"/>
      <c r="AB122" s="183"/>
    </row>
    <row r="123" spans="1:28" x14ac:dyDescent="0.75">
      <c r="A123" s="183"/>
      <c r="B123" s="183"/>
      <c r="C123" s="183"/>
      <c r="D123" s="183"/>
      <c r="E123" s="183"/>
      <c r="F123" s="183"/>
      <c r="G123" s="183"/>
      <c r="H123" s="183"/>
      <c r="I123" s="183"/>
      <c r="J123" s="183"/>
      <c r="K123" s="183"/>
      <c r="L123" s="183"/>
      <c r="M123" s="183"/>
      <c r="N123" s="183"/>
      <c r="O123" s="183"/>
      <c r="P123" s="183"/>
      <c r="Q123" s="183"/>
      <c r="R123" s="183"/>
      <c r="S123" s="183"/>
      <c r="T123" s="183"/>
      <c r="U123" s="183"/>
      <c r="V123" s="183"/>
      <c r="W123" s="183"/>
      <c r="X123" s="183"/>
      <c r="Y123" s="183"/>
      <c r="Z123" s="183"/>
      <c r="AA123" s="183"/>
      <c r="AB123" s="183"/>
    </row>
    <row r="124" spans="1:28" x14ac:dyDescent="0.75">
      <c r="A124" s="183"/>
      <c r="B124" s="183"/>
      <c r="C124" s="183"/>
      <c r="D124" s="183"/>
      <c r="E124" s="183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3"/>
      <c r="S124" s="183"/>
      <c r="T124" s="183"/>
      <c r="U124" s="183"/>
      <c r="V124" s="183"/>
      <c r="W124" s="183"/>
      <c r="X124" s="183"/>
      <c r="Y124" s="183"/>
      <c r="Z124" s="183"/>
      <c r="AA124" s="183"/>
      <c r="AB124" s="183"/>
    </row>
    <row r="127" spans="1:28" x14ac:dyDescent="0.75">
      <c r="A127" s="176" t="s">
        <v>32</v>
      </c>
      <c r="B127" s="177">
        <v>2004</v>
      </c>
      <c r="C127" s="177">
        <v>2005</v>
      </c>
      <c r="D127" s="177">
        <v>2006</v>
      </c>
      <c r="E127" s="177">
        <v>2007</v>
      </c>
      <c r="F127" s="177">
        <v>2008</v>
      </c>
      <c r="G127" s="177">
        <v>2009</v>
      </c>
      <c r="H127" s="177">
        <v>2010</v>
      </c>
      <c r="I127" s="177">
        <v>2011</v>
      </c>
      <c r="J127" s="177">
        <v>2012</v>
      </c>
      <c r="K127" s="177">
        <v>2013</v>
      </c>
      <c r="L127" s="177">
        <v>2014</v>
      </c>
      <c r="M127" s="177">
        <v>2015</v>
      </c>
      <c r="N127" s="177">
        <v>2016</v>
      </c>
      <c r="O127" s="177">
        <v>2017</v>
      </c>
      <c r="P127" s="177">
        <v>2018</v>
      </c>
      <c r="Q127" s="177">
        <v>2019</v>
      </c>
      <c r="R127" s="177">
        <v>2020</v>
      </c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</row>
    <row r="128" spans="1:28" ht="36.25" x14ac:dyDescent="0.75">
      <c r="A128" s="178" t="s">
        <v>221</v>
      </c>
      <c r="B128" s="181">
        <f>'MoF forecasts'!C6</f>
        <v>6</v>
      </c>
      <c r="C128" s="181">
        <f>'MoF forecasts'!G11</f>
        <v>6.6</v>
      </c>
      <c r="D128" s="181">
        <f>'MoF forecasts'!K16</f>
        <v>9.4</v>
      </c>
      <c r="E128" s="181">
        <f>'MoF forecasts'!O21</f>
        <v>10.5</v>
      </c>
      <c r="F128" s="181">
        <f>'MoF forecasts'!S26</f>
        <v>13.9</v>
      </c>
      <c r="G128" s="181">
        <f>'MoF forecasts'!W31</f>
        <v>-2.1</v>
      </c>
      <c r="H128" s="181">
        <f>'MoF forecasts'!AA36</f>
        <v>-3</v>
      </c>
      <c r="I128" s="181">
        <f>'MoF forecasts'!AE41</f>
        <v>4</v>
      </c>
      <c r="J128" s="181">
        <f>'MoF forecasts'!AI46</f>
        <v>2.6</v>
      </c>
      <c r="K128" s="181">
        <f>'MoF forecasts'!AM51</f>
        <v>1</v>
      </c>
      <c r="L128" s="181">
        <f>'MoF forecasts'!AQ56</f>
        <v>0.9</v>
      </c>
      <c r="M128" s="181">
        <f>'MoF forecasts'!AU61</f>
        <v>1.1000000000000001</v>
      </c>
      <c r="N128" s="181">
        <f>'MoF forecasts'!AY66</f>
        <v>0.3</v>
      </c>
      <c r="O128" s="181">
        <f>'MoF forecasts'!BC71</f>
        <v>2.8</v>
      </c>
      <c r="P128" s="181">
        <f>'MoF forecasts'!BG76</f>
        <v>3.0921657341778541</v>
      </c>
      <c r="Q128" s="181">
        <f>'MoF forecasts'!BK81</f>
        <v>3.1</v>
      </c>
      <c r="R128" s="182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</row>
    <row r="129" spans="1:28" ht="36.25" x14ac:dyDescent="0.75">
      <c r="A129" s="178" t="s">
        <v>222</v>
      </c>
      <c r="B129" s="181">
        <f>'MoF forecasts'!B6</f>
        <v>6.741573033707871</v>
      </c>
      <c r="C129" s="181">
        <f>'MoF forecasts'!F11</f>
        <v>11.20000000000001</v>
      </c>
      <c r="D129" s="181">
        <f>'MoF forecasts'!J16</f>
        <v>12.400000000000011</v>
      </c>
      <c r="E129" s="181">
        <f>'MoF forecasts'!N21</f>
        <v>20.100000000000009</v>
      </c>
      <c r="F129" s="181">
        <f>'MoF forecasts'!R26</f>
        <v>11.60000000000001</v>
      </c>
      <c r="G129" s="181">
        <f>'MoF forecasts'!V31</f>
        <v>-9.6999999999999975</v>
      </c>
      <c r="H129" s="181">
        <f>'MoF forecasts'!Z36</f>
        <v>-0.40000000000000036</v>
      </c>
      <c r="I129" s="181">
        <f>'MoF forecasts'!AD141</f>
        <v>0</v>
      </c>
      <c r="J129" s="181">
        <f>'MoF forecasts'!AH46</f>
        <v>3.6000000000000032</v>
      </c>
      <c r="K129" s="181">
        <f>'MoF forecasts'!AL51</f>
        <v>1.6000000000000014</v>
      </c>
      <c r="L129" s="181">
        <f>'MoF forecasts'!AP56</f>
        <v>1.8999999999999906</v>
      </c>
      <c r="M129" s="181">
        <f>'MoF forecasts'!AT61</f>
        <v>0</v>
      </c>
      <c r="N129" s="181">
        <f>'MoF forecasts'!AX66</f>
        <v>0.8999999999999897</v>
      </c>
      <c r="O129" s="181">
        <f>'MoF forecasts'!BB71</f>
        <v>3</v>
      </c>
      <c r="P129" s="181">
        <f>'MoF forecasts'!BF76</f>
        <v>3.8999999999999924</v>
      </c>
      <c r="Q129" s="181">
        <f>'MoF forecasts'!BJ76</f>
        <v>2.4000000000000021</v>
      </c>
      <c r="R129" s="181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</row>
    <row r="130" spans="1:28" x14ac:dyDescent="0.75">
      <c r="A130" s="176"/>
      <c r="B130" s="177">
        <v>2004</v>
      </c>
      <c r="C130" s="177">
        <v>2005</v>
      </c>
      <c r="D130" s="177">
        <v>2006</v>
      </c>
      <c r="E130" s="177">
        <v>2007</v>
      </c>
      <c r="F130" s="177">
        <v>2008</v>
      </c>
      <c r="G130" s="177">
        <v>2009</v>
      </c>
      <c r="H130" s="177">
        <v>2010</v>
      </c>
      <c r="I130" s="177">
        <v>2011</v>
      </c>
      <c r="J130" s="177">
        <v>2012</v>
      </c>
      <c r="K130" s="177">
        <v>2013</v>
      </c>
      <c r="L130" s="177">
        <v>2014</v>
      </c>
      <c r="M130" s="177">
        <v>2015</v>
      </c>
      <c r="N130" s="177">
        <v>2016</v>
      </c>
      <c r="O130" s="177">
        <v>2017</v>
      </c>
      <c r="P130" s="177">
        <v>2018</v>
      </c>
      <c r="Q130" s="177">
        <v>2019</v>
      </c>
      <c r="R130" s="177">
        <v>2020</v>
      </c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</row>
    <row r="131" spans="1:28" ht="48" x14ac:dyDescent="0.75">
      <c r="A131" s="178" t="s">
        <v>223</v>
      </c>
      <c r="B131" s="179" t="s">
        <v>203</v>
      </c>
      <c r="C131" s="181">
        <f>'MoF forecasts'!G6</f>
        <v>4.0999999999999996</v>
      </c>
      <c r="D131" s="181">
        <f>'MoF forecasts'!K11</f>
        <v>4.5</v>
      </c>
      <c r="E131" s="181">
        <f>'MoF forecasts'!O16</f>
        <v>7.4</v>
      </c>
      <c r="F131" s="181">
        <f>'MoF forecasts'!S21</f>
        <v>7.8</v>
      </c>
      <c r="G131" s="181">
        <f>'MoF forecasts'!W26</f>
        <v>8.6</v>
      </c>
      <c r="H131" s="181">
        <f>'MoF forecasts'!AA31</f>
        <v>-5</v>
      </c>
      <c r="I131" s="181">
        <f>'MoF forecasts'!AE36</f>
        <v>0.60000000000000009</v>
      </c>
      <c r="J131" s="181">
        <f>'MoF forecasts'!AI41</f>
        <v>1.7</v>
      </c>
      <c r="K131" s="181">
        <f>'MoF forecasts'!AM46</f>
        <v>2</v>
      </c>
      <c r="L131" s="181">
        <f>'MoF forecasts'!AQ51</f>
        <v>2.2999999999999998</v>
      </c>
      <c r="M131" s="181">
        <f>'MoF forecasts'!AU56</f>
        <v>2.4</v>
      </c>
      <c r="N131" s="181">
        <f>'MoF forecasts'!AY61</f>
        <v>2.1</v>
      </c>
      <c r="O131" s="181">
        <f>'MoF forecasts'!BC66</f>
        <v>1.7</v>
      </c>
      <c r="P131" s="181">
        <f>'MoF forecasts'!BG71</f>
        <v>2.8</v>
      </c>
      <c r="Q131" s="181">
        <f>'MoF forecasts'!BK76</f>
        <v>3.109898970672262</v>
      </c>
      <c r="R131" s="182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</row>
    <row r="132" spans="1:28" ht="36.25" x14ac:dyDescent="0.75">
      <c r="A132" s="178" t="s">
        <v>224</v>
      </c>
      <c r="B132" s="176" t="s">
        <v>202</v>
      </c>
      <c r="C132" s="181">
        <f>'MoF forecasts'!F6</f>
        <v>11.20000000000001</v>
      </c>
      <c r="D132" s="181">
        <f>'MoF forecasts'!J11</f>
        <v>12.400000000000011</v>
      </c>
      <c r="E132" s="181">
        <f>'MoF forecasts'!N16</f>
        <v>20.100000000000009</v>
      </c>
      <c r="F132" s="181">
        <f>'MoF forecasts'!R21</f>
        <v>11.60000000000001</v>
      </c>
      <c r="G132" s="181">
        <f>'MoF forecasts'!V26</f>
        <v>-9.6999999999999975</v>
      </c>
      <c r="H132" s="181">
        <f>'MoF forecasts'!Z31</f>
        <v>-0.40000000000000036</v>
      </c>
      <c r="I132" s="181">
        <f>'MoF forecasts'!AD36</f>
        <v>6.4000000000000057</v>
      </c>
      <c r="J132" s="181">
        <f>'MoF forecasts'!AH41</f>
        <v>3.6000000000000032</v>
      </c>
      <c r="K132" s="181">
        <f>'MoF forecasts'!AL46</f>
        <v>1.6000000000000014</v>
      </c>
      <c r="L132" s="181">
        <f>'MoF forecasts'!AP51</f>
        <v>1.8999999999999906</v>
      </c>
      <c r="M132" s="181">
        <f>'MoF forecasts'!AT56</f>
        <v>0</v>
      </c>
      <c r="N132" s="181">
        <f>'MoF forecasts'!AX61</f>
        <v>0.8999999999999897</v>
      </c>
      <c r="O132" s="181">
        <f>'MoF forecasts'!BB66</f>
        <v>3</v>
      </c>
      <c r="P132" s="181">
        <f>'MoF forecasts'!BF71</f>
        <v>3.8999999999999924</v>
      </c>
      <c r="Q132" s="181">
        <f>'MoF forecasts'!BJ76</f>
        <v>2.4000000000000021</v>
      </c>
      <c r="R132" s="181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</row>
    <row r="133" spans="1:28" x14ac:dyDescent="0.75">
      <c r="A133" s="176"/>
      <c r="B133" s="177">
        <v>2004</v>
      </c>
      <c r="C133" s="177">
        <v>2005</v>
      </c>
      <c r="D133" s="177">
        <v>2006</v>
      </c>
      <c r="E133" s="177">
        <v>2007</v>
      </c>
      <c r="F133" s="177">
        <v>2008</v>
      </c>
      <c r="G133" s="177">
        <v>2009</v>
      </c>
      <c r="H133" s="177">
        <v>2010</v>
      </c>
      <c r="I133" s="177">
        <v>2011</v>
      </c>
      <c r="J133" s="177">
        <v>2012</v>
      </c>
      <c r="K133" s="177">
        <v>2013</v>
      </c>
      <c r="L133" s="177">
        <v>2014</v>
      </c>
      <c r="M133" s="177">
        <v>2015</v>
      </c>
      <c r="N133" s="177">
        <v>2016</v>
      </c>
      <c r="O133" s="177">
        <v>2017</v>
      </c>
      <c r="P133" s="177">
        <v>2018</v>
      </c>
      <c r="Q133" s="177">
        <v>2019</v>
      </c>
      <c r="R133" s="177">
        <v>2020</v>
      </c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</row>
    <row r="134" spans="1:28" ht="48" x14ac:dyDescent="0.75">
      <c r="A134" s="178" t="s">
        <v>225</v>
      </c>
      <c r="B134" s="179" t="s">
        <v>203</v>
      </c>
      <c r="C134" s="179" t="s">
        <v>203</v>
      </c>
      <c r="D134" s="181">
        <f>'MoF forecasts'!K6</f>
        <v>2.9</v>
      </c>
      <c r="E134" s="181">
        <f>'MoF forecasts'!O11</f>
        <v>3.3</v>
      </c>
      <c r="F134" s="181">
        <f>'MoF forecasts'!S16</f>
        <v>6</v>
      </c>
      <c r="G134" s="181">
        <f>'MoF forecasts'!W21</f>
        <v>6</v>
      </c>
      <c r="H134" s="181">
        <f>'MoF forecasts'!AA26</f>
        <v>6</v>
      </c>
      <c r="I134" s="181">
        <f>'MoF forecasts'!AE31</f>
        <v>-2.2000000000000002</v>
      </c>
      <c r="J134" s="181">
        <f>'MoF forecasts'!AI36</f>
        <v>1</v>
      </c>
      <c r="K134" s="181">
        <f>'MoF forecasts'!AM41</f>
        <v>2</v>
      </c>
      <c r="L134" s="181">
        <f>'MoF forecasts'!AQ46</f>
        <v>2</v>
      </c>
      <c r="M134" s="181">
        <f>'MoF forecasts'!AU51</f>
        <v>2.5</v>
      </c>
      <c r="N134" s="181">
        <f>'MoF forecasts'!AY56</f>
        <v>2.5</v>
      </c>
      <c r="O134" s="181">
        <f>'MoF forecasts'!BC61</f>
        <v>2.5</v>
      </c>
      <c r="P134" s="181">
        <f>'MoF forecasts'!BG66</f>
        <v>2.2000000000000002</v>
      </c>
      <c r="Q134" s="181">
        <f>'MoF forecasts'!BK71</f>
        <v>2.4</v>
      </c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</row>
    <row r="135" spans="1:28" ht="36.25" x14ac:dyDescent="0.75">
      <c r="A135" s="178" t="s">
        <v>226</v>
      </c>
      <c r="B135" s="176" t="s">
        <v>202</v>
      </c>
      <c r="C135" s="176" t="s">
        <v>202</v>
      </c>
      <c r="D135" s="181">
        <f>'MoF forecasts'!J6</f>
        <v>12.400000000000011</v>
      </c>
      <c r="E135" s="181">
        <f>'MoF forecasts'!N11</f>
        <v>20.100000000000009</v>
      </c>
      <c r="F135" s="181">
        <f>'MoF forecasts'!R16</f>
        <v>11.60000000000001</v>
      </c>
      <c r="G135" s="181">
        <f>'MoF forecasts'!V21</f>
        <v>-9.6999999999999975</v>
      </c>
      <c r="H135" s="181">
        <f>'MoF forecasts'!Z26</f>
        <v>-0.40000000000000036</v>
      </c>
      <c r="I135" s="181">
        <f>'MoF forecasts'!AD31</f>
        <v>6.4000000000000057</v>
      </c>
      <c r="J135" s="181">
        <f>'MoF forecasts'!AH36</f>
        <v>3.6000000000000032</v>
      </c>
      <c r="K135" s="181">
        <f>'MoF forecasts'!AL41</f>
        <v>1.6000000000000014</v>
      </c>
      <c r="L135" s="181">
        <f>'MoF forecasts'!AP46</f>
        <v>1.8999999999999906</v>
      </c>
      <c r="M135" s="181">
        <f>'MoF forecasts'!AT51</f>
        <v>0</v>
      </c>
      <c r="N135" s="181">
        <f>'MoF forecasts'!AX56</f>
        <v>0.8999999999999897</v>
      </c>
      <c r="O135" s="181">
        <f>'MoF forecasts'!BB61</f>
        <v>3</v>
      </c>
      <c r="P135" s="181">
        <f>'MoF forecasts'!BF66</f>
        <v>3.8999999999999924</v>
      </c>
      <c r="Q135" s="181">
        <f>'MoF forecasts'!BJ71</f>
        <v>2.4000000000000021</v>
      </c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</row>
    <row r="136" spans="1:28" x14ac:dyDescent="0.75">
      <c r="A136" s="176"/>
      <c r="B136" s="177">
        <v>2004</v>
      </c>
      <c r="C136" s="177">
        <v>2005</v>
      </c>
      <c r="D136" s="177">
        <v>2006</v>
      </c>
      <c r="E136" s="177">
        <v>2007</v>
      </c>
      <c r="F136" s="177">
        <v>2008</v>
      </c>
      <c r="G136" s="177">
        <v>2009</v>
      </c>
      <c r="H136" s="177">
        <v>2010</v>
      </c>
      <c r="I136" s="177">
        <v>2011</v>
      </c>
      <c r="J136" s="177">
        <v>2012</v>
      </c>
      <c r="K136" s="177">
        <v>2013</v>
      </c>
      <c r="L136" s="177">
        <v>2014</v>
      </c>
      <c r="M136" s="177">
        <v>2015</v>
      </c>
      <c r="N136" s="177">
        <v>2016</v>
      </c>
      <c r="O136" s="177">
        <v>2017</v>
      </c>
      <c r="P136" s="177">
        <v>2018</v>
      </c>
      <c r="Q136" s="177">
        <v>2019</v>
      </c>
      <c r="R136" s="177">
        <v>2020</v>
      </c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</row>
    <row r="137" spans="1:28" ht="48" x14ac:dyDescent="0.75">
      <c r="A137" s="178" t="s">
        <v>227</v>
      </c>
      <c r="B137" s="179" t="s">
        <v>203</v>
      </c>
      <c r="C137" s="179" t="s">
        <v>203</v>
      </c>
      <c r="D137" s="179" t="s">
        <v>203</v>
      </c>
      <c r="E137" s="181">
        <f>'MoF forecasts'!O6</f>
        <v>2.5</v>
      </c>
      <c r="F137" s="181">
        <f>'MoF forecasts'!S11</f>
        <v>2.9</v>
      </c>
      <c r="G137" s="181">
        <f>'MoF forecasts'!W16</f>
        <v>4.5</v>
      </c>
      <c r="H137" s="181">
        <f>'MoF forecasts'!AA21</f>
        <v>5</v>
      </c>
      <c r="I137" s="181">
        <f>'MoF forecasts'!AE26</f>
        <v>4.5</v>
      </c>
      <c r="J137" s="181">
        <f>'MoF forecasts'!AI31</f>
        <v>0.4</v>
      </c>
      <c r="K137" s="181">
        <f>'MoF forecasts'!AM36</f>
        <v>1.5</v>
      </c>
      <c r="L137" s="181">
        <f>'MoF forecasts'!AQ41</f>
        <v>2</v>
      </c>
      <c r="M137" s="181">
        <f>'MoF forecasts'!AU46</f>
        <v>2</v>
      </c>
      <c r="N137" s="181">
        <f>'MoF forecasts'!AY51</f>
        <v>2.5</v>
      </c>
      <c r="O137" s="181">
        <f>'MoF forecasts'!BC56</f>
        <v>2.5</v>
      </c>
      <c r="P137" s="181">
        <f>'MoF forecasts'!BG61</f>
        <v>2.5</v>
      </c>
      <c r="Q137" s="181">
        <f>'MoF forecasts'!BK66</f>
        <v>2.7</v>
      </c>
      <c r="R137" s="181">
        <f>'MoF forecasts'!BO81</f>
        <v>2.7</v>
      </c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</row>
    <row r="138" spans="1:28" ht="36.25" x14ac:dyDescent="0.75">
      <c r="A138" s="178" t="s">
        <v>228</v>
      </c>
      <c r="B138" s="176" t="s">
        <v>202</v>
      </c>
      <c r="C138" s="176" t="s">
        <v>202</v>
      </c>
      <c r="D138" s="176" t="s">
        <v>202</v>
      </c>
      <c r="E138" s="181">
        <f>'MoF forecasts'!N6</f>
        <v>20.100000000000009</v>
      </c>
      <c r="F138" s="181">
        <f>'MoF forecasts'!R11</f>
        <v>11.60000000000001</v>
      </c>
      <c r="G138" s="181">
        <f>'MoF forecasts'!V16</f>
        <v>-9.6999999999999975</v>
      </c>
      <c r="H138" s="181">
        <f>'MoF forecasts'!Z21</f>
        <v>-0.40000000000000036</v>
      </c>
      <c r="I138" s="181">
        <f>'MoF forecasts'!AD26</f>
        <v>6.4000000000000057</v>
      </c>
      <c r="J138" s="181">
        <f>'MoF forecasts'!AH31</f>
        <v>3.6000000000000032</v>
      </c>
      <c r="K138" s="181">
        <f>'MoF forecasts'!AL36</f>
        <v>1.6000000000000014</v>
      </c>
      <c r="L138" s="181">
        <f>'MoF forecasts'!AP41</f>
        <v>1.8999999999999906</v>
      </c>
      <c r="M138" s="181">
        <f>'MoF forecasts'!AT46</f>
        <v>0</v>
      </c>
      <c r="N138" s="181">
        <f>'MoF forecasts'!AX51</f>
        <v>0.8999999999999897</v>
      </c>
      <c r="O138" s="181">
        <f>'MoF forecasts'!BB56</f>
        <v>3</v>
      </c>
      <c r="P138" s="181">
        <f>'MoF forecasts'!BF61</f>
        <v>3.8999999999999924</v>
      </c>
      <c r="Q138" s="181">
        <f>'MoF forecasts'!BJ66</f>
        <v>2.4000000000000021</v>
      </c>
      <c r="R138" s="181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</row>
    <row r="139" spans="1:28" x14ac:dyDescent="0.75">
      <c r="A139" s="176"/>
      <c r="B139" s="176"/>
      <c r="C139" s="176"/>
      <c r="D139" s="176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</row>
    <row r="140" spans="1:28" x14ac:dyDescent="0.75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</row>
    <row r="141" spans="1:28" x14ac:dyDescent="0.75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</row>
    <row r="142" spans="1:28" x14ac:dyDescent="0.75">
      <c r="A142" s="176"/>
      <c r="B142" s="177">
        <v>2004</v>
      </c>
      <c r="C142" s="177">
        <v>2005</v>
      </c>
      <c r="D142" s="177">
        <v>2006</v>
      </c>
      <c r="E142" s="177">
        <v>2007</v>
      </c>
      <c r="F142" s="177">
        <v>2008</v>
      </c>
      <c r="G142" s="177">
        <v>2009</v>
      </c>
      <c r="H142" s="177">
        <v>2010</v>
      </c>
      <c r="I142" s="177">
        <v>2011</v>
      </c>
      <c r="J142" s="177">
        <v>2012</v>
      </c>
      <c r="K142" s="177">
        <v>2013</v>
      </c>
      <c r="L142" s="177">
        <v>2014</v>
      </c>
      <c r="M142" s="177">
        <v>2015</v>
      </c>
      <c r="N142" s="177">
        <v>2016</v>
      </c>
      <c r="O142" s="177">
        <v>2017</v>
      </c>
      <c r="P142" s="177">
        <v>2018</v>
      </c>
      <c r="Q142" s="177">
        <v>2019</v>
      </c>
      <c r="R142" s="177">
        <v>2020</v>
      </c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</row>
    <row r="143" spans="1:28" x14ac:dyDescent="0.75">
      <c r="A143" s="176" t="s">
        <v>222</v>
      </c>
      <c r="B143" s="180">
        <v>6.741573033707871</v>
      </c>
      <c r="C143" s="180">
        <v>11.20000000000001</v>
      </c>
      <c r="D143" s="180">
        <v>12.400000000000011</v>
      </c>
      <c r="E143" s="180">
        <v>20.100000000000009</v>
      </c>
      <c r="F143" s="180">
        <v>11.60000000000001</v>
      </c>
      <c r="G143" s="180">
        <v>-9.6999999999999975</v>
      </c>
      <c r="H143" s="180">
        <v>-0.40000000000000036</v>
      </c>
      <c r="I143" s="180">
        <v>0</v>
      </c>
      <c r="J143" s="180">
        <v>3.6000000000000032</v>
      </c>
      <c r="K143" s="180">
        <v>1.6000000000000014</v>
      </c>
      <c r="L143" s="180">
        <v>1.8999999999999906</v>
      </c>
      <c r="M143" s="180">
        <v>0</v>
      </c>
      <c r="N143" s="180">
        <v>0.8999999999999897</v>
      </c>
      <c r="O143" s="180">
        <v>3</v>
      </c>
      <c r="P143" s="180">
        <v>3.8999999999999924</v>
      </c>
      <c r="Q143" s="180">
        <v>2.4000000000000021</v>
      </c>
      <c r="R143" s="180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</row>
    <row r="144" spans="1:28" x14ac:dyDescent="0.75">
      <c r="A144" s="176" t="s">
        <v>229</v>
      </c>
      <c r="B144" s="179">
        <v>6</v>
      </c>
      <c r="C144" s="179">
        <v>6.6</v>
      </c>
      <c r="D144" s="179">
        <v>9.4</v>
      </c>
      <c r="E144" s="179">
        <v>10.5</v>
      </c>
      <c r="F144" s="179">
        <v>13.9</v>
      </c>
      <c r="G144" s="179">
        <v>-2.1</v>
      </c>
      <c r="H144" s="179">
        <v>-3</v>
      </c>
      <c r="I144" s="179">
        <v>4</v>
      </c>
      <c r="J144" s="179">
        <v>2.6</v>
      </c>
      <c r="K144" s="179">
        <v>1</v>
      </c>
      <c r="L144" s="179">
        <v>0.9</v>
      </c>
      <c r="M144" s="179">
        <v>1.1000000000000001</v>
      </c>
      <c r="N144" s="179">
        <v>0.3</v>
      </c>
      <c r="O144" s="179">
        <v>2.8</v>
      </c>
      <c r="P144" s="179">
        <v>3.0921657341778541</v>
      </c>
      <c r="Q144" s="179">
        <v>3.1</v>
      </c>
      <c r="R144" s="179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</row>
    <row r="145" spans="1:28" x14ac:dyDescent="0.75">
      <c r="A145" s="176" t="s">
        <v>230</v>
      </c>
      <c r="B145" s="179" t="s">
        <v>203</v>
      </c>
      <c r="C145" s="179">
        <v>4.0999999999999996</v>
      </c>
      <c r="D145" s="179">
        <v>4.5</v>
      </c>
      <c r="E145" s="179">
        <v>7.4</v>
      </c>
      <c r="F145" s="179">
        <v>7.8</v>
      </c>
      <c r="G145" s="179">
        <v>8.6</v>
      </c>
      <c r="H145" s="179">
        <v>-5</v>
      </c>
      <c r="I145" s="179">
        <v>0.60000000000000009</v>
      </c>
      <c r="J145" s="179">
        <v>1.7</v>
      </c>
      <c r="K145" s="179">
        <v>2</v>
      </c>
      <c r="L145" s="179">
        <v>2.2999999999999998</v>
      </c>
      <c r="M145" s="179">
        <v>2.4</v>
      </c>
      <c r="N145" s="179">
        <v>2.1</v>
      </c>
      <c r="O145" s="179">
        <v>1.7</v>
      </c>
      <c r="P145" s="179">
        <v>2.8</v>
      </c>
      <c r="Q145" s="179">
        <v>3.109898970672262</v>
      </c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</row>
    <row r="146" spans="1:28" x14ac:dyDescent="0.75">
      <c r="A146" s="176" t="s">
        <v>225</v>
      </c>
      <c r="B146" s="179" t="s">
        <v>203</v>
      </c>
      <c r="C146" s="179" t="s">
        <v>203</v>
      </c>
      <c r="D146" s="179">
        <v>2.9</v>
      </c>
      <c r="E146" s="179">
        <v>3.3</v>
      </c>
      <c r="F146" s="179">
        <v>6</v>
      </c>
      <c r="G146" s="179">
        <v>6</v>
      </c>
      <c r="H146" s="179">
        <v>6</v>
      </c>
      <c r="I146" s="179">
        <v>-2.2000000000000002</v>
      </c>
      <c r="J146" s="179">
        <v>1</v>
      </c>
      <c r="K146" s="179">
        <v>2</v>
      </c>
      <c r="L146" s="179">
        <v>2</v>
      </c>
      <c r="M146" s="179">
        <v>2.5</v>
      </c>
      <c r="N146" s="179">
        <v>2.5</v>
      </c>
      <c r="O146" s="179">
        <v>2.5</v>
      </c>
      <c r="P146" s="179">
        <v>2.2000000000000002</v>
      </c>
      <c r="Q146" s="179">
        <v>2.4</v>
      </c>
      <c r="R146" s="179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</row>
    <row r="147" spans="1:28" x14ac:dyDescent="0.75">
      <c r="A147" s="176" t="s">
        <v>231</v>
      </c>
      <c r="B147" s="179" t="s">
        <v>203</v>
      </c>
      <c r="C147" s="179" t="s">
        <v>203</v>
      </c>
      <c r="D147" s="179" t="s">
        <v>203</v>
      </c>
      <c r="E147" s="179">
        <v>2.5</v>
      </c>
      <c r="F147" s="179">
        <v>2.9</v>
      </c>
      <c r="G147" s="179">
        <v>4.5</v>
      </c>
      <c r="H147" s="179">
        <v>5</v>
      </c>
      <c r="I147" s="179">
        <v>4.5</v>
      </c>
      <c r="J147" s="179">
        <v>0.4</v>
      </c>
      <c r="K147" s="179">
        <v>1.5</v>
      </c>
      <c r="L147" s="179">
        <v>2</v>
      </c>
      <c r="M147" s="179">
        <v>2</v>
      </c>
      <c r="N147" s="179">
        <v>2.5</v>
      </c>
      <c r="O147" s="179">
        <v>2.5</v>
      </c>
      <c r="P147" s="179">
        <v>2.5</v>
      </c>
      <c r="Q147" s="179">
        <v>2.7</v>
      </c>
      <c r="R147" s="179">
        <v>2.7</v>
      </c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</row>
    <row r="148" spans="1:28" x14ac:dyDescent="0.75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</row>
    <row r="149" spans="1:28" x14ac:dyDescent="0.75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</row>
    <row r="150" spans="1:28" x14ac:dyDescent="0.75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</row>
    <row r="151" spans="1:28" x14ac:dyDescent="0.75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</row>
    <row r="152" spans="1:28" x14ac:dyDescent="0.75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</row>
    <row r="153" spans="1:28" x14ac:dyDescent="0.75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</row>
    <row r="154" spans="1:28" x14ac:dyDescent="0.75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</row>
    <row r="155" spans="1:28" x14ac:dyDescent="0.75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</row>
    <row r="156" spans="1:28" x14ac:dyDescent="0.75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</row>
    <row r="157" spans="1:28" x14ac:dyDescent="0.75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</row>
    <row r="158" spans="1:28" x14ac:dyDescent="0.75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</row>
    <row r="159" spans="1:28" x14ac:dyDescent="0.75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</row>
    <row r="160" spans="1:28" x14ac:dyDescent="0.75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</row>
    <row r="161" spans="1:28" x14ac:dyDescent="0.75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  <c r="AA161" s="176"/>
      <c r="AB161" s="176"/>
    </row>
    <row r="162" spans="1:28" x14ac:dyDescent="0.75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  <c r="AA162" s="176"/>
      <c r="AB162" s="176"/>
    </row>
    <row r="163" spans="1:28" x14ac:dyDescent="0.75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  <c r="AA163" s="176"/>
      <c r="AB163" s="176"/>
    </row>
    <row r="164" spans="1:28" x14ac:dyDescent="0.75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  <c r="AA164" s="176"/>
      <c r="AB164" s="176"/>
    </row>
    <row r="165" spans="1:28" x14ac:dyDescent="0.75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  <c r="AA165" s="176"/>
      <c r="AB165" s="176"/>
    </row>
    <row r="166" spans="1:28" x14ac:dyDescent="0.75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  <c r="AA166" s="176"/>
      <c r="AB166" s="176"/>
    </row>
    <row r="167" spans="1:28" x14ac:dyDescent="0.75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  <c r="AA167" s="176"/>
      <c r="AB167" s="176"/>
    </row>
    <row r="168" spans="1:28" x14ac:dyDescent="0.75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  <c r="AA168" s="176"/>
      <c r="AB168" s="176"/>
    </row>
    <row r="169" spans="1:28" x14ac:dyDescent="0.75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  <c r="AA169" s="176"/>
      <c r="AB169" s="176"/>
    </row>
    <row r="170" spans="1:28" x14ac:dyDescent="0.75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</row>
    <row r="171" spans="1:28" x14ac:dyDescent="0.75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  <c r="AA171" s="176"/>
      <c r="AB171" s="176"/>
    </row>
    <row r="172" spans="1:28" x14ac:dyDescent="0.75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  <c r="AA172" s="176"/>
      <c r="AB172" s="176"/>
    </row>
    <row r="173" spans="1:28" x14ac:dyDescent="0.75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6"/>
      <c r="AB173" s="176"/>
    </row>
    <row r="174" spans="1:28" x14ac:dyDescent="0.75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  <c r="AA174" s="176"/>
      <c r="AB174" s="176"/>
    </row>
    <row r="175" spans="1:28" x14ac:dyDescent="0.75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6"/>
      <c r="AB175" s="176"/>
    </row>
    <row r="176" spans="1:28" x14ac:dyDescent="0.75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  <c r="AA176" s="176"/>
      <c r="AB176" s="176"/>
    </row>
    <row r="177" spans="1:28" x14ac:dyDescent="0.75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6"/>
      <c r="AB177" s="176"/>
    </row>
    <row r="178" spans="1:28" x14ac:dyDescent="0.75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  <c r="AA178" s="176"/>
      <c r="AB178" s="176"/>
    </row>
    <row r="179" spans="1:28" x14ac:dyDescent="0.75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</row>
    <row r="180" spans="1:28" x14ac:dyDescent="0.75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</row>
    <row r="181" spans="1:28" x14ac:dyDescent="0.75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</row>
    <row r="182" spans="1:28" x14ac:dyDescent="0.75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  <c r="AA182" s="176"/>
      <c r="AB182" s="176"/>
    </row>
    <row r="183" spans="1:28" x14ac:dyDescent="0.75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  <c r="AA183" s="176"/>
      <c r="AB183" s="176"/>
    </row>
    <row r="184" spans="1:28" x14ac:dyDescent="0.75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  <c r="AA184" s="176"/>
      <c r="AB184" s="176"/>
    </row>
    <row r="185" spans="1:28" x14ac:dyDescent="0.75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6"/>
      <c r="AB185" s="176"/>
    </row>
    <row r="186" spans="1:28" x14ac:dyDescent="0.75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  <c r="AA186" s="176"/>
      <c r="AB186" s="176"/>
    </row>
    <row r="189" spans="1:28" x14ac:dyDescent="0.75">
      <c r="A189" s="213" t="s">
        <v>32</v>
      </c>
      <c r="B189" s="214">
        <v>2004</v>
      </c>
      <c r="C189" s="214">
        <v>2005</v>
      </c>
      <c r="D189" s="214">
        <v>2006</v>
      </c>
      <c r="E189" s="214">
        <v>2007</v>
      </c>
      <c r="F189" s="214">
        <v>2008</v>
      </c>
      <c r="G189" s="214">
        <v>2009</v>
      </c>
      <c r="H189" s="214">
        <v>2010</v>
      </c>
      <c r="I189" s="214">
        <v>2011</v>
      </c>
      <c r="J189" s="214">
        <v>2012</v>
      </c>
      <c r="K189" s="214">
        <v>2013</v>
      </c>
      <c r="L189" s="214">
        <v>2014</v>
      </c>
      <c r="M189" s="214">
        <v>2015</v>
      </c>
      <c r="N189" s="214">
        <v>2016</v>
      </c>
      <c r="O189" s="214">
        <v>2017</v>
      </c>
      <c r="P189" s="214">
        <v>2018</v>
      </c>
      <c r="Q189" s="214">
        <v>2019</v>
      </c>
      <c r="R189" s="214">
        <v>2020</v>
      </c>
      <c r="S189" s="213"/>
      <c r="T189" s="213"/>
      <c r="U189" s="213"/>
      <c r="V189" s="213"/>
      <c r="W189" s="213"/>
      <c r="X189" s="213"/>
      <c r="Y189" s="213"/>
      <c r="Z189" s="213"/>
      <c r="AA189" s="213"/>
      <c r="AB189" s="213"/>
    </row>
    <row r="190" spans="1:28" ht="48" x14ac:dyDescent="0.75">
      <c r="A190" s="215" t="s">
        <v>232</v>
      </c>
      <c r="B190" s="216">
        <f>'MoF forecasts'!C7</f>
        <v>6.3</v>
      </c>
      <c r="C190" s="216">
        <f>'MoF forecasts'!G12</f>
        <v>6.4</v>
      </c>
      <c r="D190" s="216">
        <f>'MoF forecasts'!K17</f>
        <v>6.5</v>
      </c>
      <c r="E190" s="216">
        <f>'MoF forecasts'!O22</f>
        <v>8.8000000000000007</v>
      </c>
      <c r="F190" s="216">
        <f>'MoF forecasts'!S27</f>
        <v>16.2</v>
      </c>
      <c r="G190" s="216">
        <f>'MoF forecasts'!W32</f>
        <v>3.5</v>
      </c>
      <c r="H190" s="216">
        <f>'MoF forecasts'!AA37</f>
        <v>-1.2</v>
      </c>
      <c r="I190" s="216">
        <f>'MoF forecasts'!AE42</f>
        <v>4.4000000000000004</v>
      </c>
      <c r="J190" s="216">
        <f>'MoF forecasts'!AI47</f>
        <v>2.2999999999999998</v>
      </c>
      <c r="K190" s="216">
        <f>'MoF forecasts'!AM52</f>
        <v>0.4</v>
      </c>
      <c r="L190" s="216">
        <f>'MoF forecasts'!AQ57</f>
        <v>0.8</v>
      </c>
      <c r="M190" s="216">
        <f>'MoF forecasts'!AU62</f>
        <v>0.8</v>
      </c>
      <c r="N190" s="216">
        <f>'MoF forecasts'!AY67</f>
        <v>0</v>
      </c>
      <c r="O190" s="216">
        <f>'MoF forecasts'!BC72</f>
        <v>2.8</v>
      </c>
      <c r="P190" s="216">
        <f>'MoF forecasts'!BG77</f>
        <v>2.5</v>
      </c>
      <c r="Q190" s="216">
        <f>'MoF forecasts'!BK82</f>
        <v>2.8</v>
      </c>
      <c r="R190" s="217"/>
      <c r="S190" s="213"/>
      <c r="T190" s="213"/>
      <c r="U190" s="213"/>
      <c r="V190" s="213"/>
      <c r="W190" s="213"/>
      <c r="X190" s="213"/>
      <c r="Y190" s="213"/>
      <c r="Z190" s="213"/>
      <c r="AA190" s="213"/>
      <c r="AB190" s="213"/>
    </row>
    <row r="191" spans="1:28" ht="48" x14ac:dyDescent="0.75">
      <c r="A191" s="215" t="s">
        <v>233</v>
      </c>
      <c r="B191" s="216">
        <f>'MoF forecasts'!B7</f>
        <v>6.2</v>
      </c>
      <c r="C191" s="216">
        <f>'MoF forecasts'!F12</f>
        <v>6.7473968465535705</v>
      </c>
      <c r="D191" s="216">
        <f>'MoF forecasts'!J17</f>
        <v>6.5363427876487208</v>
      </c>
      <c r="E191" s="216">
        <f>'MoF forecasts'!N22</f>
        <v>10.092914703421556</v>
      </c>
      <c r="F191" s="216">
        <f>'MoF forecasts'!R27</f>
        <v>15.402460824643939</v>
      </c>
      <c r="G191" s="216">
        <f>'MoF forecasts'!V32</f>
        <v>3.5341120261922327</v>
      </c>
      <c r="H191" s="216">
        <f>'MoF forecasts'!Z37</f>
        <v>-1.0846486930523866</v>
      </c>
      <c r="I191" s="216">
        <f>'MoF forecasts'!AD42</f>
        <v>4.3706792080006949</v>
      </c>
      <c r="J191" s="216">
        <f>'MoF forecasts'!AH47</f>
        <v>2.2578915204350096</v>
      </c>
      <c r="K191" s="216">
        <f>'MoF forecasts'!AL52</f>
        <v>-2.9515290628040702E-2</v>
      </c>
      <c r="L191" s="216">
        <f>'MoF forecasts'!AP57</f>
        <v>0.62037009925921893</v>
      </c>
      <c r="M191" s="216">
        <f>'MoF forecasts'!AT62</f>
        <v>0.174354385594782</v>
      </c>
      <c r="N191" s="216">
        <f>'MoF forecasts'!AX67</f>
        <v>0.14064476304021412</v>
      </c>
      <c r="O191" s="216">
        <f>'MoF forecasts'!BB72</f>
        <v>2.930294902925823</v>
      </c>
      <c r="P191" s="216">
        <f>'MoF forecasts'!BF77</f>
        <v>2.5344028482822409</v>
      </c>
      <c r="Q191" s="216">
        <f>'MoF forecasts'!BJ82</f>
        <v>2.8115494557848137</v>
      </c>
      <c r="R191" s="216"/>
      <c r="S191" s="213"/>
      <c r="T191" s="213"/>
      <c r="U191" s="213"/>
      <c r="V191" s="213"/>
      <c r="W191" s="213"/>
      <c r="X191" s="213"/>
      <c r="Y191" s="213"/>
      <c r="Z191" s="213"/>
      <c r="AA191" s="213"/>
      <c r="AB191" s="213"/>
    </row>
    <row r="192" spans="1:28" x14ac:dyDescent="0.75">
      <c r="A192" s="213"/>
      <c r="B192" s="214">
        <v>2004</v>
      </c>
      <c r="C192" s="214">
        <v>2005</v>
      </c>
      <c r="D192" s="214">
        <v>2006</v>
      </c>
      <c r="E192" s="214">
        <v>2007</v>
      </c>
      <c r="F192" s="214">
        <v>2008</v>
      </c>
      <c r="G192" s="214">
        <v>2009</v>
      </c>
      <c r="H192" s="214">
        <v>2010</v>
      </c>
      <c r="I192" s="214">
        <v>2011</v>
      </c>
      <c r="J192" s="214">
        <v>2012</v>
      </c>
      <c r="K192" s="214">
        <v>2013</v>
      </c>
      <c r="L192" s="214">
        <v>2014</v>
      </c>
      <c r="M192" s="214">
        <v>2015</v>
      </c>
      <c r="N192" s="214">
        <v>2016</v>
      </c>
      <c r="O192" s="214">
        <v>2017</v>
      </c>
      <c r="P192" s="214">
        <v>2018</v>
      </c>
      <c r="Q192" s="214">
        <v>2019</v>
      </c>
      <c r="R192" s="214">
        <v>2020</v>
      </c>
      <c r="S192" s="213"/>
      <c r="T192" s="213"/>
      <c r="U192" s="213"/>
      <c r="V192" s="213"/>
      <c r="W192" s="213"/>
      <c r="X192" s="213"/>
      <c r="Y192" s="213"/>
      <c r="Z192" s="213"/>
      <c r="AA192" s="213"/>
      <c r="AB192" s="213"/>
    </row>
    <row r="193" spans="1:28" ht="59.75" x14ac:dyDescent="0.75">
      <c r="A193" s="215" t="s">
        <v>234</v>
      </c>
      <c r="B193" s="218" t="s">
        <v>203</v>
      </c>
      <c r="C193" s="216">
        <f>'MoF forecasts'!G7</f>
        <v>4.3</v>
      </c>
      <c r="D193" s="216">
        <f>'MoF forecasts'!K12</f>
        <v>4.5</v>
      </c>
      <c r="E193" s="216">
        <f>'MoF forecasts'!O17</f>
        <v>5.9</v>
      </c>
      <c r="F193" s="216">
        <f>'MoF forecasts'!S22</f>
        <v>6.3</v>
      </c>
      <c r="G193" s="216">
        <f>'MoF forecasts'!W27</f>
        <v>9.8000000000000007</v>
      </c>
      <c r="H193" s="216">
        <f>'MoF forecasts'!AA32</f>
        <v>-3.7</v>
      </c>
      <c r="I193" s="216">
        <f>'MoF forecasts'!AE37</f>
        <v>1.1000000000000001</v>
      </c>
      <c r="J193" s="216">
        <f>'MoF forecasts'!AI42</f>
        <v>2.4</v>
      </c>
      <c r="K193" s="216">
        <f>'MoF forecasts'!AM47</f>
        <v>2</v>
      </c>
      <c r="L193" s="216">
        <f>'MoF forecasts'!AQ52</f>
        <v>2.2999999999999998</v>
      </c>
      <c r="M193" s="216">
        <f>'MoF forecasts'!AU57</f>
        <v>2.4</v>
      </c>
      <c r="N193" s="216">
        <f>'MoF forecasts'!AY62</f>
        <v>2</v>
      </c>
      <c r="O193" s="216">
        <f>'MoF forecasts'!BC67</f>
        <v>1.6</v>
      </c>
      <c r="P193" s="216">
        <f>'MoF forecasts'!BG72</f>
        <v>2.8</v>
      </c>
      <c r="Q193" s="216">
        <f>'MoF forecasts'!BK77</f>
        <v>2.5</v>
      </c>
      <c r="R193" s="217"/>
      <c r="S193" s="213"/>
      <c r="T193" s="213"/>
      <c r="U193" s="213"/>
      <c r="V193" s="213"/>
      <c r="W193" s="213"/>
      <c r="X193" s="213"/>
      <c r="Y193" s="213"/>
      <c r="Z193" s="213"/>
      <c r="AA193" s="213"/>
      <c r="AB193" s="213"/>
    </row>
    <row r="194" spans="1:28" ht="48" x14ac:dyDescent="0.75">
      <c r="A194" s="215" t="s">
        <v>235</v>
      </c>
      <c r="B194" s="213" t="s">
        <v>202</v>
      </c>
      <c r="C194" s="216">
        <f>'MoF forecasts'!F7</f>
        <v>6.7473968465535705</v>
      </c>
      <c r="D194" s="216">
        <f>'MoF forecasts'!J12</f>
        <v>6.5363427876487208</v>
      </c>
      <c r="E194" s="216">
        <f>'MoF forecasts'!N17</f>
        <v>10.092914703421556</v>
      </c>
      <c r="F194" s="216">
        <f>'MoF forecasts'!R22</f>
        <v>15.402460824643939</v>
      </c>
      <c r="G194" s="216">
        <f>'MoF forecasts'!V27</f>
        <v>3.5341120261922327</v>
      </c>
      <c r="H194" s="216">
        <f>'MoF forecasts'!Z32</f>
        <v>-1.0846486930523866</v>
      </c>
      <c r="I194" s="216">
        <f>'MoF forecasts'!AD37</f>
        <v>4.3706792080006949</v>
      </c>
      <c r="J194" s="216">
        <f>'MoF forecasts'!AH42</f>
        <v>2.2578915204350096</v>
      </c>
      <c r="K194" s="216">
        <f>'MoF forecasts'!AL47</f>
        <v>-2.9515290628040702E-2</v>
      </c>
      <c r="L194" s="216">
        <f>'MoF forecasts'!AP52</f>
        <v>0.62037009925921893</v>
      </c>
      <c r="M194" s="216">
        <f>'MoF forecasts'!AT57</f>
        <v>0.174354385594782</v>
      </c>
      <c r="N194" s="216">
        <f>'MoF forecasts'!AX62</f>
        <v>0.14064476304021412</v>
      </c>
      <c r="O194" s="216">
        <f>'MoF forecasts'!BB67</f>
        <v>2.930294902925823</v>
      </c>
      <c r="P194" s="216">
        <f>'MoF forecasts'!BF72</f>
        <v>2.5344028482822409</v>
      </c>
      <c r="Q194" s="216">
        <f>'MoF forecasts'!BJ77</f>
        <v>2.8115494557848137</v>
      </c>
      <c r="R194" s="216"/>
      <c r="S194" s="213"/>
      <c r="T194" s="213"/>
      <c r="U194" s="213"/>
      <c r="V194" s="213"/>
      <c r="W194" s="213"/>
      <c r="X194" s="213"/>
      <c r="Y194" s="213"/>
      <c r="Z194" s="213"/>
      <c r="AA194" s="213"/>
      <c r="AB194" s="213"/>
    </row>
    <row r="195" spans="1:28" x14ac:dyDescent="0.75">
      <c r="A195" s="213"/>
      <c r="B195" s="214">
        <v>2004</v>
      </c>
      <c r="C195" s="214">
        <v>2005</v>
      </c>
      <c r="D195" s="214">
        <v>2006</v>
      </c>
      <c r="E195" s="214">
        <v>2007</v>
      </c>
      <c r="F195" s="214">
        <v>2008</v>
      </c>
      <c r="G195" s="214">
        <v>2009</v>
      </c>
      <c r="H195" s="214">
        <v>2010</v>
      </c>
      <c r="I195" s="214">
        <v>2011</v>
      </c>
      <c r="J195" s="214">
        <v>2012</v>
      </c>
      <c r="K195" s="214">
        <v>2013</v>
      </c>
      <c r="L195" s="214">
        <v>2014</v>
      </c>
      <c r="M195" s="214">
        <v>2015</v>
      </c>
      <c r="N195" s="214">
        <v>2016</v>
      </c>
      <c r="O195" s="214">
        <v>2017</v>
      </c>
      <c r="P195" s="214">
        <v>2018</v>
      </c>
      <c r="Q195" s="214">
        <v>2019</v>
      </c>
      <c r="R195" s="214">
        <v>2020</v>
      </c>
      <c r="S195" s="213"/>
      <c r="T195" s="213"/>
      <c r="U195" s="213"/>
      <c r="V195" s="213"/>
      <c r="W195" s="213"/>
      <c r="X195" s="213"/>
      <c r="Y195" s="213"/>
      <c r="Z195" s="213"/>
      <c r="AA195" s="213"/>
      <c r="AB195" s="213"/>
    </row>
    <row r="196" spans="1:28" ht="59.75" x14ac:dyDescent="0.75">
      <c r="A196" s="215" t="s">
        <v>236</v>
      </c>
      <c r="B196" s="218" t="s">
        <v>203</v>
      </c>
      <c r="C196" s="218" t="s">
        <v>203</v>
      </c>
      <c r="D196" s="216">
        <f>'MoF forecasts'!K7</f>
        <v>3.2</v>
      </c>
      <c r="E196" s="216">
        <f>'MoF forecasts'!O12</f>
        <v>2.8</v>
      </c>
      <c r="F196" s="216">
        <f>'MoF forecasts'!S17</f>
        <v>4.8</v>
      </c>
      <c r="G196" s="216">
        <f>'MoF forecasts'!W22</f>
        <v>4.2</v>
      </c>
      <c r="H196" s="216">
        <f>'MoF forecasts'!AA27</f>
        <v>6.4</v>
      </c>
      <c r="I196" s="216">
        <f>'MoF forecasts'!AE32</f>
        <v>-2.8</v>
      </c>
      <c r="J196" s="216">
        <f>'MoF forecasts'!AI37</f>
        <v>1.5</v>
      </c>
      <c r="K196" s="216">
        <f>'MoF forecasts'!AM42</f>
        <v>2</v>
      </c>
      <c r="L196" s="216">
        <f>'MoF forecasts'!AQ47</f>
        <v>2</v>
      </c>
      <c r="M196" s="216">
        <f>'MoF forecasts'!AU52</f>
        <v>2.5</v>
      </c>
      <c r="N196" s="216">
        <f>'MoF forecasts'!AY57</f>
        <v>2.5</v>
      </c>
      <c r="O196" s="216">
        <f>'MoF forecasts'!BC62</f>
        <v>2.5</v>
      </c>
      <c r="P196" s="216">
        <f>'MoF forecasts'!BG67</f>
        <v>2</v>
      </c>
      <c r="Q196" s="216">
        <f>'MoF forecasts'!BK72</f>
        <v>2.4</v>
      </c>
      <c r="R196" s="213"/>
      <c r="S196" s="213"/>
      <c r="T196" s="213"/>
      <c r="U196" s="213"/>
      <c r="V196" s="213"/>
      <c r="W196" s="213"/>
      <c r="X196" s="213"/>
      <c r="Y196" s="213"/>
      <c r="Z196" s="213"/>
      <c r="AA196" s="213"/>
      <c r="AB196" s="213"/>
    </row>
    <row r="197" spans="1:28" ht="48" x14ac:dyDescent="0.75">
      <c r="A197" s="215" t="s">
        <v>237</v>
      </c>
      <c r="B197" s="213" t="s">
        <v>202</v>
      </c>
      <c r="C197" s="213" t="s">
        <v>202</v>
      </c>
      <c r="D197" s="216">
        <f>'MoF forecasts'!J7</f>
        <v>6.5363427876487208</v>
      </c>
      <c r="E197" s="216">
        <f>'MoF forecasts'!N12</f>
        <v>10.092914703421556</v>
      </c>
      <c r="F197" s="216">
        <f>'MoF forecasts'!R17</f>
        <v>15.402460824643939</v>
      </c>
      <c r="G197" s="216">
        <f>'MoF forecasts'!V22</f>
        <v>3.5341120261922327</v>
      </c>
      <c r="H197" s="216">
        <f>'MoF forecasts'!Z27</f>
        <v>-1.0846486930523866</v>
      </c>
      <c r="I197" s="216">
        <f>'MoF forecasts'!AD32</f>
        <v>4.3706792080006949</v>
      </c>
      <c r="J197" s="216">
        <f>'MoF forecasts'!AH37</f>
        <v>2.2578915204350096</v>
      </c>
      <c r="K197" s="216">
        <f>'MoF forecasts'!AL42</f>
        <v>-2.9515290628040702E-2</v>
      </c>
      <c r="L197" s="216">
        <f>'MoF forecasts'!AP47</f>
        <v>0.62037009925921893</v>
      </c>
      <c r="M197" s="216">
        <f>'MoF forecasts'!AT52</f>
        <v>0.174354385594782</v>
      </c>
      <c r="N197" s="216">
        <f>'MoF forecasts'!AX57</f>
        <v>0.14064476304021412</v>
      </c>
      <c r="O197" s="216">
        <f>'MoF forecasts'!BB62</f>
        <v>2.930294902925823</v>
      </c>
      <c r="P197" s="216">
        <f>'MoF forecasts'!BF67</f>
        <v>2.5344028482822409</v>
      </c>
      <c r="Q197" s="216">
        <f>'MoF forecasts'!BJ72</f>
        <v>2.8115494557848137</v>
      </c>
      <c r="R197" s="213"/>
      <c r="S197" s="213"/>
      <c r="T197" s="213"/>
      <c r="U197" s="213"/>
      <c r="V197" s="213"/>
      <c r="W197" s="213"/>
      <c r="X197" s="213"/>
      <c r="Y197" s="213"/>
      <c r="Z197" s="213"/>
      <c r="AA197" s="213"/>
      <c r="AB197" s="213"/>
    </row>
    <row r="198" spans="1:28" x14ac:dyDescent="0.75">
      <c r="A198" s="213"/>
      <c r="B198" s="214">
        <v>2004</v>
      </c>
      <c r="C198" s="214">
        <v>2005</v>
      </c>
      <c r="D198" s="214">
        <v>2006</v>
      </c>
      <c r="E198" s="214">
        <v>2007</v>
      </c>
      <c r="F198" s="214">
        <v>2008</v>
      </c>
      <c r="G198" s="214">
        <v>2009</v>
      </c>
      <c r="H198" s="214">
        <v>2010</v>
      </c>
      <c r="I198" s="214">
        <v>2011</v>
      </c>
      <c r="J198" s="214">
        <v>2012</v>
      </c>
      <c r="K198" s="214">
        <v>2013</v>
      </c>
      <c r="L198" s="214">
        <v>2014</v>
      </c>
      <c r="M198" s="214">
        <v>2015</v>
      </c>
      <c r="N198" s="214">
        <v>2016</v>
      </c>
      <c r="O198" s="214">
        <v>2017</v>
      </c>
      <c r="P198" s="214">
        <v>2018</v>
      </c>
      <c r="Q198" s="214">
        <v>2019</v>
      </c>
      <c r="R198" s="214">
        <v>2020</v>
      </c>
      <c r="S198" s="213"/>
      <c r="T198" s="213"/>
      <c r="U198" s="213"/>
      <c r="V198" s="213"/>
      <c r="W198" s="213"/>
      <c r="X198" s="213"/>
      <c r="Y198" s="213"/>
      <c r="Z198" s="213"/>
      <c r="AA198" s="213"/>
      <c r="AB198" s="213"/>
    </row>
    <row r="199" spans="1:28" ht="59.75" x14ac:dyDescent="0.75">
      <c r="A199" s="215" t="s">
        <v>238</v>
      </c>
      <c r="B199" s="218" t="s">
        <v>203</v>
      </c>
      <c r="C199" s="218" t="s">
        <v>203</v>
      </c>
      <c r="D199" s="218" t="s">
        <v>203</v>
      </c>
      <c r="E199" s="216">
        <f>'MoF forecasts'!O7</f>
        <v>3</v>
      </c>
      <c r="F199" s="216">
        <f>'MoF forecasts'!S12</f>
        <v>2.5</v>
      </c>
      <c r="G199" s="216">
        <f>'MoF forecasts'!W17</f>
        <v>3.8</v>
      </c>
      <c r="H199" s="216">
        <f>'MoF forecasts'!AA22</f>
        <v>3.2</v>
      </c>
      <c r="I199" s="216">
        <f>'MoF forecasts'!AE27</f>
        <v>5</v>
      </c>
      <c r="J199" s="216">
        <f>'MoF forecasts'!AI32</f>
        <v>0</v>
      </c>
      <c r="K199" s="216">
        <f>'MoF forecasts'!AM37</f>
        <v>2</v>
      </c>
      <c r="L199" s="216">
        <f>'MoF forecasts'!AQ42</f>
        <v>2</v>
      </c>
      <c r="M199" s="216">
        <f>'MoF forecasts'!AU47</f>
        <v>2</v>
      </c>
      <c r="N199" s="216">
        <f>'MoF forecasts'!AY52</f>
        <v>2.5</v>
      </c>
      <c r="O199" s="216">
        <f>'MoF forecasts'!BC57</f>
        <v>2.5</v>
      </c>
      <c r="P199" s="216">
        <f>'MoF forecasts'!BG62</f>
        <v>2.5</v>
      </c>
      <c r="Q199" s="216">
        <f>'MoF forecasts'!BK67</f>
        <v>2.5</v>
      </c>
      <c r="R199" s="216">
        <f>'MoF forecasts'!BO82</f>
        <v>2.5</v>
      </c>
      <c r="S199" s="213"/>
      <c r="T199" s="213"/>
      <c r="U199" s="213"/>
      <c r="V199" s="213"/>
      <c r="W199" s="213"/>
      <c r="X199" s="213"/>
      <c r="Y199" s="213"/>
      <c r="Z199" s="213"/>
      <c r="AA199" s="213"/>
      <c r="AB199" s="213"/>
    </row>
    <row r="200" spans="1:28" ht="48" x14ac:dyDescent="0.75">
      <c r="A200" s="215" t="s">
        <v>239</v>
      </c>
      <c r="B200" s="213" t="s">
        <v>202</v>
      </c>
      <c r="C200" s="213" t="s">
        <v>202</v>
      </c>
      <c r="D200" s="213" t="s">
        <v>202</v>
      </c>
      <c r="E200" s="216">
        <f>'MoF forecasts'!N7</f>
        <v>10.092914703421556</v>
      </c>
      <c r="F200" s="216">
        <f>'MoF forecasts'!R12</f>
        <v>15.402460824643939</v>
      </c>
      <c r="G200" s="216">
        <f>'MoF forecasts'!V17</f>
        <v>3.5341120261922327</v>
      </c>
      <c r="H200" s="216">
        <f>'MoF forecasts'!Z22</f>
        <v>-1.0846486930523866</v>
      </c>
      <c r="I200" s="216">
        <f>'MoF forecasts'!AD27</f>
        <v>4.3706792080006949</v>
      </c>
      <c r="J200" s="216">
        <f>'MoF forecasts'!AH32</f>
        <v>2.2578915204350096</v>
      </c>
      <c r="K200" s="216">
        <f>'MoF forecasts'!AL37</f>
        <v>-2.9515290628040702E-2</v>
      </c>
      <c r="L200" s="216">
        <f>'MoF forecasts'!AP42</f>
        <v>0.62037009925921893</v>
      </c>
      <c r="M200" s="216">
        <f>'MoF forecasts'!AT47</f>
        <v>0.174354385594782</v>
      </c>
      <c r="N200" s="216">
        <f>'MoF forecasts'!AX52</f>
        <v>0.14064476304021412</v>
      </c>
      <c r="O200" s="216">
        <f>'MoF forecasts'!BB57</f>
        <v>2.930294902925823</v>
      </c>
      <c r="P200" s="216">
        <f>'MoF forecasts'!BF62</f>
        <v>2.5344028482822409</v>
      </c>
      <c r="Q200" s="216">
        <f>'MoF forecasts'!BJ67</f>
        <v>2.8115494557848137</v>
      </c>
      <c r="R200" s="216"/>
      <c r="S200" s="213"/>
      <c r="T200" s="213"/>
      <c r="U200" s="213"/>
      <c r="V200" s="213"/>
      <c r="W200" s="213"/>
      <c r="X200" s="213"/>
      <c r="Y200" s="213"/>
      <c r="Z200" s="213"/>
      <c r="AA200" s="213"/>
      <c r="AB200" s="213"/>
    </row>
    <row r="201" spans="1:28" x14ac:dyDescent="0.75">
      <c r="A201" s="213"/>
      <c r="B201" s="213"/>
      <c r="C201" s="213"/>
      <c r="D201" s="213"/>
      <c r="E201" s="217"/>
      <c r="F201" s="217"/>
      <c r="G201" s="217"/>
      <c r="H201" s="217"/>
      <c r="I201" s="217"/>
      <c r="J201" s="217"/>
      <c r="K201" s="217"/>
      <c r="L201" s="217"/>
      <c r="M201" s="217"/>
      <c r="N201" s="217"/>
      <c r="O201" s="217"/>
      <c r="P201" s="217"/>
      <c r="Q201" s="217"/>
      <c r="R201" s="217"/>
      <c r="S201" s="213"/>
      <c r="T201" s="213"/>
      <c r="U201" s="213"/>
      <c r="V201" s="213"/>
      <c r="W201" s="213"/>
      <c r="X201" s="213"/>
      <c r="Y201" s="213"/>
      <c r="Z201" s="213"/>
      <c r="AA201" s="213"/>
      <c r="AB201" s="213"/>
    </row>
    <row r="202" spans="1:28" x14ac:dyDescent="0.75">
      <c r="A202" s="213"/>
      <c r="B202" s="213"/>
      <c r="C202" s="213"/>
      <c r="D202" s="213"/>
      <c r="E202" s="213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</row>
    <row r="203" spans="1:28" x14ac:dyDescent="0.75">
      <c r="A203" s="213"/>
      <c r="B203" s="213"/>
      <c r="C203" s="213"/>
      <c r="D203" s="213"/>
      <c r="E203" s="213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</row>
    <row r="204" spans="1:28" x14ac:dyDescent="0.75">
      <c r="A204" s="213"/>
      <c r="B204" s="214">
        <v>2004</v>
      </c>
      <c r="C204" s="214">
        <v>2005</v>
      </c>
      <c r="D204" s="214">
        <v>2006</v>
      </c>
      <c r="E204" s="214">
        <v>2007</v>
      </c>
      <c r="F204" s="214">
        <v>2008</v>
      </c>
      <c r="G204" s="214">
        <v>2009</v>
      </c>
      <c r="H204" s="214">
        <v>2010</v>
      </c>
      <c r="I204" s="214">
        <v>2011</v>
      </c>
      <c r="J204" s="214">
        <v>2012</v>
      </c>
      <c r="K204" s="214">
        <v>2013</v>
      </c>
      <c r="L204" s="214">
        <v>2014</v>
      </c>
      <c r="M204" s="214">
        <v>2015</v>
      </c>
      <c r="N204" s="214">
        <v>2016</v>
      </c>
      <c r="O204" s="214">
        <v>2017</v>
      </c>
      <c r="P204" s="214">
        <v>2018</v>
      </c>
      <c r="Q204" s="214">
        <v>2019</v>
      </c>
      <c r="R204" s="214">
        <v>2020</v>
      </c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</row>
    <row r="205" spans="1:28" x14ac:dyDescent="0.75">
      <c r="A205" s="213" t="s">
        <v>240</v>
      </c>
      <c r="B205" s="219">
        <v>6.2</v>
      </c>
      <c r="C205" s="219">
        <v>6.7473968465535705</v>
      </c>
      <c r="D205" s="219">
        <v>6.5363427876487208</v>
      </c>
      <c r="E205" s="219">
        <v>10.092914703421556</v>
      </c>
      <c r="F205" s="219">
        <v>15.402460824643939</v>
      </c>
      <c r="G205" s="219">
        <v>3.5341120261922327</v>
      </c>
      <c r="H205" s="219">
        <v>-1.0846486930523866</v>
      </c>
      <c r="I205" s="219">
        <v>4.3706792080006949</v>
      </c>
      <c r="J205" s="219">
        <v>2.2578915204350096</v>
      </c>
      <c r="K205" s="219">
        <v>-2.9515290628040702E-2</v>
      </c>
      <c r="L205" s="219">
        <v>0.62037009925921893</v>
      </c>
      <c r="M205" s="219">
        <v>0.174354385594782</v>
      </c>
      <c r="N205" s="219">
        <v>0.14064476304021412</v>
      </c>
      <c r="O205" s="219">
        <v>2.930294902925823</v>
      </c>
      <c r="P205" s="219">
        <v>2.5344028482822409</v>
      </c>
      <c r="Q205" s="219">
        <v>2.8115494557848137</v>
      </c>
      <c r="R205" s="219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</row>
    <row r="206" spans="1:28" x14ac:dyDescent="0.75">
      <c r="A206" s="213" t="s">
        <v>232</v>
      </c>
      <c r="B206" s="218">
        <v>6.3</v>
      </c>
      <c r="C206" s="218">
        <v>6.4</v>
      </c>
      <c r="D206" s="218">
        <v>6.5</v>
      </c>
      <c r="E206" s="218">
        <v>8.8000000000000007</v>
      </c>
      <c r="F206" s="218">
        <v>16.2</v>
      </c>
      <c r="G206" s="218">
        <v>3.5</v>
      </c>
      <c r="H206" s="218">
        <v>-1.2</v>
      </c>
      <c r="I206" s="218">
        <v>4.4000000000000004</v>
      </c>
      <c r="J206" s="218">
        <v>2.2999999999999998</v>
      </c>
      <c r="K206" s="218">
        <v>0.4</v>
      </c>
      <c r="L206" s="218">
        <v>0.8</v>
      </c>
      <c r="M206" s="218">
        <v>0.8</v>
      </c>
      <c r="N206" s="218">
        <v>0</v>
      </c>
      <c r="O206" s="218">
        <v>2.8</v>
      </c>
      <c r="P206" s="218">
        <v>2.5</v>
      </c>
      <c r="Q206" s="218">
        <v>2.8</v>
      </c>
      <c r="R206" s="218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</row>
    <row r="207" spans="1:28" x14ac:dyDescent="0.75">
      <c r="A207" s="213" t="s">
        <v>234</v>
      </c>
      <c r="B207" s="218" t="s">
        <v>203</v>
      </c>
      <c r="C207" s="218">
        <v>4.3</v>
      </c>
      <c r="D207" s="218">
        <v>4.5</v>
      </c>
      <c r="E207" s="218">
        <v>5.9</v>
      </c>
      <c r="F207" s="218">
        <v>6.3</v>
      </c>
      <c r="G207" s="218">
        <v>9.8000000000000007</v>
      </c>
      <c r="H207" s="218">
        <v>-3.7</v>
      </c>
      <c r="I207" s="218">
        <v>1.1000000000000001</v>
      </c>
      <c r="J207" s="218">
        <v>2.4</v>
      </c>
      <c r="K207" s="218">
        <v>2</v>
      </c>
      <c r="L207" s="218">
        <v>2.2999999999999998</v>
      </c>
      <c r="M207" s="218">
        <v>2.4</v>
      </c>
      <c r="N207" s="218">
        <v>2</v>
      </c>
      <c r="O207" s="218">
        <v>1.6</v>
      </c>
      <c r="P207" s="218">
        <v>2.8</v>
      </c>
      <c r="Q207" s="218">
        <v>2.5</v>
      </c>
      <c r="R207" s="213"/>
      <c r="S207" s="213"/>
      <c r="T207" s="213"/>
      <c r="U207" s="213"/>
      <c r="V207" s="213"/>
      <c r="W207" s="213"/>
      <c r="X207" s="213"/>
      <c r="Y207" s="213"/>
      <c r="Z207" s="213"/>
      <c r="AA207" s="213"/>
      <c r="AB207" s="213"/>
    </row>
    <row r="208" spans="1:28" x14ac:dyDescent="0.75">
      <c r="A208" s="213" t="s">
        <v>236</v>
      </c>
      <c r="B208" s="218" t="s">
        <v>203</v>
      </c>
      <c r="C208" s="218" t="s">
        <v>203</v>
      </c>
      <c r="D208" s="218">
        <v>3.2</v>
      </c>
      <c r="E208" s="218">
        <v>2.8</v>
      </c>
      <c r="F208" s="218">
        <v>4.8</v>
      </c>
      <c r="G208" s="218">
        <v>4.2</v>
      </c>
      <c r="H208" s="218">
        <v>6.4</v>
      </c>
      <c r="I208" s="218">
        <v>-2.8</v>
      </c>
      <c r="J208" s="218">
        <v>1.5</v>
      </c>
      <c r="K208" s="218">
        <v>2</v>
      </c>
      <c r="L208" s="218">
        <v>2</v>
      </c>
      <c r="M208" s="218">
        <v>2.5</v>
      </c>
      <c r="N208" s="218">
        <v>2.5</v>
      </c>
      <c r="O208" s="218">
        <v>2.5</v>
      </c>
      <c r="P208" s="218">
        <v>2</v>
      </c>
      <c r="Q208" s="218">
        <v>2.4</v>
      </c>
      <c r="R208" s="218"/>
      <c r="S208" s="213"/>
      <c r="T208" s="213"/>
      <c r="U208" s="213"/>
      <c r="V208" s="213"/>
      <c r="W208" s="213"/>
      <c r="X208" s="213"/>
      <c r="Y208" s="213"/>
      <c r="Z208" s="213"/>
      <c r="AA208" s="213"/>
      <c r="AB208" s="213"/>
    </row>
    <row r="209" spans="1:28" x14ac:dyDescent="0.75">
      <c r="A209" s="213" t="s">
        <v>238</v>
      </c>
      <c r="B209" s="218" t="s">
        <v>203</v>
      </c>
      <c r="C209" s="218" t="s">
        <v>203</v>
      </c>
      <c r="D209" s="218" t="s">
        <v>203</v>
      </c>
      <c r="E209" s="218">
        <v>3</v>
      </c>
      <c r="F209" s="218">
        <v>2.5</v>
      </c>
      <c r="G209" s="218">
        <v>3.8</v>
      </c>
      <c r="H209" s="218">
        <v>3.2</v>
      </c>
      <c r="I209" s="218">
        <v>5</v>
      </c>
      <c r="J209" s="218">
        <v>0</v>
      </c>
      <c r="K209" s="218">
        <v>2</v>
      </c>
      <c r="L209" s="218">
        <v>2</v>
      </c>
      <c r="M209" s="218">
        <v>2</v>
      </c>
      <c r="N209" s="218">
        <v>2.5</v>
      </c>
      <c r="O209" s="218">
        <v>2.5</v>
      </c>
      <c r="P209" s="218">
        <v>2.5</v>
      </c>
      <c r="Q209" s="218">
        <v>2.5</v>
      </c>
      <c r="R209" s="218">
        <v>2.5</v>
      </c>
      <c r="S209" s="213"/>
      <c r="T209" s="213"/>
      <c r="U209" s="213"/>
      <c r="V209" s="213"/>
      <c r="W209" s="213"/>
      <c r="X209" s="213"/>
      <c r="Y209" s="213"/>
      <c r="Z209" s="213"/>
      <c r="AA209" s="213"/>
      <c r="AB209" s="213"/>
    </row>
    <row r="210" spans="1:28" x14ac:dyDescent="0.75">
      <c r="A210" s="213"/>
      <c r="B210" s="213"/>
      <c r="C210" s="213"/>
      <c r="D210" s="213"/>
      <c r="E210" s="213"/>
      <c r="F210" s="213"/>
      <c r="G210" s="213"/>
      <c r="H210" s="213"/>
      <c r="I210" s="213"/>
      <c r="J210" s="213"/>
      <c r="K210" s="213"/>
      <c r="L210" s="213"/>
      <c r="M210" s="213"/>
      <c r="N210" s="213"/>
      <c r="O210" s="213"/>
      <c r="P210" s="213"/>
      <c r="Q210" s="213"/>
      <c r="R210" s="213"/>
      <c r="S210" s="213"/>
      <c r="T210" s="213"/>
      <c r="U210" s="213"/>
      <c r="V210" s="213"/>
      <c r="W210" s="213"/>
      <c r="X210" s="213"/>
      <c r="Y210" s="213"/>
      <c r="Z210" s="213"/>
      <c r="AA210" s="213"/>
      <c r="AB210" s="213"/>
    </row>
    <row r="211" spans="1:28" x14ac:dyDescent="0.75">
      <c r="A211" s="213"/>
      <c r="B211" s="213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</row>
    <row r="212" spans="1:28" x14ac:dyDescent="0.75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213"/>
      <c r="AA212" s="213"/>
      <c r="AB212" s="213"/>
    </row>
    <row r="213" spans="1:28" x14ac:dyDescent="0.75">
      <c r="A213" s="213"/>
      <c r="B213" s="213"/>
      <c r="C213" s="213"/>
      <c r="D213" s="213"/>
      <c r="E213" s="213"/>
      <c r="F213" s="213"/>
      <c r="G213" s="213"/>
      <c r="H213" s="213"/>
      <c r="I213" s="213"/>
      <c r="J213" s="213"/>
      <c r="K213" s="213"/>
      <c r="L213" s="213"/>
      <c r="M213" s="213"/>
      <c r="N213" s="213"/>
      <c r="O213" s="213"/>
      <c r="P213" s="213"/>
      <c r="Q213" s="213"/>
      <c r="R213" s="213"/>
      <c r="S213" s="213"/>
      <c r="T213" s="213"/>
      <c r="U213" s="213"/>
      <c r="V213" s="213"/>
      <c r="W213" s="213"/>
      <c r="X213" s="213"/>
      <c r="Y213" s="213"/>
      <c r="Z213" s="213"/>
      <c r="AA213" s="213"/>
      <c r="AB213" s="213"/>
    </row>
    <row r="214" spans="1:28" x14ac:dyDescent="0.75">
      <c r="A214" s="213"/>
      <c r="B214" s="213"/>
      <c r="C214" s="213"/>
      <c r="D214" s="213"/>
      <c r="E214" s="213"/>
      <c r="F214" s="213"/>
      <c r="G214" s="213"/>
      <c r="H214" s="213"/>
      <c r="I214" s="213"/>
      <c r="J214" s="213"/>
      <c r="K214" s="213"/>
      <c r="L214" s="213"/>
      <c r="M214" s="213"/>
      <c r="N214" s="213"/>
      <c r="O214" s="213"/>
      <c r="P214" s="213"/>
      <c r="Q214" s="213"/>
      <c r="R214" s="213"/>
      <c r="S214" s="213"/>
      <c r="T214" s="213"/>
      <c r="U214" s="213"/>
      <c r="V214" s="213"/>
      <c r="W214" s="213"/>
      <c r="X214" s="213"/>
      <c r="Y214" s="213"/>
      <c r="Z214" s="213"/>
      <c r="AA214" s="213"/>
      <c r="AB214" s="213"/>
    </row>
    <row r="215" spans="1:28" x14ac:dyDescent="0.75">
      <c r="A215" s="213"/>
      <c r="B215" s="213"/>
      <c r="C215" s="213"/>
      <c r="D215" s="213"/>
      <c r="E215" s="213"/>
      <c r="F215" s="213"/>
      <c r="G215" s="213"/>
      <c r="H215" s="213"/>
      <c r="I215" s="213"/>
      <c r="J215" s="213"/>
      <c r="K215" s="213"/>
      <c r="L215" s="213"/>
      <c r="M215" s="213"/>
      <c r="N215" s="213"/>
      <c r="O215" s="213"/>
      <c r="P215" s="213"/>
      <c r="Q215" s="213"/>
      <c r="R215" s="213"/>
      <c r="S215" s="213"/>
      <c r="T215" s="213"/>
      <c r="U215" s="213"/>
      <c r="V215" s="213"/>
      <c r="W215" s="213"/>
      <c r="X215" s="213"/>
      <c r="Y215" s="213"/>
      <c r="Z215" s="213"/>
      <c r="AA215" s="213"/>
      <c r="AB215" s="213"/>
    </row>
    <row r="216" spans="1:28" x14ac:dyDescent="0.75">
      <c r="A216" s="213"/>
      <c r="B216" s="213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3"/>
      <c r="R216" s="213"/>
      <c r="S216" s="213"/>
      <c r="T216" s="213"/>
      <c r="U216" s="213"/>
      <c r="V216" s="213"/>
      <c r="W216" s="213"/>
      <c r="X216" s="213"/>
      <c r="Y216" s="213"/>
      <c r="Z216" s="213"/>
      <c r="AA216" s="213"/>
      <c r="AB216" s="213"/>
    </row>
    <row r="217" spans="1:28" x14ac:dyDescent="0.75">
      <c r="A217" s="213"/>
      <c r="B217" s="213"/>
      <c r="C217" s="213"/>
      <c r="D217" s="213"/>
      <c r="E217" s="213"/>
      <c r="F217" s="213"/>
      <c r="G217" s="213"/>
      <c r="H217" s="213"/>
      <c r="I217" s="213"/>
      <c r="J217" s="213"/>
      <c r="K217" s="213"/>
      <c r="L217" s="213"/>
      <c r="M217" s="213"/>
      <c r="N217" s="213"/>
      <c r="O217" s="213"/>
      <c r="P217" s="213"/>
      <c r="Q217" s="213"/>
      <c r="R217" s="213"/>
      <c r="S217" s="213"/>
      <c r="T217" s="213"/>
      <c r="U217" s="213"/>
      <c r="V217" s="213"/>
      <c r="W217" s="213"/>
      <c r="X217" s="213"/>
      <c r="Y217" s="213"/>
      <c r="Z217" s="213"/>
      <c r="AA217" s="213"/>
      <c r="AB217" s="213"/>
    </row>
    <row r="218" spans="1:28" x14ac:dyDescent="0.75">
      <c r="A218" s="213"/>
      <c r="B218" s="213"/>
      <c r="C218" s="213"/>
      <c r="D218" s="213"/>
      <c r="E218" s="213"/>
      <c r="F218" s="213"/>
      <c r="G218" s="213"/>
      <c r="H218" s="213"/>
      <c r="I218" s="213"/>
      <c r="J218" s="213"/>
      <c r="K218" s="213"/>
      <c r="L218" s="213"/>
      <c r="M218" s="213"/>
      <c r="N218" s="213"/>
      <c r="O218" s="213"/>
      <c r="P218" s="213"/>
      <c r="Q218" s="213"/>
      <c r="R218" s="213"/>
      <c r="S218" s="213"/>
      <c r="T218" s="213"/>
      <c r="U218" s="213"/>
      <c r="V218" s="213"/>
      <c r="W218" s="213"/>
      <c r="X218" s="213"/>
      <c r="Y218" s="213"/>
      <c r="Z218" s="213"/>
      <c r="AA218" s="213"/>
      <c r="AB218" s="213"/>
    </row>
    <row r="219" spans="1:28" x14ac:dyDescent="0.75">
      <c r="A219" s="213"/>
      <c r="B219" s="213"/>
      <c r="C219" s="213"/>
      <c r="D219" s="213"/>
      <c r="E219" s="213"/>
      <c r="F219" s="213"/>
      <c r="G219" s="213"/>
      <c r="H219" s="213"/>
      <c r="I219" s="213"/>
      <c r="J219" s="213"/>
      <c r="K219" s="213"/>
      <c r="L219" s="213"/>
      <c r="M219" s="213"/>
      <c r="N219" s="213"/>
      <c r="O219" s="213"/>
      <c r="P219" s="213"/>
      <c r="Q219" s="213"/>
      <c r="R219" s="213"/>
      <c r="S219" s="213"/>
      <c r="T219" s="213"/>
      <c r="U219" s="213"/>
      <c r="V219" s="213"/>
      <c r="W219" s="213"/>
      <c r="X219" s="213"/>
      <c r="Y219" s="213"/>
      <c r="Z219" s="213"/>
      <c r="AA219" s="213"/>
      <c r="AB219" s="213"/>
    </row>
    <row r="220" spans="1:28" x14ac:dyDescent="0.75">
      <c r="A220" s="213"/>
      <c r="B220" s="213"/>
      <c r="C220" s="213"/>
      <c r="D220" s="213"/>
      <c r="E220" s="213"/>
      <c r="F220" s="213"/>
      <c r="G220" s="213"/>
      <c r="H220" s="213"/>
      <c r="I220" s="213"/>
      <c r="J220" s="213"/>
      <c r="K220" s="213"/>
      <c r="L220" s="213"/>
      <c r="M220" s="213"/>
      <c r="N220" s="213"/>
      <c r="O220" s="213"/>
      <c r="P220" s="213"/>
      <c r="Q220" s="213"/>
      <c r="R220" s="213"/>
      <c r="S220" s="213"/>
      <c r="T220" s="213"/>
      <c r="U220" s="213"/>
      <c r="V220" s="213"/>
      <c r="W220" s="213"/>
      <c r="X220" s="213"/>
      <c r="Y220" s="213"/>
      <c r="Z220" s="213"/>
      <c r="AA220" s="213"/>
      <c r="AB220" s="213"/>
    </row>
    <row r="221" spans="1:28" x14ac:dyDescent="0.75">
      <c r="A221" s="213"/>
      <c r="B221" s="213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3"/>
      <c r="U221" s="213"/>
      <c r="V221" s="213"/>
      <c r="W221" s="213"/>
      <c r="X221" s="213"/>
      <c r="Y221" s="213"/>
      <c r="Z221" s="213"/>
      <c r="AA221" s="213"/>
      <c r="AB221" s="213"/>
    </row>
    <row r="222" spans="1:28" x14ac:dyDescent="0.75">
      <c r="A222" s="213"/>
      <c r="B222" s="213"/>
      <c r="C222" s="213"/>
      <c r="D222" s="213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213"/>
      <c r="Q222" s="213"/>
      <c r="R222" s="213"/>
      <c r="S222" s="213"/>
      <c r="T222" s="213"/>
      <c r="U222" s="213"/>
      <c r="V222" s="213"/>
      <c r="W222" s="213"/>
      <c r="X222" s="213"/>
      <c r="Y222" s="213"/>
      <c r="Z222" s="213"/>
      <c r="AA222" s="213"/>
      <c r="AB222" s="213"/>
    </row>
    <row r="223" spans="1:28" x14ac:dyDescent="0.75">
      <c r="A223" s="213"/>
      <c r="B223" s="213"/>
      <c r="C223" s="213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213"/>
      <c r="Q223" s="213"/>
      <c r="R223" s="213"/>
      <c r="S223" s="213"/>
      <c r="T223" s="213"/>
      <c r="U223" s="213"/>
      <c r="V223" s="213"/>
      <c r="W223" s="213"/>
      <c r="X223" s="213"/>
      <c r="Y223" s="213"/>
      <c r="Z223" s="213"/>
      <c r="AA223" s="213"/>
      <c r="AB223" s="213"/>
    </row>
    <row r="224" spans="1:28" x14ac:dyDescent="0.75">
      <c r="A224" s="213"/>
      <c r="B224" s="213"/>
      <c r="C224" s="213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213"/>
      <c r="Q224" s="213"/>
      <c r="R224" s="213"/>
      <c r="S224" s="213"/>
      <c r="T224" s="213"/>
      <c r="U224" s="213"/>
      <c r="V224" s="213"/>
      <c r="W224" s="213"/>
      <c r="X224" s="213"/>
      <c r="Y224" s="213"/>
      <c r="Z224" s="213"/>
      <c r="AA224" s="213"/>
      <c r="AB224" s="213"/>
    </row>
    <row r="225" spans="1:28" x14ac:dyDescent="0.75">
      <c r="A225" s="213"/>
      <c r="B225" s="213"/>
      <c r="C225" s="213"/>
      <c r="D225" s="213"/>
      <c r="E225" s="213"/>
      <c r="F225" s="213"/>
      <c r="G225" s="213"/>
      <c r="H225" s="213"/>
      <c r="I225" s="213"/>
      <c r="J225" s="213"/>
      <c r="K225" s="213"/>
      <c r="L225" s="213"/>
      <c r="M225" s="213"/>
      <c r="N225" s="213"/>
      <c r="O225" s="213"/>
      <c r="P225" s="213"/>
      <c r="Q225" s="213"/>
      <c r="R225" s="213"/>
      <c r="S225" s="213"/>
      <c r="T225" s="213"/>
      <c r="U225" s="213"/>
      <c r="V225" s="213"/>
      <c r="W225" s="213"/>
      <c r="X225" s="213"/>
      <c r="Y225" s="213"/>
      <c r="Z225" s="213"/>
      <c r="AA225" s="213"/>
      <c r="AB225" s="213"/>
    </row>
    <row r="226" spans="1:28" x14ac:dyDescent="0.75">
      <c r="A226" s="213"/>
      <c r="B226" s="213"/>
      <c r="C226" s="213"/>
      <c r="D226" s="213"/>
      <c r="E226" s="213"/>
      <c r="F226" s="213"/>
      <c r="G226" s="213"/>
      <c r="H226" s="213"/>
      <c r="I226" s="213"/>
      <c r="J226" s="213"/>
      <c r="K226" s="213"/>
      <c r="L226" s="213"/>
      <c r="M226" s="213"/>
      <c r="N226" s="213"/>
      <c r="O226" s="213"/>
      <c r="P226" s="213"/>
      <c r="Q226" s="213"/>
      <c r="R226" s="213"/>
      <c r="S226" s="213"/>
      <c r="T226" s="213"/>
      <c r="U226" s="213"/>
      <c r="V226" s="213"/>
      <c r="W226" s="213"/>
      <c r="X226" s="213"/>
      <c r="Y226" s="213"/>
      <c r="Z226" s="213"/>
      <c r="AA226" s="213"/>
      <c r="AB226" s="213"/>
    </row>
    <row r="227" spans="1:28" x14ac:dyDescent="0.75">
      <c r="A227" s="213"/>
      <c r="B227" s="213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3"/>
      <c r="R227" s="213"/>
      <c r="S227" s="213"/>
      <c r="T227" s="213"/>
      <c r="U227" s="213"/>
      <c r="V227" s="213"/>
      <c r="W227" s="213"/>
      <c r="X227" s="213"/>
      <c r="Y227" s="213"/>
      <c r="Z227" s="213"/>
      <c r="AA227" s="213"/>
      <c r="AB227" s="213"/>
    </row>
    <row r="228" spans="1:28" x14ac:dyDescent="0.75">
      <c r="A228" s="213"/>
      <c r="B228" s="213"/>
      <c r="C228" s="213"/>
      <c r="D228" s="213"/>
      <c r="E228" s="213"/>
      <c r="F228" s="213"/>
      <c r="G228" s="213"/>
      <c r="H228" s="213"/>
      <c r="I228" s="213"/>
      <c r="J228" s="213"/>
      <c r="K228" s="213"/>
      <c r="L228" s="213"/>
      <c r="M228" s="213"/>
      <c r="N228" s="213"/>
      <c r="O228" s="213"/>
      <c r="P228" s="213"/>
      <c r="Q228" s="213"/>
      <c r="R228" s="213"/>
      <c r="S228" s="213"/>
      <c r="T228" s="213"/>
      <c r="U228" s="213"/>
      <c r="V228" s="213"/>
      <c r="W228" s="213"/>
      <c r="X228" s="213"/>
      <c r="Y228" s="213"/>
      <c r="Z228" s="213"/>
      <c r="AA228" s="213"/>
      <c r="AB228" s="213"/>
    </row>
    <row r="229" spans="1:28" x14ac:dyDescent="0.75">
      <c r="A229" s="213"/>
      <c r="B229" s="213"/>
      <c r="C229" s="213"/>
      <c r="D229" s="213"/>
      <c r="E229" s="213"/>
      <c r="F229" s="213"/>
      <c r="G229" s="213"/>
      <c r="H229" s="213"/>
      <c r="I229" s="213"/>
      <c r="J229" s="213"/>
      <c r="K229" s="213"/>
      <c r="L229" s="213"/>
      <c r="M229" s="213"/>
      <c r="N229" s="213"/>
      <c r="O229" s="213"/>
      <c r="P229" s="213"/>
      <c r="Q229" s="213"/>
      <c r="R229" s="213"/>
      <c r="S229" s="213"/>
      <c r="T229" s="213"/>
      <c r="U229" s="213"/>
      <c r="V229" s="213"/>
      <c r="W229" s="213"/>
      <c r="X229" s="213"/>
      <c r="Y229" s="213"/>
      <c r="Z229" s="213"/>
      <c r="AA229" s="213"/>
      <c r="AB229" s="213"/>
    </row>
    <row r="230" spans="1:28" x14ac:dyDescent="0.75">
      <c r="A230" s="213"/>
      <c r="B230" s="213"/>
      <c r="C230" s="213"/>
      <c r="D230" s="213"/>
      <c r="E230" s="213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  <c r="AA230" s="213"/>
      <c r="AB230" s="213"/>
    </row>
    <row r="231" spans="1:28" x14ac:dyDescent="0.75">
      <c r="A231" s="213"/>
      <c r="B231" s="213"/>
      <c r="C231" s="213"/>
      <c r="D231" s="213"/>
      <c r="E231" s="213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  <c r="AA231" s="213"/>
      <c r="AB231" s="213"/>
    </row>
    <row r="232" spans="1:28" x14ac:dyDescent="0.75">
      <c r="A232" s="213"/>
      <c r="B232" s="213"/>
      <c r="C232" s="213"/>
      <c r="D232" s="213"/>
      <c r="E232" s="213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  <c r="W232" s="213"/>
      <c r="X232" s="213"/>
      <c r="Y232" s="213"/>
      <c r="Z232" s="213"/>
      <c r="AA232" s="213"/>
      <c r="AB232" s="213"/>
    </row>
    <row r="233" spans="1:28" x14ac:dyDescent="0.75">
      <c r="A233" s="213"/>
      <c r="B233" s="213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  <c r="AA233" s="213"/>
      <c r="AB233" s="213"/>
    </row>
    <row r="234" spans="1:28" x14ac:dyDescent="0.75">
      <c r="A234" s="213"/>
      <c r="B234" s="213"/>
      <c r="C234" s="213"/>
      <c r="D234" s="213"/>
      <c r="E234" s="213"/>
      <c r="F234" s="213"/>
      <c r="G234" s="213"/>
      <c r="H234" s="213"/>
      <c r="I234" s="213"/>
      <c r="J234" s="213"/>
      <c r="K234" s="213"/>
      <c r="L234" s="213"/>
      <c r="M234" s="213"/>
      <c r="N234" s="213"/>
      <c r="O234" s="213"/>
      <c r="P234" s="213"/>
      <c r="Q234" s="213"/>
      <c r="R234" s="213"/>
      <c r="S234" s="213"/>
      <c r="T234" s="213"/>
      <c r="U234" s="213"/>
      <c r="V234" s="213"/>
      <c r="W234" s="213"/>
      <c r="X234" s="213"/>
      <c r="Y234" s="213"/>
      <c r="Z234" s="213"/>
      <c r="AA234" s="213"/>
      <c r="AB234" s="213"/>
    </row>
    <row r="235" spans="1:28" x14ac:dyDescent="0.75">
      <c r="A235" s="213"/>
      <c r="B235" s="213"/>
      <c r="C235" s="213"/>
      <c r="D235" s="213"/>
      <c r="E235" s="213"/>
      <c r="F235" s="213"/>
      <c r="G235" s="213"/>
      <c r="H235" s="213"/>
      <c r="I235" s="213"/>
      <c r="J235" s="213"/>
      <c r="K235" s="213"/>
      <c r="L235" s="213"/>
      <c r="M235" s="213"/>
      <c r="N235" s="213"/>
      <c r="O235" s="213"/>
      <c r="P235" s="213"/>
      <c r="Q235" s="213"/>
      <c r="R235" s="213"/>
      <c r="S235" s="213"/>
      <c r="T235" s="213"/>
      <c r="U235" s="213"/>
      <c r="V235" s="213"/>
      <c r="W235" s="213"/>
      <c r="X235" s="213"/>
      <c r="Y235" s="213"/>
      <c r="Z235" s="213"/>
      <c r="AA235" s="213"/>
      <c r="AB235" s="213"/>
    </row>
    <row r="236" spans="1:28" x14ac:dyDescent="0.75">
      <c r="A236" s="213"/>
      <c r="B236" s="213"/>
      <c r="C236" s="213"/>
      <c r="D236" s="213"/>
      <c r="E236" s="213"/>
      <c r="F236" s="213"/>
      <c r="G236" s="213"/>
      <c r="H236" s="213"/>
      <c r="I236" s="213"/>
      <c r="J236" s="213"/>
      <c r="K236" s="213"/>
      <c r="L236" s="213"/>
      <c r="M236" s="213"/>
      <c r="N236" s="213"/>
      <c r="O236" s="213"/>
      <c r="P236" s="213"/>
      <c r="Q236" s="213"/>
      <c r="R236" s="213"/>
      <c r="S236" s="213"/>
      <c r="T236" s="213"/>
      <c r="U236" s="213"/>
      <c r="V236" s="213"/>
      <c r="W236" s="213"/>
      <c r="X236" s="213"/>
      <c r="Y236" s="213"/>
      <c r="Z236" s="213"/>
      <c r="AA236" s="213"/>
      <c r="AB236" s="213"/>
    </row>
    <row r="237" spans="1:28" x14ac:dyDescent="0.75">
      <c r="A237" s="213"/>
      <c r="B237" s="213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13"/>
      <c r="O237" s="213"/>
      <c r="P237" s="213"/>
      <c r="Q237" s="213"/>
      <c r="R237" s="213"/>
      <c r="S237" s="213"/>
      <c r="T237" s="213"/>
      <c r="U237" s="213"/>
      <c r="V237" s="213"/>
      <c r="W237" s="213"/>
      <c r="X237" s="213"/>
      <c r="Y237" s="213"/>
      <c r="Z237" s="213"/>
      <c r="AA237" s="213"/>
      <c r="AB237" s="213"/>
    </row>
    <row r="238" spans="1:28" x14ac:dyDescent="0.75">
      <c r="A238" s="213"/>
      <c r="B238" s="213"/>
      <c r="C238" s="213"/>
      <c r="D238" s="213"/>
      <c r="E238" s="213"/>
      <c r="F238" s="213"/>
      <c r="G238" s="213"/>
      <c r="H238" s="213"/>
      <c r="I238" s="213"/>
      <c r="J238" s="213"/>
      <c r="K238" s="213"/>
      <c r="L238" s="213"/>
      <c r="M238" s="213"/>
      <c r="N238" s="213"/>
      <c r="O238" s="213"/>
      <c r="P238" s="213"/>
      <c r="Q238" s="213"/>
      <c r="R238" s="213"/>
      <c r="S238" s="213"/>
      <c r="T238" s="213"/>
      <c r="U238" s="213"/>
      <c r="V238" s="213"/>
      <c r="W238" s="213"/>
      <c r="X238" s="213"/>
      <c r="Y238" s="213"/>
      <c r="Z238" s="213"/>
      <c r="AA238" s="213"/>
      <c r="AB238" s="213"/>
    </row>
    <row r="239" spans="1:28" x14ac:dyDescent="0.75">
      <c r="A239" s="213"/>
      <c r="B239" s="213"/>
      <c r="C239" s="213"/>
      <c r="D239" s="213"/>
      <c r="E239" s="213"/>
      <c r="F239" s="213"/>
      <c r="G239" s="213"/>
      <c r="H239" s="213"/>
      <c r="I239" s="213"/>
      <c r="J239" s="213"/>
      <c r="K239" s="213"/>
      <c r="L239" s="213"/>
      <c r="M239" s="213"/>
      <c r="N239" s="213"/>
      <c r="O239" s="213"/>
      <c r="P239" s="213"/>
      <c r="Q239" s="213"/>
      <c r="R239" s="213"/>
      <c r="S239" s="213"/>
      <c r="T239" s="213"/>
      <c r="U239" s="213"/>
      <c r="V239" s="213"/>
      <c r="W239" s="213"/>
      <c r="X239" s="213"/>
      <c r="Y239" s="213"/>
      <c r="Z239" s="213"/>
      <c r="AA239" s="213"/>
      <c r="AB239" s="213"/>
    </row>
    <row r="240" spans="1:28" x14ac:dyDescent="0.75">
      <c r="A240" s="213"/>
      <c r="B240" s="213"/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  <c r="AA240" s="213"/>
      <c r="AB240" s="213"/>
    </row>
    <row r="241" spans="1:28" x14ac:dyDescent="0.75">
      <c r="A241" s="213"/>
      <c r="B241" s="213"/>
      <c r="C241" s="213"/>
      <c r="D241" s="213"/>
      <c r="E241" s="213"/>
      <c r="F241" s="213"/>
      <c r="G241" s="213"/>
      <c r="H241" s="213"/>
      <c r="I241" s="213"/>
      <c r="J241" s="213"/>
      <c r="K241" s="213"/>
      <c r="L241" s="213"/>
      <c r="M241" s="213"/>
      <c r="N241" s="213"/>
      <c r="O241" s="213"/>
      <c r="P241" s="213"/>
      <c r="Q241" s="213"/>
      <c r="R241" s="213"/>
      <c r="S241" s="213"/>
      <c r="T241" s="213"/>
      <c r="U241" s="213"/>
      <c r="V241" s="213"/>
      <c r="W241" s="213"/>
      <c r="X241" s="213"/>
      <c r="Y241" s="213"/>
      <c r="Z241" s="213"/>
      <c r="AA241" s="213"/>
      <c r="AB241" s="213"/>
    </row>
    <row r="242" spans="1:28" x14ac:dyDescent="0.75">
      <c r="A242" s="213"/>
      <c r="B242" s="213"/>
      <c r="C242" s="213"/>
      <c r="D242" s="213"/>
      <c r="E242" s="213"/>
      <c r="F242" s="213"/>
      <c r="G242" s="213"/>
      <c r="H242" s="213"/>
      <c r="I242" s="213"/>
      <c r="J242" s="213"/>
      <c r="K242" s="213"/>
      <c r="L242" s="213"/>
      <c r="M242" s="213"/>
      <c r="N242" s="213"/>
      <c r="O242" s="213"/>
      <c r="P242" s="213"/>
      <c r="Q242" s="213"/>
      <c r="R242" s="213"/>
      <c r="S242" s="213"/>
      <c r="T242" s="213"/>
      <c r="U242" s="213"/>
      <c r="V242" s="213"/>
      <c r="W242" s="213"/>
      <c r="X242" s="213"/>
      <c r="Y242" s="213"/>
      <c r="Z242" s="213"/>
      <c r="AA242" s="213"/>
      <c r="AB242" s="213"/>
    </row>
    <row r="243" spans="1:28" x14ac:dyDescent="0.75">
      <c r="A243" s="213"/>
      <c r="B243" s="213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13"/>
      <c r="O243" s="213"/>
      <c r="P243" s="213"/>
      <c r="Q243" s="213"/>
      <c r="R243" s="213"/>
      <c r="S243" s="213"/>
      <c r="T243" s="213"/>
      <c r="U243" s="213"/>
      <c r="V243" s="213"/>
      <c r="W243" s="213"/>
      <c r="X243" s="213"/>
      <c r="Y243" s="213"/>
      <c r="Z243" s="213"/>
      <c r="AA243" s="213"/>
      <c r="AB243" s="213"/>
    </row>
    <row r="244" spans="1:28" x14ac:dyDescent="0.75">
      <c r="A244" s="213"/>
      <c r="B244" s="213"/>
      <c r="C244" s="213"/>
      <c r="D244" s="213"/>
      <c r="E244" s="213"/>
      <c r="F244" s="213"/>
      <c r="G244" s="213"/>
      <c r="H244" s="213"/>
      <c r="I244" s="213"/>
      <c r="J244" s="213"/>
      <c r="K244" s="213"/>
      <c r="L244" s="213"/>
      <c r="M244" s="213"/>
      <c r="N244" s="213"/>
      <c r="O244" s="213"/>
      <c r="P244" s="213"/>
      <c r="Q244" s="213"/>
      <c r="R244" s="213"/>
      <c r="S244" s="213"/>
      <c r="T244" s="213"/>
      <c r="U244" s="213"/>
      <c r="V244" s="213"/>
      <c r="W244" s="213"/>
      <c r="X244" s="213"/>
      <c r="Y244" s="213"/>
      <c r="Z244" s="213"/>
      <c r="AA244" s="213"/>
      <c r="AB244" s="213"/>
    </row>
    <row r="245" spans="1:28" x14ac:dyDescent="0.75">
      <c r="A245" s="213"/>
      <c r="B245" s="213"/>
      <c r="C245" s="213"/>
      <c r="D245" s="213"/>
      <c r="E245" s="213"/>
      <c r="F245" s="213"/>
      <c r="G245" s="213"/>
      <c r="H245" s="213"/>
      <c r="I245" s="213"/>
      <c r="J245" s="213"/>
      <c r="K245" s="213"/>
      <c r="L245" s="213"/>
      <c r="M245" s="213"/>
      <c r="N245" s="213"/>
      <c r="O245" s="213"/>
      <c r="P245" s="213"/>
      <c r="Q245" s="213"/>
      <c r="R245" s="213"/>
      <c r="S245" s="213"/>
      <c r="T245" s="213"/>
      <c r="U245" s="213"/>
      <c r="V245" s="213"/>
      <c r="W245" s="213"/>
      <c r="X245" s="213"/>
      <c r="Y245" s="213"/>
      <c r="Z245" s="213"/>
      <c r="AA245" s="213"/>
      <c r="AB245" s="213"/>
    </row>
    <row r="246" spans="1:28" x14ac:dyDescent="0.75">
      <c r="A246" s="213"/>
      <c r="B246" s="213"/>
      <c r="C246" s="213"/>
      <c r="D246" s="213"/>
      <c r="E246" s="213"/>
      <c r="F246" s="213"/>
      <c r="G246" s="213"/>
      <c r="H246" s="213"/>
      <c r="I246" s="213"/>
      <c r="J246" s="213"/>
      <c r="K246" s="213"/>
      <c r="L246" s="213"/>
      <c r="M246" s="213"/>
      <c r="N246" s="213"/>
      <c r="O246" s="213"/>
      <c r="P246" s="213"/>
      <c r="Q246" s="213"/>
      <c r="R246" s="213"/>
      <c r="S246" s="213"/>
      <c r="T246" s="213"/>
      <c r="U246" s="213"/>
      <c r="V246" s="213"/>
      <c r="W246" s="213"/>
      <c r="X246" s="213"/>
      <c r="Y246" s="213"/>
      <c r="Z246" s="213"/>
      <c r="AA246" s="213"/>
      <c r="AB246" s="213"/>
    </row>
    <row r="247" spans="1:28" x14ac:dyDescent="0.75">
      <c r="A247" s="213"/>
      <c r="B247" s="213"/>
      <c r="C247" s="213"/>
      <c r="D247" s="213"/>
      <c r="E247" s="213"/>
      <c r="F247" s="213"/>
      <c r="G247" s="213"/>
      <c r="H247" s="213"/>
      <c r="I247" s="213"/>
      <c r="J247" s="213"/>
      <c r="K247" s="213"/>
      <c r="L247" s="213"/>
      <c r="M247" s="213"/>
      <c r="N247" s="213"/>
      <c r="O247" s="213"/>
      <c r="P247" s="213"/>
      <c r="Q247" s="213"/>
      <c r="R247" s="213"/>
      <c r="S247" s="213"/>
      <c r="T247" s="213"/>
      <c r="U247" s="213"/>
      <c r="V247" s="213"/>
      <c r="W247" s="213"/>
      <c r="X247" s="213"/>
      <c r="Y247" s="213"/>
      <c r="Z247" s="213"/>
      <c r="AA247" s="213"/>
      <c r="AB247" s="213"/>
    </row>
    <row r="248" spans="1:28" x14ac:dyDescent="0.75">
      <c r="A248" s="213"/>
      <c r="B248" s="213"/>
      <c r="C248" s="213"/>
      <c r="D248" s="213"/>
      <c r="E248" s="213"/>
      <c r="F248" s="213"/>
      <c r="G248" s="213"/>
      <c r="H248" s="213"/>
      <c r="I248" s="213"/>
      <c r="J248" s="213"/>
      <c r="K248" s="213"/>
      <c r="L248" s="213"/>
      <c r="M248" s="213"/>
      <c r="N248" s="213"/>
      <c r="O248" s="213"/>
      <c r="P248" s="213"/>
      <c r="Q248" s="213"/>
      <c r="R248" s="213"/>
      <c r="S248" s="213"/>
      <c r="T248" s="213"/>
      <c r="U248" s="213"/>
      <c r="V248" s="213"/>
      <c r="W248" s="213"/>
      <c r="X248" s="213"/>
      <c r="Y248" s="213"/>
      <c r="Z248" s="213"/>
      <c r="AA248" s="213"/>
      <c r="AB248" s="213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40"/>
  <sheetViews>
    <sheetView topLeftCell="E1" zoomScale="50" zoomScaleNormal="50" workbookViewId="0">
      <selection activeCell="L60" sqref="L60"/>
    </sheetView>
  </sheetViews>
  <sheetFormatPr defaultRowHeight="14.75" x14ac:dyDescent="0.75"/>
  <cols>
    <col min="1" max="1" width="11.40625" bestFit="1" customWidth="1"/>
    <col min="21" max="21" width="9" customWidth="1"/>
    <col min="24" max="24" width="5.26953125" bestFit="1" customWidth="1"/>
    <col min="25" max="25" width="9.86328125" bestFit="1" customWidth="1"/>
    <col min="26" max="26" width="11.1328125" bestFit="1" customWidth="1"/>
    <col min="27" max="27" width="9.86328125" customWidth="1"/>
    <col min="28" max="28" width="11.26953125" customWidth="1"/>
    <col min="29" max="29" width="12.26953125" bestFit="1" customWidth="1"/>
    <col min="30" max="30" width="9.86328125" customWidth="1"/>
    <col min="31" max="31" width="11.1328125" bestFit="1" customWidth="1"/>
    <col min="32" max="32" width="9.86328125" customWidth="1"/>
    <col min="33" max="33" width="11.26953125" customWidth="1"/>
    <col min="34" max="34" width="12.26953125" bestFit="1" customWidth="1"/>
    <col min="35" max="35" width="9.86328125" customWidth="1"/>
    <col min="36" max="36" width="11.1328125" bestFit="1" customWidth="1"/>
    <col min="37" max="37" width="9.86328125" customWidth="1"/>
    <col min="38" max="38" width="11.26953125" bestFit="1" customWidth="1"/>
    <col min="39" max="39" width="12.26953125" bestFit="1" customWidth="1"/>
  </cols>
  <sheetData>
    <row r="1" spans="1:39" ht="15.5" thickBot="1" x14ac:dyDescent="0.9">
      <c r="A1" s="35" t="s">
        <v>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47"/>
      <c r="T1" s="47"/>
      <c r="U1" s="47"/>
      <c r="V1" s="47"/>
      <c r="X1" s="36"/>
    </row>
    <row r="2" spans="1:39" x14ac:dyDescent="0.75">
      <c r="A2" t="s">
        <v>112</v>
      </c>
      <c r="P2" s="29"/>
      <c r="Q2" s="29"/>
      <c r="R2" s="29"/>
      <c r="T2" s="29"/>
      <c r="U2" s="29"/>
      <c r="V2" s="29"/>
      <c r="X2" s="47"/>
      <c r="Y2" s="233" t="s">
        <v>88</v>
      </c>
      <c r="Z2" s="234"/>
      <c r="AA2" s="234"/>
      <c r="AB2" s="234"/>
      <c r="AC2" s="235"/>
      <c r="AD2" s="233" t="s">
        <v>89</v>
      </c>
      <c r="AE2" s="234"/>
      <c r="AF2" s="234"/>
      <c r="AG2" s="234"/>
      <c r="AH2" s="235"/>
      <c r="AI2" s="233" t="s">
        <v>90</v>
      </c>
      <c r="AJ2" s="234"/>
      <c r="AK2" s="234"/>
      <c r="AL2" s="234"/>
      <c r="AM2" s="235"/>
    </row>
    <row r="3" spans="1:39" x14ac:dyDescent="0.75">
      <c r="B3" s="36">
        <v>2003</v>
      </c>
      <c r="C3" s="36">
        <v>2004</v>
      </c>
      <c r="D3" s="208">
        <v>2005</v>
      </c>
      <c r="E3" s="36">
        <v>2006</v>
      </c>
      <c r="F3" s="36">
        <v>2007</v>
      </c>
      <c r="G3" s="36">
        <v>2008</v>
      </c>
      <c r="H3" s="36">
        <v>2009</v>
      </c>
      <c r="I3" s="36">
        <v>2010</v>
      </c>
      <c r="J3" s="36">
        <v>2011</v>
      </c>
      <c r="K3" s="36">
        <v>2012</v>
      </c>
      <c r="L3" s="36">
        <v>2013</v>
      </c>
      <c r="M3" s="36">
        <v>2014</v>
      </c>
      <c r="N3" s="36">
        <v>2015</v>
      </c>
      <c r="O3" s="36">
        <v>2016</v>
      </c>
      <c r="P3" s="47">
        <v>2017</v>
      </c>
      <c r="Q3" s="47">
        <v>2018</v>
      </c>
      <c r="R3" s="47">
        <v>2019</v>
      </c>
      <c r="S3" s="47">
        <v>2020</v>
      </c>
      <c r="T3" s="36">
        <v>2021</v>
      </c>
      <c r="U3" s="36">
        <v>2022</v>
      </c>
      <c r="V3" s="47"/>
      <c r="X3" s="36"/>
      <c r="Y3" s="35" t="s">
        <v>106</v>
      </c>
      <c r="Z3" s="36" t="s">
        <v>104</v>
      </c>
      <c r="AA3" s="36" t="s">
        <v>105</v>
      </c>
      <c r="AB3" s="36" t="s">
        <v>107</v>
      </c>
      <c r="AC3" s="37" t="s">
        <v>108</v>
      </c>
      <c r="AD3" s="35" t="s">
        <v>106</v>
      </c>
      <c r="AE3" s="36" t="s">
        <v>104</v>
      </c>
      <c r="AF3" s="36" t="s">
        <v>105</v>
      </c>
      <c r="AG3" s="36" t="s">
        <v>107</v>
      </c>
      <c r="AH3" s="37" t="s">
        <v>108</v>
      </c>
      <c r="AI3" s="35" t="s">
        <v>106</v>
      </c>
      <c r="AJ3" s="36" t="s">
        <v>104</v>
      </c>
      <c r="AK3" s="36" t="s">
        <v>105</v>
      </c>
      <c r="AL3" s="36" t="s">
        <v>107</v>
      </c>
      <c r="AM3" s="37" t="s">
        <v>108</v>
      </c>
    </row>
    <row r="4" spans="1:39" x14ac:dyDescent="0.75">
      <c r="A4" s="35" t="s">
        <v>64</v>
      </c>
      <c r="B4" s="53">
        <v>7.5</v>
      </c>
      <c r="C4" s="20">
        <v>6.2</v>
      </c>
      <c r="D4" s="209">
        <v>6.2</v>
      </c>
      <c r="E4" s="38"/>
      <c r="F4" s="20"/>
      <c r="G4" s="20"/>
      <c r="H4" s="20"/>
      <c r="I4" s="20"/>
      <c r="L4" s="20"/>
      <c r="M4" s="20"/>
      <c r="N4" s="20"/>
      <c r="O4" s="20"/>
      <c r="P4" s="46"/>
      <c r="Q4" s="46"/>
      <c r="R4" s="46"/>
      <c r="S4" s="39"/>
      <c r="T4" s="46"/>
      <c r="U4" s="46"/>
      <c r="V4" s="46"/>
      <c r="X4" s="36"/>
      <c r="Y4" s="40"/>
      <c r="Z4" s="39"/>
      <c r="AA4" s="39"/>
      <c r="AB4" s="36"/>
      <c r="AC4" s="37"/>
      <c r="AD4" s="36"/>
      <c r="AE4" s="36"/>
      <c r="AF4" s="36"/>
      <c r="AG4" s="36"/>
      <c r="AH4" s="36"/>
      <c r="AI4" s="41"/>
      <c r="AJ4" s="43"/>
      <c r="AK4" s="43"/>
      <c r="AL4" s="36"/>
      <c r="AM4" s="37"/>
    </row>
    <row r="5" spans="1:39" x14ac:dyDescent="0.75">
      <c r="A5" s="35" t="s">
        <v>65</v>
      </c>
      <c r="B5" s="72">
        <v>7.5</v>
      </c>
      <c r="C5" s="20">
        <v>7.5</v>
      </c>
      <c r="D5" s="209">
        <v>6.7</v>
      </c>
      <c r="E5" s="94">
        <v>6.7</v>
      </c>
      <c r="F5" s="20"/>
      <c r="G5" s="20"/>
      <c r="H5" s="20"/>
      <c r="I5" s="20"/>
      <c r="J5" s="94"/>
      <c r="K5" s="29" t="s">
        <v>155</v>
      </c>
      <c r="M5" s="42"/>
      <c r="N5" s="42"/>
      <c r="O5" s="42"/>
      <c r="P5" s="46"/>
      <c r="Q5" s="46"/>
      <c r="R5" s="46"/>
      <c r="S5" s="39"/>
      <c r="T5" s="46"/>
      <c r="U5" s="46"/>
      <c r="V5" s="46"/>
      <c r="X5" s="36">
        <v>2004</v>
      </c>
      <c r="Y5" s="40">
        <f>C6-C4</f>
        <v>2.2999999999999998</v>
      </c>
      <c r="Z5" s="39">
        <f>-C5+C7</f>
        <v>0.80000000000000071</v>
      </c>
      <c r="AA5" s="39"/>
      <c r="AB5" s="39"/>
      <c r="AC5" s="37"/>
      <c r="AD5" s="36">
        <f>ABS(Y5)</f>
        <v>2.2999999999999998</v>
      </c>
      <c r="AE5" s="36">
        <f>ABS(Z5)</f>
        <v>0.80000000000000071</v>
      </c>
      <c r="AF5" s="36"/>
      <c r="AG5" s="36"/>
      <c r="AH5" s="36"/>
      <c r="AI5" s="41">
        <f>Y5^2</f>
        <v>5.2899999999999991</v>
      </c>
      <c r="AJ5" s="43">
        <f>Z5^2</f>
        <v>0.64000000000000112</v>
      </c>
      <c r="AK5" s="43"/>
      <c r="AL5" s="43"/>
      <c r="AM5" s="37"/>
    </row>
    <row r="6" spans="1:39" x14ac:dyDescent="0.75">
      <c r="A6" s="35" t="s">
        <v>66</v>
      </c>
      <c r="B6" s="50">
        <v>7.5</v>
      </c>
      <c r="C6" s="53">
        <v>8.5</v>
      </c>
      <c r="D6" s="205">
        <v>7.2</v>
      </c>
      <c r="E6" s="95">
        <v>6.9</v>
      </c>
      <c r="F6" s="38"/>
      <c r="G6" s="20"/>
      <c r="H6" s="20"/>
      <c r="I6" s="20"/>
      <c r="J6" s="95"/>
      <c r="K6" s="42" t="s">
        <v>156</v>
      </c>
      <c r="M6" s="42"/>
      <c r="N6" s="42"/>
      <c r="O6" s="42"/>
      <c r="P6" s="46"/>
      <c r="Q6" s="46"/>
      <c r="R6" s="46"/>
      <c r="S6" s="39"/>
      <c r="T6" s="46"/>
      <c r="U6" s="46"/>
      <c r="V6" s="46"/>
      <c r="X6" s="36">
        <v>2005</v>
      </c>
      <c r="Y6" s="40">
        <f>D8-D6</f>
        <v>2.9999999999999991</v>
      </c>
      <c r="Z6" s="39">
        <f>-D7+D9</f>
        <v>1.0999999999999996</v>
      </c>
      <c r="AA6" s="39">
        <f>D8-D4</f>
        <v>3.9999999999999991</v>
      </c>
      <c r="AB6" s="39">
        <f>D9-D5</f>
        <v>3.4999999999999991</v>
      </c>
      <c r="AC6" s="37"/>
      <c r="AD6" s="36">
        <f>ABS(Y6)</f>
        <v>2.9999999999999991</v>
      </c>
      <c r="AE6" s="36">
        <f>ABS(Z6)</f>
        <v>1.0999999999999996</v>
      </c>
      <c r="AF6" s="36">
        <f>ABS(AA6)</f>
        <v>3.9999999999999991</v>
      </c>
      <c r="AG6" s="36">
        <f t="shared" ref="AG6:AG15" si="0">ABS(AB6)</f>
        <v>3.4999999999999991</v>
      </c>
      <c r="AH6" s="36"/>
      <c r="AI6" s="41">
        <f>Y6^2</f>
        <v>8.9999999999999947</v>
      </c>
      <c r="AJ6" s="43">
        <f>Z6^2</f>
        <v>1.2099999999999993</v>
      </c>
      <c r="AK6" s="43">
        <f>AA6^2</f>
        <v>15.999999999999993</v>
      </c>
      <c r="AL6" s="43">
        <f>AB6^2</f>
        <v>12.249999999999993</v>
      </c>
      <c r="AM6" s="37"/>
    </row>
    <row r="7" spans="1:39" x14ac:dyDescent="0.75">
      <c r="A7" s="35" t="s">
        <v>67</v>
      </c>
      <c r="B7" s="51">
        <v>7.2</v>
      </c>
      <c r="C7" s="72">
        <v>8.3000000000000007</v>
      </c>
      <c r="D7" s="205">
        <v>9.1</v>
      </c>
      <c r="E7" s="95">
        <v>7.7</v>
      </c>
      <c r="F7" s="94">
        <v>7.1</v>
      </c>
      <c r="G7" s="20"/>
      <c r="H7" s="20"/>
      <c r="I7" s="20"/>
      <c r="J7" s="29"/>
      <c r="K7" s="42" t="s">
        <v>157</v>
      </c>
      <c r="M7" s="20"/>
      <c r="N7" s="20"/>
      <c r="O7" s="20"/>
      <c r="P7" s="46"/>
      <c r="Q7" s="46"/>
      <c r="R7" s="46"/>
      <c r="S7" s="39"/>
      <c r="T7" s="46"/>
      <c r="U7" s="46"/>
      <c r="V7" s="46"/>
      <c r="X7" s="36">
        <v>2006</v>
      </c>
      <c r="Y7" s="40">
        <f>E10-E8</f>
        <v>3.4000000000000004</v>
      </c>
      <c r="Z7" s="39">
        <f>-E9+E11</f>
        <v>0.90000000000000036</v>
      </c>
      <c r="AA7" s="39">
        <f>E10-E6</f>
        <v>5</v>
      </c>
      <c r="AB7" s="39">
        <f>E11-E7</f>
        <v>4.2</v>
      </c>
      <c r="AC7" s="44">
        <f>E11-E5</f>
        <v>5.2</v>
      </c>
      <c r="AD7" s="36">
        <f>ABS(Y7)</f>
        <v>3.4000000000000004</v>
      </c>
      <c r="AE7" s="36">
        <f t="shared" ref="AE7:AE15" si="1">ABS(Z7)</f>
        <v>0.90000000000000036</v>
      </c>
      <c r="AF7" s="36">
        <f>ABS(AA7)</f>
        <v>5</v>
      </c>
      <c r="AG7" s="36">
        <f t="shared" si="0"/>
        <v>4.2</v>
      </c>
      <c r="AH7" s="36">
        <f t="shared" ref="AH7:AH15" si="2">ABS(AC7)</f>
        <v>5.2</v>
      </c>
      <c r="AI7" s="41">
        <f>Y7^2</f>
        <v>11.560000000000002</v>
      </c>
      <c r="AJ7" s="43">
        <f t="shared" ref="AJ7:AJ15" si="3">Z7^2</f>
        <v>0.81000000000000061</v>
      </c>
      <c r="AK7" s="43">
        <f>AA7^2</f>
        <v>25</v>
      </c>
      <c r="AL7" s="43">
        <f>AB7^2</f>
        <v>17.64</v>
      </c>
      <c r="AM7" s="45">
        <f>AC7^2</f>
        <v>27.040000000000003</v>
      </c>
    </row>
    <row r="8" spans="1:39" x14ac:dyDescent="0.75">
      <c r="A8" s="35" t="s">
        <v>68</v>
      </c>
      <c r="B8" s="50">
        <v>7.2</v>
      </c>
      <c r="C8" s="50">
        <v>8.5</v>
      </c>
      <c r="D8" s="197">
        <v>10.199999999999999</v>
      </c>
      <c r="E8" s="20">
        <v>8.5</v>
      </c>
      <c r="F8" s="95">
        <v>7.6</v>
      </c>
      <c r="G8" s="38"/>
      <c r="H8" s="20"/>
      <c r="I8" s="20"/>
      <c r="J8" s="73"/>
      <c r="K8" s="42" t="s">
        <v>128</v>
      </c>
      <c r="M8" s="42"/>
      <c r="N8" s="42"/>
      <c r="O8" s="42"/>
      <c r="P8" s="39"/>
      <c r="Q8" s="39"/>
      <c r="R8" s="39"/>
      <c r="S8" s="39"/>
      <c r="T8" s="39"/>
      <c r="U8" s="39"/>
      <c r="V8" s="39"/>
      <c r="X8" s="36">
        <v>2007</v>
      </c>
      <c r="Y8" s="40">
        <f>F12-F10</f>
        <v>0.70000000000000107</v>
      </c>
      <c r="Z8" s="39">
        <f>-F11+F13</f>
        <v>-0.19999999999999929</v>
      </c>
      <c r="AA8" s="39">
        <f>F12-F8</f>
        <v>2.7000000000000011</v>
      </c>
      <c r="AB8" s="39">
        <f>F13-F9</f>
        <v>1.4000000000000004</v>
      </c>
      <c r="AC8" s="44">
        <f>F13-F7</f>
        <v>3.2000000000000011</v>
      </c>
      <c r="AD8" s="36">
        <f>ABS(Y8)</f>
        <v>0.70000000000000107</v>
      </c>
      <c r="AE8" s="36">
        <f>ABS(Z8)</f>
        <v>0.19999999999999929</v>
      </c>
      <c r="AF8" s="36">
        <f t="shared" ref="AF8:AF15" si="4">ABS(AA8)</f>
        <v>2.7000000000000011</v>
      </c>
      <c r="AG8" s="36">
        <f t="shared" si="0"/>
        <v>1.4000000000000004</v>
      </c>
      <c r="AH8" s="36">
        <f t="shared" si="2"/>
        <v>3.2000000000000011</v>
      </c>
      <c r="AI8" s="41">
        <f>Y8^2</f>
        <v>0.49000000000000149</v>
      </c>
      <c r="AJ8" s="43">
        <f>Z8^2</f>
        <v>3.9999999999999716E-2</v>
      </c>
      <c r="AK8" s="43">
        <f t="shared" ref="AK8:AK14" si="5">AA8^2</f>
        <v>7.2900000000000054</v>
      </c>
      <c r="AL8" s="43">
        <f t="shared" ref="AL8:AL13" si="6">AB8^2</f>
        <v>1.9600000000000011</v>
      </c>
      <c r="AM8" s="45">
        <f>AC8^2</f>
        <v>10.240000000000007</v>
      </c>
    </row>
    <row r="9" spans="1:39" x14ac:dyDescent="0.75">
      <c r="A9" s="35" t="s">
        <v>69</v>
      </c>
      <c r="B9" s="50">
        <v>7.2</v>
      </c>
      <c r="C9" s="51">
        <v>8.6</v>
      </c>
      <c r="D9" s="72">
        <v>10.199999999999999</v>
      </c>
      <c r="E9" s="20">
        <v>11</v>
      </c>
      <c r="F9" s="95">
        <v>8.9</v>
      </c>
      <c r="G9" s="94">
        <v>8</v>
      </c>
      <c r="H9" s="20"/>
      <c r="I9" s="20"/>
      <c r="J9" s="74"/>
      <c r="K9" s="42" t="s">
        <v>129</v>
      </c>
      <c r="M9" s="42"/>
      <c r="N9" s="42"/>
      <c r="O9" s="42"/>
      <c r="P9" s="39"/>
      <c r="Q9" s="39"/>
      <c r="R9" s="39"/>
      <c r="S9" s="39"/>
      <c r="T9" s="39"/>
      <c r="U9" s="39"/>
      <c r="V9" s="39"/>
      <c r="X9" s="36">
        <v>2008</v>
      </c>
      <c r="Y9" s="40">
        <f>G14-G12</f>
        <v>-8.3999999999999986</v>
      </c>
      <c r="Z9" s="39">
        <f>-G13+G15</f>
        <v>-3.8</v>
      </c>
      <c r="AA9" s="39">
        <f>G14-G10</f>
        <v>-12.5</v>
      </c>
      <c r="AB9" s="39">
        <f>G15-G11</f>
        <v>-11.8</v>
      </c>
      <c r="AC9" s="44">
        <f>G15-G9</f>
        <v>-12.6</v>
      </c>
      <c r="AD9" s="36">
        <f t="shared" ref="AD9:AD14" si="7">ABS(Y9)</f>
        <v>8.3999999999999986</v>
      </c>
      <c r="AE9" s="36">
        <f t="shared" si="1"/>
        <v>3.8</v>
      </c>
      <c r="AF9" s="36">
        <f>ABS(AA9)</f>
        <v>12.5</v>
      </c>
      <c r="AG9" s="36">
        <f t="shared" si="0"/>
        <v>11.8</v>
      </c>
      <c r="AH9" s="36">
        <f t="shared" si="2"/>
        <v>12.6</v>
      </c>
      <c r="AI9" s="41">
        <f t="shared" ref="AI9:AI14" si="8">Y9^2</f>
        <v>70.559999999999974</v>
      </c>
      <c r="AJ9" s="43">
        <f t="shared" si="3"/>
        <v>14.44</v>
      </c>
      <c r="AK9" s="43">
        <f>AA9^2</f>
        <v>156.25</v>
      </c>
      <c r="AL9" s="43">
        <f>AB9^2</f>
        <v>139.24</v>
      </c>
      <c r="AM9" s="45">
        <f t="shared" ref="AM9:AM15" si="9">AC9^2</f>
        <v>158.76</v>
      </c>
    </row>
    <row r="10" spans="1:39" x14ac:dyDescent="0.75">
      <c r="A10" s="35" t="s">
        <v>70</v>
      </c>
      <c r="B10" s="50">
        <v>7.2</v>
      </c>
      <c r="C10" s="50">
        <v>8.6999999999999993</v>
      </c>
      <c r="D10" s="50">
        <v>10.6</v>
      </c>
      <c r="E10" s="53">
        <v>11.9</v>
      </c>
      <c r="F10" s="20">
        <v>9.6</v>
      </c>
      <c r="G10" s="95">
        <v>7.9</v>
      </c>
      <c r="H10" s="38"/>
      <c r="I10" s="20"/>
      <c r="L10" s="20"/>
      <c r="M10" s="20"/>
      <c r="N10" s="20"/>
      <c r="O10" s="20"/>
      <c r="P10" s="39"/>
      <c r="Q10" s="39"/>
      <c r="R10" s="39"/>
      <c r="S10" s="39"/>
      <c r="T10" s="39"/>
      <c r="U10" s="39"/>
      <c r="V10" s="39"/>
      <c r="X10" s="36">
        <v>2009</v>
      </c>
      <c r="Y10" s="40">
        <f>H16-H14</f>
        <v>-4.9000000000000004</v>
      </c>
      <c r="Z10" s="39">
        <f>-H15+H17</f>
        <v>0</v>
      </c>
      <c r="AA10" s="39">
        <f>H16-H12</f>
        <v>-20.5</v>
      </c>
      <c r="AB10" s="39">
        <f>H17-H13</f>
        <v>-15.3</v>
      </c>
      <c r="AC10" s="44">
        <f>H17-H11</f>
        <v>-24.2</v>
      </c>
      <c r="AD10" s="36">
        <f>ABS(Y10)</f>
        <v>4.9000000000000004</v>
      </c>
      <c r="AE10" s="36">
        <f>ABS(Z10)</f>
        <v>0</v>
      </c>
      <c r="AF10" s="36">
        <f t="shared" si="4"/>
        <v>20.5</v>
      </c>
      <c r="AG10" s="36">
        <f t="shared" si="0"/>
        <v>15.3</v>
      </c>
      <c r="AH10" s="36">
        <f t="shared" si="2"/>
        <v>24.2</v>
      </c>
      <c r="AI10" s="41">
        <f>Y10^2</f>
        <v>24.010000000000005</v>
      </c>
      <c r="AJ10" s="43">
        <f>Z10^2</f>
        <v>0</v>
      </c>
      <c r="AK10" s="43">
        <f t="shared" si="5"/>
        <v>420.25</v>
      </c>
      <c r="AL10" s="43">
        <f>AB10^2</f>
        <v>234.09000000000003</v>
      </c>
      <c r="AM10" s="45">
        <f>AC10^2</f>
        <v>585.64</v>
      </c>
    </row>
    <row r="11" spans="1:39" x14ac:dyDescent="0.75">
      <c r="A11" s="35" t="s">
        <v>71</v>
      </c>
      <c r="B11" s="50">
        <v>7.2</v>
      </c>
      <c r="C11" s="50">
        <v>8.6999999999999993</v>
      </c>
      <c r="D11" s="51">
        <v>10.6</v>
      </c>
      <c r="E11" s="72">
        <v>11.9</v>
      </c>
      <c r="F11" s="20">
        <v>10.5</v>
      </c>
      <c r="G11" s="95">
        <v>7.2</v>
      </c>
      <c r="H11" s="94">
        <v>6.2</v>
      </c>
      <c r="I11" s="20"/>
      <c r="N11" s="20"/>
      <c r="O11" s="20"/>
      <c r="P11" s="39"/>
      <c r="Q11" s="39"/>
      <c r="R11" s="39"/>
      <c r="S11" s="39"/>
      <c r="T11" s="39"/>
      <c r="U11" s="39"/>
      <c r="V11" s="39"/>
      <c r="X11" s="36">
        <v>2010</v>
      </c>
      <c r="Y11" s="40">
        <f>I18-I16</f>
        <v>3.2</v>
      </c>
      <c r="Z11" s="39">
        <f>-I17+I19</f>
        <v>0.10000000000000003</v>
      </c>
      <c r="AA11" s="39">
        <f>I18-I14</f>
        <v>2.9000000000000004</v>
      </c>
      <c r="AB11" s="39">
        <f>I19-I15</f>
        <v>3.7</v>
      </c>
      <c r="AC11" s="44">
        <f>I19-I13</f>
        <v>-1.3</v>
      </c>
      <c r="AD11" s="36">
        <f t="shared" si="7"/>
        <v>3.2</v>
      </c>
      <c r="AE11" s="36">
        <f t="shared" si="1"/>
        <v>0.10000000000000003</v>
      </c>
      <c r="AF11" s="36">
        <f t="shared" si="4"/>
        <v>2.9000000000000004</v>
      </c>
      <c r="AG11" s="36">
        <f t="shared" si="0"/>
        <v>3.7</v>
      </c>
      <c r="AH11" s="36">
        <f t="shared" si="2"/>
        <v>1.3</v>
      </c>
      <c r="AI11" s="41">
        <f t="shared" si="8"/>
        <v>10.240000000000002</v>
      </c>
      <c r="AJ11" s="43">
        <f t="shared" si="3"/>
        <v>1.0000000000000007E-2</v>
      </c>
      <c r="AK11" s="43">
        <f>AA11^2</f>
        <v>8.4100000000000019</v>
      </c>
      <c r="AL11" s="43">
        <f t="shared" si="6"/>
        <v>13.690000000000001</v>
      </c>
      <c r="AM11" s="45">
        <f>AC11^2</f>
        <v>1.6900000000000002</v>
      </c>
    </row>
    <row r="12" spans="1:39" x14ac:dyDescent="0.75">
      <c r="A12" s="35" t="s">
        <v>72</v>
      </c>
      <c r="B12" s="50">
        <v>7.2</v>
      </c>
      <c r="C12" s="50">
        <v>8.6999999999999993</v>
      </c>
      <c r="D12" s="50">
        <v>10.6</v>
      </c>
      <c r="E12" s="50">
        <v>12.2</v>
      </c>
      <c r="F12" s="53">
        <v>10.3</v>
      </c>
      <c r="G12" s="20">
        <v>3.8</v>
      </c>
      <c r="H12" s="95">
        <v>2.5</v>
      </c>
      <c r="I12" s="38"/>
      <c r="J12" s="20"/>
      <c r="K12" s="20"/>
      <c r="L12" s="38"/>
      <c r="M12" s="20"/>
      <c r="N12" s="20"/>
      <c r="O12" s="20"/>
      <c r="P12" s="39"/>
      <c r="Q12" s="39"/>
      <c r="R12" s="39"/>
      <c r="S12" s="39"/>
      <c r="T12" s="39"/>
      <c r="U12" s="39"/>
      <c r="V12" s="39"/>
      <c r="X12" s="36">
        <v>2011</v>
      </c>
      <c r="Y12" s="40">
        <f>J20-J18</f>
        <v>2.2000000000000002</v>
      </c>
      <c r="Z12" s="39">
        <f>-J19+J21</f>
        <v>1</v>
      </c>
      <c r="AA12" s="39">
        <f>J20-J16</f>
        <v>2.2000000000000002</v>
      </c>
      <c r="AB12" s="39">
        <f>J21-J17</f>
        <v>2.2000000000000002</v>
      </c>
      <c r="AC12" s="44">
        <f>J21-J15</f>
        <v>3.5</v>
      </c>
      <c r="AD12" s="36">
        <f>ABS(Y12)</f>
        <v>2.2000000000000002</v>
      </c>
      <c r="AE12" s="36">
        <f>ABS(Z12)</f>
        <v>1</v>
      </c>
      <c r="AF12" s="36">
        <f t="shared" si="4"/>
        <v>2.2000000000000002</v>
      </c>
      <c r="AG12" s="36">
        <f t="shared" si="0"/>
        <v>2.2000000000000002</v>
      </c>
      <c r="AH12" s="36">
        <f t="shared" si="2"/>
        <v>3.5</v>
      </c>
      <c r="AI12" s="41">
        <f>Y12^2</f>
        <v>4.8400000000000007</v>
      </c>
      <c r="AJ12" s="43">
        <f>Z12^2</f>
        <v>1</v>
      </c>
      <c r="AK12" s="43">
        <f t="shared" si="5"/>
        <v>4.8400000000000007</v>
      </c>
      <c r="AL12" s="43">
        <f>AB12^2</f>
        <v>4.8400000000000007</v>
      </c>
      <c r="AM12" s="45">
        <f t="shared" si="9"/>
        <v>12.25</v>
      </c>
    </row>
    <row r="13" spans="1:39" x14ac:dyDescent="0.75">
      <c r="A13" s="35" t="s">
        <v>73</v>
      </c>
      <c r="B13" s="20"/>
      <c r="C13" s="50">
        <v>8.6999999999999993</v>
      </c>
      <c r="D13" s="50">
        <v>10.6</v>
      </c>
      <c r="E13" s="51">
        <v>12.2</v>
      </c>
      <c r="F13" s="72">
        <v>10.3</v>
      </c>
      <c r="G13" s="20">
        <v>-0.8</v>
      </c>
      <c r="H13" s="95">
        <v>-2.7</v>
      </c>
      <c r="I13" s="94">
        <v>1</v>
      </c>
      <c r="J13" s="20"/>
      <c r="K13" s="20"/>
      <c r="L13" s="20"/>
      <c r="M13" s="36"/>
      <c r="N13" s="20"/>
      <c r="O13" s="20"/>
      <c r="P13" s="39"/>
      <c r="Q13" s="39"/>
      <c r="R13" s="39"/>
      <c r="S13" s="39"/>
      <c r="T13" s="39"/>
      <c r="U13" s="39"/>
      <c r="V13" s="39"/>
      <c r="X13" s="36">
        <v>2012</v>
      </c>
      <c r="Y13" s="40">
        <f>K22-K20</f>
        <v>3.3999999999999995</v>
      </c>
      <c r="Z13" s="39">
        <f>-K21+K23</f>
        <v>0.70000000000000018</v>
      </c>
      <c r="AA13" s="39">
        <f>K22-K18</f>
        <v>1.5999999999999996</v>
      </c>
      <c r="AB13" s="39">
        <f>K23-K19</f>
        <v>2.5</v>
      </c>
      <c r="AC13" s="44">
        <f>K23-K17</f>
        <v>1</v>
      </c>
      <c r="AD13" s="36">
        <f>ABS(Y13)</f>
        <v>3.3999999999999995</v>
      </c>
      <c r="AE13" s="36">
        <f t="shared" si="1"/>
        <v>0.70000000000000018</v>
      </c>
      <c r="AF13" s="36">
        <f t="shared" si="4"/>
        <v>1.5999999999999996</v>
      </c>
      <c r="AG13" s="36">
        <f t="shared" si="0"/>
        <v>2.5</v>
      </c>
      <c r="AH13" s="36">
        <f t="shared" si="2"/>
        <v>1</v>
      </c>
      <c r="AI13" s="41">
        <f>Y13^2</f>
        <v>11.559999999999997</v>
      </c>
      <c r="AJ13" s="43">
        <f t="shared" si="3"/>
        <v>0.49000000000000027</v>
      </c>
      <c r="AK13" s="43">
        <f>AA13^2</f>
        <v>2.5599999999999987</v>
      </c>
      <c r="AL13" s="43">
        <f t="shared" si="6"/>
        <v>6.25</v>
      </c>
      <c r="AM13" s="45">
        <f>AC13^2</f>
        <v>1</v>
      </c>
    </row>
    <row r="14" spans="1:39" x14ac:dyDescent="0.75">
      <c r="A14" s="35" t="s">
        <v>74</v>
      </c>
      <c r="B14" s="20"/>
      <c r="C14" s="20"/>
      <c r="D14" s="50"/>
      <c r="E14" s="50"/>
      <c r="F14" s="50">
        <v>10</v>
      </c>
      <c r="G14" s="53">
        <v>-4.5999999999999996</v>
      </c>
      <c r="H14" s="20">
        <v>-13.1</v>
      </c>
      <c r="I14" s="95">
        <v>-3.2</v>
      </c>
      <c r="J14" s="38"/>
      <c r="K14" s="20"/>
      <c r="L14" s="20"/>
      <c r="O14" s="38"/>
      <c r="P14" s="39"/>
      <c r="Q14" s="39"/>
      <c r="R14" s="39"/>
      <c r="S14" s="39"/>
      <c r="T14" s="39"/>
      <c r="U14" s="39"/>
      <c r="V14" s="39"/>
      <c r="X14" s="36">
        <v>2013</v>
      </c>
      <c r="Y14" s="40">
        <f>L24-L22</f>
        <v>0.29999999999999982</v>
      </c>
      <c r="Z14" s="39">
        <f>-L23+L25</f>
        <v>0.20000000000000018</v>
      </c>
      <c r="AA14" s="39">
        <f>L24-L20</f>
        <v>0.49999999999999956</v>
      </c>
      <c r="AB14" s="39">
        <f>L25-L21</f>
        <v>0.60000000000000009</v>
      </c>
      <c r="AC14" s="44">
        <f>L25-L19</f>
        <v>0.20000000000000018</v>
      </c>
      <c r="AD14" s="36">
        <f t="shared" si="7"/>
        <v>0.29999999999999982</v>
      </c>
      <c r="AE14" s="36">
        <f>ABS(Z14)</f>
        <v>0.20000000000000018</v>
      </c>
      <c r="AF14" s="36">
        <f t="shared" si="4"/>
        <v>0.49999999999999956</v>
      </c>
      <c r="AG14" s="36">
        <f t="shared" si="0"/>
        <v>0.60000000000000009</v>
      </c>
      <c r="AH14" s="36">
        <f t="shared" si="2"/>
        <v>0.20000000000000018</v>
      </c>
      <c r="AI14" s="41">
        <f t="shared" si="8"/>
        <v>8.99999999999999E-2</v>
      </c>
      <c r="AJ14" s="43">
        <f>Z14^2</f>
        <v>4.000000000000007E-2</v>
      </c>
      <c r="AK14" s="43">
        <f t="shared" si="5"/>
        <v>0.24999999999999956</v>
      </c>
      <c r="AL14" s="43">
        <f t="shared" ref="AL14:AL20" si="10">AB14^2</f>
        <v>0.3600000000000001</v>
      </c>
      <c r="AM14" s="45">
        <f>AC14^2</f>
        <v>4.000000000000007E-2</v>
      </c>
    </row>
    <row r="15" spans="1:39" x14ac:dyDescent="0.75">
      <c r="A15" s="35" t="s">
        <v>75</v>
      </c>
      <c r="B15" s="20"/>
      <c r="C15" s="20"/>
      <c r="D15" s="50">
        <v>10.6</v>
      </c>
      <c r="E15" s="50">
        <v>12.2</v>
      </c>
      <c r="F15" s="51">
        <v>10</v>
      </c>
      <c r="G15" s="72">
        <v>-4.5999999999999996</v>
      </c>
      <c r="H15" s="20">
        <v>-18</v>
      </c>
      <c r="I15" s="95">
        <v>-4</v>
      </c>
      <c r="J15" s="94">
        <v>2</v>
      </c>
      <c r="K15" s="20"/>
      <c r="L15" s="20"/>
      <c r="M15" s="20"/>
      <c r="N15" s="20"/>
      <c r="O15" s="20"/>
      <c r="P15" s="39"/>
      <c r="Q15" s="39"/>
      <c r="R15" s="39"/>
      <c r="S15" s="39"/>
      <c r="T15" s="39"/>
      <c r="U15" s="39"/>
      <c r="V15" s="39"/>
      <c r="X15" s="36">
        <v>2014</v>
      </c>
      <c r="Y15" s="40">
        <f>M26-M24</f>
        <v>-1.4</v>
      </c>
      <c r="Z15" s="39">
        <f>-M25+M27</f>
        <v>0.19999999999999973</v>
      </c>
      <c r="AA15" s="39">
        <f>M26-M22</f>
        <v>-1.6999999999999997</v>
      </c>
      <c r="AB15" s="39">
        <f>M27-M23</f>
        <v>-1.2999999999999998</v>
      </c>
      <c r="AC15" s="44">
        <f>M27-M21</f>
        <v>-1.1000000000000001</v>
      </c>
      <c r="AD15" s="36">
        <f>ABS(Y15)</f>
        <v>1.4</v>
      </c>
      <c r="AE15" s="36">
        <f t="shared" si="1"/>
        <v>0.19999999999999973</v>
      </c>
      <c r="AF15" s="36">
        <f t="shared" si="4"/>
        <v>1.6999999999999997</v>
      </c>
      <c r="AG15" s="36">
        <f t="shared" si="0"/>
        <v>1.2999999999999998</v>
      </c>
      <c r="AH15" s="36">
        <f t="shared" si="2"/>
        <v>1.1000000000000001</v>
      </c>
      <c r="AI15" s="41">
        <f>Y15^2</f>
        <v>1.9599999999999997</v>
      </c>
      <c r="AJ15" s="43">
        <f t="shared" si="3"/>
        <v>3.9999999999999897E-2</v>
      </c>
      <c r="AK15" s="43">
        <f>AA15^2</f>
        <v>2.8899999999999992</v>
      </c>
      <c r="AL15" s="43">
        <f t="shared" si="10"/>
        <v>1.6899999999999995</v>
      </c>
      <c r="AM15" s="45">
        <f t="shared" si="9"/>
        <v>1.2100000000000002</v>
      </c>
    </row>
    <row r="16" spans="1:39" x14ac:dyDescent="0.75">
      <c r="A16" s="35" t="s">
        <v>76</v>
      </c>
      <c r="B16" s="20"/>
      <c r="C16" s="20"/>
      <c r="D16" s="50">
        <v>10.6</v>
      </c>
      <c r="E16" s="50">
        <v>12.2</v>
      </c>
      <c r="F16" s="51">
        <v>10</v>
      </c>
      <c r="G16" s="50">
        <v>-4.5999999999999996</v>
      </c>
      <c r="H16" s="53">
        <v>-18</v>
      </c>
      <c r="I16" s="20">
        <v>-3.5</v>
      </c>
      <c r="J16" s="95">
        <v>3.3</v>
      </c>
      <c r="K16" s="38"/>
      <c r="L16" s="20"/>
      <c r="M16" s="20"/>
      <c r="N16" s="20"/>
      <c r="O16" s="20"/>
      <c r="P16" s="39"/>
      <c r="Q16" s="39"/>
      <c r="R16" s="39"/>
      <c r="S16" s="39"/>
      <c r="T16" s="39"/>
      <c r="U16" s="39"/>
      <c r="V16" s="39"/>
      <c r="X16" s="36">
        <v>2015</v>
      </c>
      <c r="Y16" s="40">
        <f>N28-N26</f>
        <v>0.40000000000000036</v>
      </c>
      <c r="Z16" s="39">
        <f>-N27+N29</f>
        <v>0.30000000000000027</v>
      </c>
      <c r="AA16" s="39">
        <f>N28-N24</f>
        <v>-1.3999999999999995</v>
      </c>
      <c r="AB16" s="39">
        <f>N29-N25</f>
        <v>-0.19999999999999973</v>
      </c>
      <c r="AC16" s="44">
        <f>N29-N23</f>
        <v>-1.5</v>
      </c>
      <c r="AD16" s="36">
        <f>ABS(Y16)</f>
        <v>0.40000000000000036</v>
      </c>
      <c r="AE16" s="36">
        <f t="shared" ref="AE16" si="11">ABS(Z16)</f>
        <v>0.30000000000000027</v>
      </c>
      <c r="AF16" s="36">
        <f t="shared" ref="AF16" si="12">ABS(AA16)</f>
        <v>1.3999999999999995</v>
      </c>
      <c r="AG16" s="36">
        <f t="shared" ref="AG16" si="13">ABS(AB16)</f>
        <v>0.19999999999999973</v>
      </c>
      <c r="AH16" s="36">
        <f t="shared" ref="AH16" si="14">ABS(AC16)</f>
        <v>1.5</v>
      </c>
      <c r="AI16" s="41">
        <f t="shared" ref="AI16" si="15">Y16^2</f>
        <v>0.16000000000000028</v>
      </c>
      <c r="AJ16" s="43">
        <f>Z16^2</f>
        <v>9.0000000000000163E-2</v>
      </c>
      <c r="AK16" s="43">
        <f>AA16^2</f>
        <v>1.9599999999999984</v>
      </c>
      <c r="AL16" s="43">
        <f t="shared" si="10"/>
        <v>3.9999999999999897E-2</v>
      </c>
      <c r="AM16" s="45">
        <f>AC16^2</f>
        <v>2.25</v>
      </c>
    </row>
    <row r="17" spans="1:39" x14ac:dyDescent="0.75">
      <c r="A17" s="35" t="s">
        <v>77</v>
      </c>
      <c r="B17" s="20"/>
      <c r="C17" s="20"/>
      <c r="D17" s="20"/>
      <c r="E17" s="50">
        <v>12.2</v>
      </c>
      <c r="F17" s="50">
        <v>10</v>
      </c>
      <c r="G17" s="51">
        <v>-4.2</v>
      </c>
      <c r="H17" s="72">
        <v>-18</v>
      </c>
      <c r="I17" s="20">
        <v>-0.4</v>
      </c>
      <c r="J17" s="95">
        <v>3.3</v>
      </c>
      <c r="K17" s="94">
        <v>4</v>
      </c>
      <c r="L17" s="20"/>
      <c r="M17" s="20"/>
      <c r="N17" s="20"/>
      <c r="O17" s="20"/>
      <c r="P17" s="39"/>
      <c r="Q17" s="39"/>
      <c r="R17" s="39"/>
      <c r="S17" s="39"/>
      <c r="T17" s="39"/>
      <c r="U17" s="39"/>
      <c r="V17" s="39"/>
      <c r="X17" s="36">
        <v>2016</v>
      </c>
      <c r="Y17" s="40">
        <f>O30-O28</f>
        <v>-0.79999999999999982</v>
      </c>
      <c r="Z17" s="39">
        <f>-O29+O31</f>
        <v>0.20000000000000018</v>
      </c>
      <c r="AA17" s="39">
        <f>O30-O26</f>
        <v>-1.2000000000000002</v>
      </c>
      <c r="AB17" s="39">
        <f>O31-O27</f>
        <v>-0.89999999999999991</v>
      </c>
      <c r="AC17" s="44">
        <f>O31-O25</f>
        <v>-1.5</v>
      </c>
      <c r="AD17" s="36">
        <f t="shared" ref="AD17" si="16">ABS(Y17)</f>
        <v>0.79999999999999982</v>
      </c>
      <c r="AE17" s="36">
        <f t="shared" ref="AE17" si="17">ABS(Z17)</f>
        <v>0.20000000000000018</v>
      </c>
      <c r="AF17" s="36">
        <f t="shared" ref="AF17" si="18">ABS(AA17)</f>
        <v>1.2000000000000002</v>
      </c>
      <c r="AG17" s="36">
        <f t="shared" ref="AG17" si="19">ABS(AB17)</f>
        <v>0.89999999999999991</v>
      </c>
      <c r="AH17" s="36">
        <f t="shared" ref="AH17" si="20">ABS(AC17)</f>
        <v>1.5</v>
      </c>
      <c r="AI17" s="41">
        <f t="shared" ref="AI17" si="21">Y17^2</f>
        <v>0.63999999999999968</v>
      </c>
      <c r="AJ17" s="43">
        <f>Z17^2</f>
        <v>4.000000000000007E-2</v>
      </c>
      <c r="AK17" s="43">
        <f t="shared" ref="AK17" si="22">AA17^2</f>
        <v>1.4400000000000004</v>
      </c>
      <c r="AL17" s="43">
        <f t="shared" si="10"/>
        <v>0.80999999999999983</v>
      </c>
      <c r="AM17" s="45">
        <f>AC17^2</f>
        <v>2.25</v>
      </c>
    </row>
    <row r="18" spans="1:39" x14ac:dyDescent="0.75">
      <c r="A18" s="35" t="s">
        <v>78</v>
      </c>
      <c r="B18" s="20"/>
      <c r="C18" s="20"/>
      <c r="D18" s="20"/>
      <c r="E18" s="50">
        <v>12.2</v>
      </c>
      <c r="F18" s="50">
        <v>10</v>
      </c>
      <c r="G18" s="50">
        <v>-4.2</v>
      </c>
      <c r="H18" s="50">
        <v>-18</v>
      </c>
      <c r="I18" s="53">
        <v>-0.3</v>
      </c>
      <c r="J18" s="20">
        <v>3.3</v>
      </c>
      <c r="K18" s="95">
        <v>4</v>
      </c>
      <c r="L18" s="38"/>
      <c r="M18" s="20"/>
      <c r="N18" s="20"/>
      <c r="O18" s="20"/>
      <c r="P18" s="39"/>
      <c r="Q18" s="39"/>
      <c r="R18" s="39"/>
      <c r="S18" s="39"/>
      <c r="T18" s="39"/>
      <c r="U18" s="39"/>
      <c r="V18" s="39"/>
      <c r="X18" s="47">
        <v>2017</v>
      </c>
      <c r="Y18" s="40">
        <f>P32-P30</f>
        <v>1.2999999999999998</v>
      </c>
      <c r="Z18" s="39">
        <f>-P31+P33</f>
        <v>0.39999999999999947</v>
      </c>
      <c r="AA18" s="39">
        <f>P32-P28</f>
        <v>1.4</v>
      </c>
      <c r="AB18" s="39">
        <f>P33-P29</f>
        <v>1.7999999999999998</v>
      </c>
      <c r="AC18" s="44">
        <f>P33-P27</f>
        <v>1.2999999999999998</v>
      </c>
      <c r="AD18" s="36">
        <f t="shared" ref="AD18" si="23">ABS(Y18)</f>
        <v>1.2999999999999998</v>
      </c>
      <c r="AE18" s="36">
        <f t="shared" ref="AE18" si="24">ABS(Z18)</f>
        <v>0.39999999999999947</v>
      </c>
      <c r="AF18" s="36">
        <f t="shared" ref="AF18" si="25">ABS(AA18)</f>
        <v>1.4</v>
      </c>
      <c r="AG18" s="36">
        <f t="shared" ref="AG18:AG21" si="26">ABS(AB18)</f>
        <v>1.7999999999999998</v>
      </c>
      <c r="AH18" s="36">
        <f t="shared" ref="AH18:AH21" si="27">ABS(AC18)</f>
        <v>1.2999999999999998</v>
      </c>
      <c r="AI18" s="41">
        <f t="shared" ref="AI18" si="28">Y18^2</f>
        <v>1.6899999999999995</v>
      </c>
      <c r="AJ18" s="43">
        <f>Z18^2</f>
        <v>0.15999999999999959</v>
      </c>
      <c r="AK18" s="43">
        <f t="shared" ref="AK18" si="29">AA18^2</f>
        <v>1.9599999999999997</v>
      </c>
      <c r="AL18" s="43">
        <f t="shared" si="10"/>
        <v>3.2399999999999993</v>
      </c>
      <c r="AM18" s="45">
        <f>AC18^2</f>
        <v>1.6899999999999995</v>
      </c>
    </row>
    <row r="19" spans="1:39" x14ac:dyDescent="0.75">
      <c r="A19" s="35" t="s">
        <v>79</v>
      </c>
      <c r="B19" s="20"/>
      <c r="C19" s="20"/>
      <c r="D19" s="20"/>
      <c r="E19" s="20"/>
      <c r="F19" s="50">
        <v>9.6</v>
      </c>
      <c r="G19" s="50">
        <v>-3.3</v>
      </c>
      <c r="H19" s="51">
        <v>-17.7</v>
      </c>
      <c r="I19" s="72">
        <v>-0.3</v>
      </c>
      <c r="J19" s="20">
        <v>4.5</v>
      </c>
      <c r="K19" s="95">
        <v>2.5</v>
      </c>
      <c r="L19" s="94">
        <v>4</v>
      </c>
      <c r="M19" s="20"/>
      <c r="N19" s="20"/>
      <c r="O19" s="20"/>
      <c r="P19" s="39"/>
      <c r="Q19" s="39"/>
      <c r="R19" s="39"/>
      <c r="S19" s="39"/>
      <c r="T19" s="39"/>
      <c r="U19" s="39"/>
      <c r="V19" s="39"/>
      <c r="X19" s="47">
        <v>2018</v>
      </c>
      <c r="Y19" s="40">
        <f>C20-C18</f>
        <v>0</v>
      </c>
      <c r="Z19" s="39">
        <f>-C19+C21</f>
        <v>0</v>
      </c>
      <c r="AA19" s="39">
        <f>D21-D17</f>
        <v>0</v>
      </c>
      <c r="AB19" s="39">
        <f>D22-D18</f>
        <v>0</v>
      </c>
      <c r="AC19" s="44">
        <f>E23-E17</f>
        <v>-12.2</v>
      </c>
      <c r="AD19" s="36">
        <f t="shared" ref="AD19:AF20" si="30">ABS(Y19)</f>
        <v>0</v>
      </c>
      <c r="AE19" s="36">
        <f t="shared" si="30"/>
        <v>0</v>
      </c>
      <c r="AF19" s="36">
        <f t="shared" si="30"/>
        <v>0</v>
      </c>
      <c r="AG19" s="36">
        <f t="shared" si="26"/>
        <v>0</v>
      </c>
      <c r="AH19" s="36">
        <f t="shared" si="27"/>
        <v>12.2</v>
      </c>
      <c r="AI19" s="41">
        <f>Y19^2</f>
        <v>0</v>
      </c>
      <c r="AJ19" s="43">
        <f>Z19^2</f>
        <v>0</v>
      </c>
      <c r="AK19" s="43">
        <f>AA19^2</f>
        <v>0</v>
      </c>
      <c r="AL19" s="43">
        <f t="shared" si="10"/>
        <v>0</v>
      </c>
      <c r="AM19" s="45">
        <f>AC19^2</f>
        <v>148.83999999999997</v>
      </c>
    </row>
    <row r="20" spans="1:39" x14ac:dyDescent="0.75">
      <c r="A20" s="35" t="s">
        <v>80</v>
      </c>
      <c r="B20" s="20"/>
      <c r="C20" s="20"/>
      <c r="D20" s="20"/>
      <c r="E20" s="20"/>
      <c r="F20" s="50">
        <v>9.6</v>
      </c>
      <c r="G20" s="50">
        <v>-3.3</v>
      </c>
      <c r="H20" s="50">
        <v>-17.7</v>
      </c>
      <c r="I20" s="50">
        <v>-0.3</v>
      </c>
      <c r="J20" s="53">
        <v>5.5</v>
      </c>
      <c r="K20" s="20">
        <v>2.2000000000000002</v>
      </c>
      <c r="L20" s="95">
        <v>3.6</v>
      </c>
      <c r="M20" s="38"/>
      <c r="N20" s="20"/>
      <c r="O20" s="20"/>
      <c r="P20" s="39"/>
      <c r="Q20" s="39"/>
      <c r="R20" s="39"/>
      <c r="S20" s="39"/>
      <c r="T20" s="39"/>
      <c r="U20" s="39"/>
      <c r="V20" s="39"/>
      <c r="X20" s="47">
        <v>2019</v>
      </c>
      <c r="Y20" s="40">
        <f>D22-D20</f>
        <v>0</v>
      </c>
      <c r="Z20" s="39">
        <f>-D21+D23</f>
        <v>0</v>
      </c>
      <c r="AA20" s="39">
        <f>E23-E19</f>
        <v>0</v>
      </c>
      <c r="AB20" s="39">
        <f>E24-E20</f>
        <v>0</v>
      </c>
      <c r="AC20" s="44">
        <f>F25-F19</f>
        <v>-9.6</v>
      </c>
      <c r="AD20" s="36">
        <f t="shared" si="30"/>
        <v>0</v>
      </c>
      <c r="AE20" s="36">
        <f t="shared" si="30"/>
        <v>0</v>
      </c>
      <c r="AF20" s="36">
        <f t="shared" si="30"/>
        <v>0</v>
      </c>
      <c r="AG20" s="36">
        <f t="shared" si="26"/>
        <v>0</v>
      </c>
      <c r="AH20" s="36">
        <f t="shared" si="27"/>
        <v>9.6</v>
      </c>
      <c r="AI20" s="41">
        <f>Y20^2</f>
        <v>0</v>
      </c>
      <c r="AJ20" s="43">
        <f>Z20^2</f>
        <v>0</v>
      </c>
      <c r="AK20" s="43">
        <f>AA20^2</f>
        <v>0</v>
      </c>
      <c r="AL20" s="43">
        <f t="shared" si="10"/>
        <v>0</v>
      </c>
      <c r="AM20" s="45">
        <f>AC20^2</f>
        <v>92.16</v>
      </c>
    </row>
    <row r="21" spans="1:39" ht="15.5" thickBot="1" x14ac:dyDescent="0.9">
      <c r="A21" s="35" t="s">
        <v>81</v>
      </c>
      <c r="B21" s="20"/>
      <c r="C21" s="20"/>
      <c r="D21" s="20"/>
      <c r="E21" s="20"/>
      <c r="F21" s="20"/>
      <c r="G21" s="50">
        <v>-3.3</v>
      </c>
      <c r="H21" s="50">
        <v>-17.7</v>
      </c>
      <c r="I21" s="51">
        <v>-0.9</v>
      </c>
      <c r="J21" s="72">
        <v>5.5</v>
      </c>
      <c r="K21" s="20">
        <v>4.3</v>
      </c>
      <c r="L21" s="95">
        <v>3.6</v>
      </c>
      <c r="M21" s="94">
        <v>3.9</v>
      </c>
      <c r="N21" s="20"/>
      <c r="O21" s="20"/>
      <c r="P21" s="39"/>
      <c r="Q21" s="39"/>
      <c r="R21" s="39"/>
      <c r="S21" s="39"/>
      <c r="T21" s="39"/>
      <c r="U21" s="39"/>
      <c r="V21" s="39"/>
      <c r="X21" s="47">
        <v>2020</v>
      </c>
      <c r="Y21" s="40">
        <f>C22-C20</f>
        <v>0</v>
      </c>
      <c r="Z21" s="39">
        <f>-E23+E25</f>
        <v>0</v>
      </c>
      <c r="AA21" s="39">
        <f>F25-F21</f>
        <v>0</v>
      </c>
      <c r="AB21" s="39">
        <f>F26-F22</f>
        <v>0</v>
      </c>
      <c r="AC21" s="44">
        <f>G27-G21</f>
        <v>3.3</v>
      </c>
      <c r="AD21" s="36">
        <f>ABS(Y21)</f>
        <v>0</v>
      </c>
      <c r="AE21" s="36">
        <f t="shared" ref="AE21:AF21" si="31">ABS(Z21)</f>
        <v>0</v>
      </c>
      <c r="AF21" s="36">
        <f t="shared" si="31"/>
        <v>0</v>
      </c>
      <c r="AG21" s="36">
        <f t="shared" si="26"/>
        <v>0</v>
      </c>
      <c r="AH21" s="36">
        <f t="shared" si="27"/>
        <v>3.3</v>
      </c>
      <c r="AI21" s="41">
        <f>Y21^2</f>
        <v>0</v>
      </c>
      <c r="AJ21" s="43">
        <f t="shared" ref="AJ21:AM21" si="32">Z21^2</f>
        <v>0</v>
      </c>
      <c r="AK21" s="43">
        <f t="shared" si="32"/>
        <v>0</v>
      </c>
      <c r="AL21" s="43">
        <f t="shared" si="32"/>
        <v>0</v>
      </c>
      <c r="AM21" s="45">
        <f t="shared" si="32"/>
        <v>10.889999999999999</v>
      </c>
    </row>
    <row r="22" spans="1:39" ht="15.5" thickBot="1" x14ac:dyDescent="0.9">
      <c r="A22" s="35" t="s">
        <v>82</v>
      </c>
      <c r="B22" s="20"/>
      <c r="C22" s="20"/>
      <c r="D22" s="20"/>
      <c r="E22" s="20"/>
      <c r="F22" s="20"/>
      <c r="G22" s="50">
        <v>-3.3</v>
      </c>
      <c r="H22" s="50">
        <v>-17.7</v>
      </c>
      <c r="I22" s="50">
        <v>-0.9</v>
      </c>
      <c r="J22" s="50">
        <v>5.5</v>
      </c>
      <c r="K22" s="53">
        <v>5.6</v>
      </c>
      <c r="L22" s="20">
        <v>3.8</v>
      </c>
      <c r="M22" s="95">
        <v>4.0999999999999996</v>
      </c>
      <c r="N22" s="38"/>
      <c r="O22" s="20"/>
      <c r="P22" s="39"/>
      <c r="Q22" s="39"/>
      <c r="R22" s="39"/>
      <c r="S22" s="39"/>
      <c r="T22" s="39"/>
      <c r="U22" s="39"/>
      <c r="V22" s="39"/>
      <c r="Y22" s="54">
        <f t="shared" ref="Y22:AH22" si="33">SUM(Y4:Y21)/COUNT(Y4:Y19)</f>
        <v>0.31333333333333341</v>
      </c>
      <c r="Z22" s="55">
        <f t="shared" si="33"/>
        <v>0.12666666666666679</v>
      </c>
      <c r="AA22" s="55">
        <f t="shared" si="33"/>
        <v>-1.2142857142857142</v>
      </c>
      <c r="AB22" s="55">
        <f t="shared" si="33"/>
        <v>-0.68571428571428583</v>
      </c>
      <c r="AC22" s="52">
        <f t="shared" si="33"/>
        <v>-3.5615384615384618</v>
      </c>
      <c r="AD22" s="55">
        <f t="shared" si="33"/>
        <v>2.3799999999999994</v>
      </c>
      <c r="AE22" s="55">
        <f t="shared" si="33"/>
        <v>0.65999999999999992</v>
      </c>
      <c r="AF22" s="55">
        <f t="shared" si="33"/>
        <v>4.1142857142857148</v>
      </c>
      <c r="AG22" s="55">
        <f t="shared" si="33"/>
        <v>3.5285714285714289</v>
      </c>
      <c r="AH22" s="55">
        <f t="shared" si="33"/>
        <v>6.2846153846153836</v>
      </c>
      <c r="AI22" s="54">
        <f>SQRT(SUM(AI4:AI21)/COUNT(AI4:AI19))</f>
        <v>3.1842319848486746</v>
      </c>
      <c r="AJ22" s="55">
        <f>SQRT(SUM(AJ4:AJ21)/COUNT(AJ4:AJ19))</f>
        <v>1.1257590032210862</v>
      </c>
      <c r="AK22" s="55">
        <f>SQRT(SUM(AK4:AK21)/COUNT(AK4:AK19))</f>
        <v>6.8091325228905415</v>
      </c>
      <c r="AL22" s="55">
        <f>SQRT(SUM(AL4:AL21)/COUNT(AL4:AL19))</f>
        <v>5.5812185049503311</v>
      </c>
      <c r="AM22" s="52">
        <f>SQRT(SUM(AM4:AM21)/COUNT(AM4:AM19))</f>
        <v>9.0125980203780927</v>
      </c>
    </row>
    <row r="23" spans="1:39" x14ac:dyDescent="0.75">
      <c r="A23" s="35" t="s">
        <v>83</v>
      </c>
      <c r="B23" s="20"/>
      <c r="C23" s="20"/>
      <c r="D23" s="20"/>
      <c r="E23" s="20"/>
      <c r="F23" s="20"/>
      <c r="G23" s="20"/>
      <c r="H23" s="50">
        <v>-17.7</v>
      </c>
      <c r="I23" s="50">
        <v>-1.3</v>
      </c>
      <c r="J23" s="51">
        <v>5.3</v>
      </c>
      <c r="K23" s="72">
        <v>5</v>
      </c>
      <c r="L23" s="20">
        <v>4</v>
      </c>
      <c r="M23" s="95">
        <v>4.0999999999999996</v>
      </c>
      <c r="N23" s="94">
        <v>4.2</v>
      </c>
      <c r="O23" s="20"/>
      <c r="P23" s="39"/>
      <c r="Q23" s="39"/>
      <c r="R23" s="39"/>
      <c r="S23" s="39"/>
      <c r="T23" s="39"/>
      <c r="U23" s="39"/>
      <c r="V23" s="39"/>
    </row>
    <row r="24" spans="1:39" x14ac:dyDescent="0.75">
      <c r="A24" s="35" t="s">
        <v>84</v>
      </c>
      <c r="B24" s="20"/>
      <c r="C24" s="20"/>
      <c r="D24" s="20"/>
      <c r="E24" s="20"/>
      <c r="F24" s="20"/>
      <c r="G24" s="20"/>
      <c r="H24" s="20"/>
      <c r="I24" s="50">
        <v>-1.3</v>
      </c>
      <c r="J24" s="50">
        <v>5.3</v>
      </c>
      <c r="K24" s="50">
        <v>5.2</v>
      </c>
      <c r="L24" s="53">
        <v>4.0999999999999996</v>
      </c>
      <c r="M24" s="20">
        <v>3.8</v>
      </c>
      <c r="N24" s="95">
        <v>4.0999999999999996</v>
      </c>
      <c r="O24" s="38"/>
      <c r="P24" s="39"/>
      <c r="Q24" s="39"/>
      <c r="R24" s="39"/>
      <c r="S24" s="39"/>
      <c r="T24" s="39"/>
      <c r="U24" s="39"/>
      <c r="V24" s="39"/>
    </row>
    <row r="25" spans="1:39" x14ac:dyDescent="0.75">
      <c r="A25" s="35" t="s">
        <v>85</v>
      </c>
      <c r="B25" s="20"/>
      <c r="C25" s="20"/>
      <c r="D25" s="20"/>
      <c r="E25" s="20"/>
      <c r="F25" s="20"/>
      <c r="G25" s="20"/>
      <c r="H25" s="20"/>
      <c r="I25" s="50">
        <v>-2.9</v>
      </c>
      <c r="J25" s="50">
        <v>5</v>
      </c>
      <c r="K25" s="51">
        <v>4.8</v>
      </c>
      <c r="L25" s="72">
        <v>4.2</v>
      </c>
      <c r="M25" s="20">
        <v>2.6</v>
      </c>
      <c r="N25" s="95">
        <v>2.9</v>
      </c>
      <c r="O25" s="94">
        <v>3.6</v>
      </c>
      <c r="P25" s="39"/>
      <c r="Q25" s="39"/>
      <c r="R25" s="39"/>
      <c r="S25" s="39"/>
      <c r="T25" s="39"/>
      <c r="U25" s="39"/>
      <c r="V25" s="39"/>
    </row>
    <row r="26" spans="1:39" x14ac:dyDescent="0.75">
      <c r="A26" s="35" t="s">
        <v>86</v>
      </c>
      <c r="B26" s="20"/>
      <c r="C26" s="20"/>
      <c r="D26" s="20"/>
      <c r="E26" s="20"/>
      <c r="F26" s="20"/>
      <c r="G26" s="20"/>
      <c r="H26" s="20"/>
      <c r="I26" s="20"/>
      <c r="J26" s="50">
        <v>5</v>
      </c>
      <c r="K26" s="50">
        <v>4.8</v>
      </c>
      <c r="L26" s="50">
        <v>4.2</v>
      </c>
      <c r="M26" s="53">
        <v>2.4</v>
      </c>
      <c r="N26" s="20">
        <v>2.2999999999999998</v>
      </c>
      <c r="O26" s="95">
        <v>3.2</v>
      </c>
      <c r="P26" s="38"/>
      <c r="Q26" s="38"/>
      <c r="R26" s="38"/>
      <c r="S26" s="39"/>
      <c r="T26" s="38"/>
      <c r="U26" s="38"/>
      <c r="V26" s="38"/>
    </row>
    <row r="27" spans="1:39" x14ac:dyDescent="0.75">
      <c r="A27" s="35" t="s">
        <v>87</v>
      </c>
      <c r="B27" s="20"/>
      <c r="C27" s="20"/>
      <c r="D27" s="20"/>
      <c r="E27" s="20"/>
      <c r="F27" s="20"/>
      <c r="G27" s="20"/>
      <c r="H27" s="20"/>
      <c r="I27" s="20"/>
      <c r="J27" s="50">
        <v>6.2</v>
      </c>
      <c r="K27" s="50">
        <v>4</v>
      </c>
      <c r="L27" s="51">
        <v>3</v>
      </c>
      <c r="M27" s="72">
        <v>2.8</v>
      </c>
      <c r="N27" s="20">
        <v>2.4</v>
      </c>
      <c r="O27" s="95">
        <v>3</v>
      </c>
      <c r="P27" s="119">
        <v>3.3</v>
      </c>
      <c r="Q27" s="38"/>
      <c r="R27" s="38"/>
      <c r="S27" s="46"/>
      <c r="T27" s="38"/>
      <c r="U27" s="38"/>
      <c r="V27" s="38"/>
    </row>
    <row r="28" spans="1:39" s="29" customFormat="1" x14ac:dyDescent="0.75">
      <c r="A28" s="71" t="s">
        <v>113</v>
      </c>
      <c r="B28" s="38"/>
      <c r="C28" s="38"/>
      <c r="D28" s="38"/>
      <c r="E28" s="38"/>
      <c r="F28" s="38"/>
      <c r="G28" s="38"/>
      <c r="H28" s="38"/>
      <c r="I28" s="38"/>
      <c r="J28" s="51"/>
      <c r="K28" s="51">
        <v>4</v>
      </c>
      <c r="L28" s="51">
        <v>3</v>
      </c>
      <c r="M28" s="75">
        <v>2.4</v>
      </c>
      <c r="N28" s="53">
        <v>2.7</v>
      </c>
      <c r="O28" s="20">
        <v>2.8</v>
      </c>
      <c r="P28" s="95">
        <v>3.1</v>
      </c>
      <c r="Q28" s="38"/>
      <c r="R28" s="38"/>
      <c r="S28" s="46"/>
      <c r="T28" s="38"/>
      <c r="U28" s="38"/>
      <c r="V28" s="38"/>
    </row>
    <row r="29" spans="1:39" s="29" customFormat="1" x14ac:dyDescent="0.75">
      <c r="A29" s="71" t="s">
        <v>114</v>
      </c>
      <c r="B29" s="38"/>
      <c r="C29" s="38"/>
      <c r="D29" s="38"/>
      <c r="E29" s="38"/>
      <c r="F29" s="38"/>
      <c r="G29" s="38"/>
      <c r="H29" s="38"/>
      <c r="I29" s="38"/>
      <c r="J29" s="51"/>
      <c r="K29" s="51"/>
      <c r="L29" s="75">
        <v>2.9</v>
      </c>
      <c r="M29" s="75">
        <v>2.1</v>
      </c>
      <c r="N29" s="72">
        <v>2.7</v>
      </c>
      <c r="O29" s="20">
        <v>1.9</v>
      </c>
      <c r="P29" s="95">
        <v>2.8</v>
      </c>
      <c r="Q29" s="203">
        <v>3</v>
      </c>
      <c r="R29" s="38"/>
      <c r="S29" s="46"/>
      <c r="T29" s="38"/>
      <c r="U29" s="38"/>
      <c r="V29" s="38"/>
    </row>
    <row r="30" spans="1:39" s="29" customFormat="1" x14ac:dyDescent="0.75">
      <c r="A30" s="71" t="s">
        <v>115</v>
      </c>
      <c r="B30" s="38"/>
      <c r="C30" s="38"/>
      <c r="D30" s="38"/>
      <c r="E30" s="38"/>
      <c r="F30" s="38"/>
      <c r="G30" s="38"/>
      <c r="H30" s="38"/>
      <c r="I30" s="38"/>
      <c r="J30" s="51"/>
      <c r="K30" s="51"/>
      <c r="L30" s="51">
        <v>2.6</v>
      </c>
      <c r="M30" s="51">
        <v>2.1</v>
      </c>
      <c r="N30" s="51">
        <v>2.7</v>
      </c>
      <c r="O30" s="53">
        <v>2</v>
      </c>
      <c r="P30" s="20">
        <v>3.2</v>
      </c>
      <c r="Q30" s="204">
        <v>3.5</v>
      </c>
      <c r="R30" s="20"/>
      <c r="S30" s="46"/>
      <c r="T30" s="38"/>
      <c r="U30" s="38"/>
      <c r="V30" s="38"/>
    </row>
    <row r="31" spans="1:39" s="29" customFormat="1" x14ac:dyDescent="0.75">
      <c r="A31" s="71" t="s">
        <v>116</v>
      </c>
      <c r="B31" s="38"/>
      <c r="C31" s="38"/>
      <c r="D31" s="38"/>
      <c r="E31" s="38"/>
      <c r="F31" s="38"/>
      <c r="G31" s="38"/>
      <c r="H31" s="38"/>
      <c r="I31" s="38"/>
      <c r="J31" s="51"/>
      <c r="K31" s="51"/>
      <c r="L31" s="49"/>
      <c r="M31" s="51">
        <v>1.9</v>
      </c>
      <c r="N31" s="51">
        <v>2.8</v>
      </c>
      <c r="O31" s="72">
        <v>2.1</v>
      </c>
      <c r="P31" s="20">
        <v>4.2</v>
      </c>
      <c r="Q31" s="204">
        <v>3.5</v>
      </c>
      <c r="R31" s="203">
        <v>3.2</v>
      </c>
      <c r="S31" s="46"/>
      <c r="T31" s="38"/>
      <c r="U31" s="38"/>
      <c r="V31" s="38"/>
    </row>
    <row r="32" spans="1:39" s="29" customFormat="1" x14ac:dyDescent="0.75">
      <c r="A32" s="71" t="s">
        <v>173</v>
      </c>
      <c r="B32" s="38"/>
      <c r="C32" s="38"/>
      <c r="D32" s="38"/>
      <c r="E32" s="38"/>
      <c r="F32" s="38"/>
      <c r="G32" s="38"/>
      <c r="H32" s="38"/>
      <c r="I32" s="38"/>
      <c r="J32" s="51"/>
      <c r="K32" s="51"/>
      <c r="L32" s="49"/>
      <c r="M32" s="51">
        <v>1.9</v>
      </c>
      <c r="N32" s="51">
        <v>3</v>
      </c>
      <c r="O32" s="51">
        <v>2.2000000000000002</v>
      </c>
      <c r="P32" s="197">
        <v>4.5</v>
      </c>
      <c r="Q32" s="205">
        <v>3.3</v>
      </c>
      <c r="R32" s="204">
        <v>3.3</v>
      </c>
      <c r="S32" s="190"/>
      <c r="T32" s="192"/>
      <c r="U32" s="192"/>
      <c r="V32" s="192"/>
    </row>
    <row r="33" spans="1:25" s="29" customFormat="1" x14ac:dyDescent="0.75">
      <c r="A33" s="71" t="s">
        <v>174</v>
      </c>
      <c r="B33" s="38"/>
      <c r="C33" s="38"/>
      <c r="D33" s="38"/>
      <c r="E33" s="38"/>
      <c r="F33" s="38"/>
      <c r="G33" s="38"/>
      <c r="H33" s="38"/>
      <c r="I33" s="38"/>
      <c r="J33" s="51"/>
      <c r="K33" s="51"/>
      <c r="L33" s="49"/>
      <c r="M33" s="191"/>
      <c r="N33" s="194">
        <v>3</v>
      </c>
      <c r="O33" s="194">
        <v>2.1</v>
      </c>
      <c r="P33" s="196">
        <v>4.5999999999999996</v>
      </c>
      <c r="Q33" s="205">
        <v>4.0999999999999996</v>
      </c>
      <c r="R33" s="204">
        <v>3.2</v>
      </c>
      <c r="S33" s="199">
        <v>2.9</v>
      </c>
      <c r="T33" s="200"/>
      <c r="U33" s="200"/>
      <c r="V33" s="192"/>
    </row>
    <row r="34" spans="1:25" x14ac:dyDescent="0.75">
      <c r="A34" s="71" t="s">
        <v>216</v>
      </c>
      <c r="B34" s="20"/>
      <c r="C34" s="20"/>
      <c r="D34" s="20"/>
      <c r="E34" s="20"/>
      <c r="F34" s="20"/>
      <c r="G34" s="20"/>
      <c r="H34" s="20"/>
      <c r="I34" s="20"/>
      <c r="J34" s="50"/>
      <c r="K34" s="50"/>
      <c r="L34" s="51"/>
      <c r="M34" s="38"/>
      <c r="N34" s="194">
        <v>3</v>
      </c>
      <c r="O34" s="194">
        <v>2.1</v>
      </c>
      <c r="P34" s="194">
        <v>4.5999999999999996</v>
      </c>
      <c r="Q34" s="197">
        <v>4.8</v>
      </c>
      <c r="R34" s="206">
        <v>3.1</v>
      </c>
      <c r="S34" s="201">
        <v>2.8</v>
      </c>
      <c r="T34" s="202"/>
      <c r="U34" s="202"/>
      <c r="V34" s="192"/>
    </row>
    <row r="35" spans="1:25" x14ac:dyDescent="0.75">
      <c r="A35" s="71" t="s">
        <v>217</v>
      </c>
      <c r="N35" s="195"/>
      <c r="O35" s="195">
        <v>1.8</v>
      </c>
      <c r="P35" s="195">
        <v>3.8</v>
      </c>
      <c r="Q35" s="72">
        <v>4.5999999999999996</v>
      </c>
      <c r="R35" s="207">
        <v>2.5</v>
      </c>
      <c r="S35" s="201">
        <v>2.6</v>
      </c>
      <c r="T35" s="199">
        <v>2.7</v>
      </c>
      <c r="U35" s="202"/>
    </row>
    <row r="36" spans="1:25" x14ac:dyDescent="0.75">
      <c r="A36" s="71" t="s">
        <v>218</v>
      </c>
      <c r="N36" s="195"/>
      <c r="O36" s="195">
        <v>1.8</v>
      </c>
      <c r="P36" s="195">
        <v>3.8</v>
      </c>
      <c r="Q36" s="194">
        <v>4.3</v>
      </c>
      <c r="R36" s="197">
        <v>2.2000000000000002</v>
      </c>
      <c r="S36" s="202">
        <v>-7</v>
      </c>
      <c r="T36" s="201">
        <v>6.4</v>
      </c>
      <c r="U36" s="202"/>
      <c r="V36" s="193"/>
    </row>
    <row r="37" spans="1:25" x14ac:dyDescent="0.75">
      <c r="A37" s="71" t="s">
        <v>219</v>
      </c>
      <c r="N37" s="195"/>
      <c r="O37" s="195"/>
      <c r="P37" s="195">
        <v>3.3</v>
      </c>
      <c r="Q37" s="198">
        <v>4</v>
      </c>
      <c r="R37" s="72">
        <v>2.1</v>
      </c>
      <c r="S37" s="202">
        <v>-5.6</v>
      </c>
      <c r="T37" s="201">
        <v>4.9000000000000004</v>
      </c>
      <c r="U37" s="202">
        <v>3.5</v>
      </c>
      <c r="X37" s="39"/>
      <c r="Y37" s="39"/>
    </row>
    <row r="38" spans="1:25" x14ac:dyDescent="0.75">
      <c r="A38" s="92" t="s">
        <v>91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  <row r="39" spans="1:25" x14ac:dyDescent="0.75">
      <c r="A39" s="41" t="s">
        <v>92</v>
      </c>
      <c r="B39" s="39">
        <v>8.4302367058085004</v>
      </c>
      <c r="C39" s="20">
        <v>8.3360198959148768</v>
      </c>
      <c r="D39" s="20">
        <v>10.696521945087198</v>
      </c>
      <c r="E39" s="20">
        <v>11.889792290727129</v>
      </c>
      <c r="F39" s="20">
        <v>9.9791121179135711</v>
      </c>
      <c r="G39" s="20">
        <v>-3.547512684018586</v>
      </c>
      <c r="H39" s="20">
        <v>-14.401800860678268</v>
      </c>
      <c r="I39" s="20">
        <v>-3.9409452220494363</v>
      </c>
      <c r="J39" s="20">
        <v>6.3810530339655864</v>
      </c>
      <c r="K39" s="20">
        <v>4.0346232502100534</v>
      </c>
      <c r="L39" s="20">
        <v>2.4300052826201686</v>
      </c>
      <c r="M39" s="20">
        <v>1.8581148093783511</v>
      </c>
      <c r="N39" s="20">
        <v>2.9717190109200033</v>
      </c>
      <c r="O39" s="20">
        <v>2.0647070782527326</v>
      </c>
      <c r="P39" s="39">
        <v>4.6365009218340223</v>
      </c>
      <c r="Q39" s="43"/>
      <c r="R39" s="43"/>
      <c r="S39" s="43"/>
      <c r="T39" s="43"/>
      <c r="U39" s="43"/>
      <c r="V39" s="43"/>
    </row>
    <row r="40" spans="1:25" x14ac:dyDescent="0.75">
      <c r="A40" s="41" t="s">
        <v>93</v>
      </c>
      <c r="B40" s="39">
        <v>7.655840513491702</v>
      </c>
      <c r="C40" s="39">
        <v>8.8271662011556327</v>
      </c>
      <c r="D40" s="39">
        <v>10.098466345875556</v>
      </c>
      <c r="E40" s="39">
        <v>10.988177506469857</v>
      </c>
      <c r="F40" s="39">
        <v>9.9870549212954582</v>
      </c>
      <c r="G40" s="39">
        <v>-2.7714461598629407</v>
      </c>
      <c r="H40" s="39">
        <v>-17.699033956598377</v>
      </c>
      <c r="I40" s="39">
        <v>-1.3066131481671377</v>
      </c>
      <c r="J40" s="39">
        <v>5.306487211676977</v>
      </c>
      <c r="K40" s="39">
        <v>5.2167352076547626</v>
      </c>
      <c r="L40" s="39">
        <v>4.1100958052690046</v>
      </c>
      <c r="M40" s="39" t="s">
        <v>111</v>
      </c>
      <c r="N40" s="39" t="s">
        <v>111</v>
      </c>
      <c r="O40" s="39" t="s">
        <v>111</v>
      </c>
      <c r="P40" s="39"/>
      <c r="Q40" s="39"/>
      <c r="R40" s="39"/>
      <c r="S40" s="39"/>
      <c r="T40" s="39"/>
      <c r="U40" s="39"/>
      <c r="V40" s="39"/>
    </row>
  </sheetData>
  <mergeCells count="3">
    <mergeCell ref="Y2:AC2"/>
    <mergeCell ref="AD2:AH2"/>
    <mergeCell ref="AI2:AM2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30"/>
  <sheetViews>
    <sheetView tabSelected="1" zoomScale="80" zoomScaleNormal="80" workbookViewId="0">
      <selection activeCell="Y13" sqref="Y13"/>
    </sheetView>
  </sheetViews>
  <sheetFormatPr defaultRowHeight="14.75" x14ac:dyDescent="0.75"/>
  <cols>
    <col min="1" max="1" width="20.54296875" customWidth="1"/>
    <col min="2" max="10" width="8.40625" customWidth="1"/>
    <col min="11" max="11" width="1.86328125" customWidth="1"/>
    <col min="12" max="12" width="20.54296875" customWidth="1"/>
    <col min="13" max="21" width="8.40625" customWidth="1"/>
  </cols>
  <sheetData>
    <row r="1" spans="1:21" s="56" customFormat="1" ht="31.5" customHeight="1" x14ac:dyDescent="0.75">
      <c r="A1" s="239" t="s">
        <v>160</v>
      </c>
      <c r="B1" s="237" t="s">
        <v>118</v>
      </c>
      <c r="C1" s="237"/>
      <c r="D1" s="238"/>
      <c r="E1" s="237" t="s">
        <v>119</v>
      </c>
      <c r="F1" s="237"/>
      <c r="G1" s="238"/>
      <c r="H1" s="237" t="s">
        <v>120</v>
      </c>
      <c r="I1" s="237"/>
      <c r="J1" s="238"/>
      <c r="L1" s="239" t="s">
        <v>159</v>
      </c>
      <c r="M1" s="237" t="s">
        <v>121</v>
      </c>
      <c r="N1" s="237"/>
      <c r="O1" s="238"/>
      <c r="P1" s="236" t="s">
        <v>122</v>
      </c>
      <c r="Q1" s="237"/>
      <c r="R1" s="238"/>
      <c r="S1" s="236" t="s">
        <v>123</v>
      </c>
      <c r="T1" s="237"/>
      <c r="U1" s="238"/>
    </row>
    <row r="2" spans="1:21" ht="129" customHeight="1" thickBot="1" x14ac:dyDescent="0.9">
      <c r="A2" s="240"/>
      <c r="B2" s="57" t="s">
        <v>127</v>
      </c>
      <c r="C2" s="60" t="s">
        <v>161</v>
      </c>
      <c r="D2" s="61" t="s">
        <v>162</v>
      </c>
      <c r="E2" s="57" t="s">
        <v>127</v>
      </c>
      <c r="F2" s="60" t="s">
        <v>161</v>
      </c>
      <c r="G2" s="61" t="s">
        <v>162</v>
      </c>
      <c r="H2" s="57" t="s">
        <v>127</v>
      </c>
      <c r="I2" s="60" t="s">
        <v>161</v>
      </c>
      <c r="J2" s="61" t="s">
        <v>162</v>
      </c>
      <c r="L2" s="240"/>
      <c r="M2" s="57" t="s">
        <v>124</v>
      </c>
      <c r="N2" s="60" t="s">
        <v>163</v>
      </c>
      <c r="O2" s="61" t="s">
        <v>164</v>
      </c>
      <c r="P2" s="57" t="s">
        <v>124</v>
      </c>
      <c r="Q2" s="60" t="s">
        <v>163</v>
      </c>
      <c r="R2" s="61" t="s">
        <v>164</v>
      </c>
      <c r="S2" s="57" t="s">
        <v>124</v>
      </c>
      <c r="T2" s="60" t="s">
        <v>163</v>
      </c>
      <c r="U2" s="61" t="s">
        <v>164</v>
      </c>
    </row>
    <row r="3" spans="1:21" ht="15" customHeight="1" thickBot="1" x14ac:dyDescent="0.9">
      <c r="A3" s="63" t="s">
        <v>110</v>
      </c>
      <c r="B3" s="58">
        <f>'EC forecasts'!Y22</f>
        <v>0.31333333333333341</v>
      </c>
      <c r="C3" s="59">
        <f>'EC forecasts'!AA22</f>
        <v>-1.2142857142857142</v>
      </c>
      <c r="D3" s="62" t="s">
        <v>111</v>
      </c>
      <c r="E3" s="58">
        <f>'EC forecasts'!AD22</f>
        <v>2.3799999999999994</v>
      </c>
      <c r="F3" s="59">
        <f>'EC forecasts'!AF22</f>
        <v>4.1142857142857148</v>
      </c>
      <c r="G3" s="62" t="s">
        <v>111</v>
      </c>
      <c r="H3" s="58">
        <f>'EC forecasts'!AI22</f>
        <v>3.1842319848486746</v>
      </c>
      <c r="I3" s="59">
        <f>'EC forecasts'!AK22</f>
        <v>6.8091325228905415</v>
      </c>
      <c r="J3" s="62" t="s">
        <v>111</v>
      </c>
      <c r="L3" s="63" t="s">
        <v>126</v>
      </c>
      <c r="M3" s="58">
        <f t="shared" ref="M3:U5" si="0">B3</f>
        <v>0.31333333333333341</v>
      </c>
      <c r="N3" s="59">
        <f t="shared" si="0"/>
        <v>-1.2142857142857142</v>
      </c>
      <c r="O3" s="62" t="str">
        <f t="shared" si="0"/>
        <v>N/A</v>
      </c>
      <c r="P3" s="58">
        <f t="shared" si="0"/>
        <v>2.3799999999999994</v>
      </c>
      <c r="Q3" s="59">
        <f t="shared" si="0"/>
        <v>4.1142857142857148</v>
      </c>
      <c r="R3" s="62" t="str">
        <f t="shared" si="0"/>
        <v>N/A</v>
      </c>
      <c r="S3" s="58">
        <f t="shared" si="0"/>
        <v>3.1842319848486746</v>
      </c>
      <c r="T3" s="59">
        <f t="shared" si="0"/>
        <v>6.8091325228905415</v>
      </c>
      <c r="U3" s="62" t="str">
        <f t="shared" si="0"/>
        <v>N/A</v>
      </c>
    </row>
    <row r="4" spans="1:21" ht="16.5" thickBot="1" x14ac:dyDescent="0.9">
      <c r="A4" s="63" t="s">
        <v>109</v>
      </c>
      <c r="B4" s="58">
        <f>'EC forecasts'!Z22</f>
        <v>0.12666666666666679</v>
      </c>
      <c r="C4" s="59">
        <f>'EC forecasts'!AB22</f>
        <v>-0.68571428571428583</v>
      </c>
      <c r="D4" s="62">
        <f>'EC forecasts'!AC22</f>
        <v>-3.5615384615384618</v>
      </c>
      <c r="E4" s="58">
        <f>'EC forecasts'!AE22</f>
        <v>0.65999999999999992</v>
      </c>
      <c r="F4" s="59">
        <f>'EC forecasts'!AG22</f>
        <v>3.5285714285714289</v>
      </c>
      <c r="G4" s="62">
        <f>'EC forecasts'!AH22</f>
        <v>6.2846153846153836</v>
      </c>
      <c r="H4" s="58">
        <f>'EC forecasts'!AJ22</f>
        <v>1.1257590032210862</v>
      </c>
      <c r="I4" s="59">
        <f>'EC forecasts'!AL22</f>
        <v>5.5812185049503311</v>
      </c>
      <c r="J4" s="62">
        <f>'EC forecasts'!AM22</f>
        <v>9.0125980203780927</v>
      </c>
      <c r="L4" s="63" t="s">
        <v>125</v>
      </c>
      <c r="M4" s="58">
        <f t="shared" si="0"/>
        <v>0.12666666666666679</v>
      </c>
      <c r="N4" s="59">
        <f t="shared" si="0"/>
        <v>-0.68571428571428583</v>
      </c>
      <c r="O4" s="62">
        <f t="shared" si="0"/>
        <v>-3.5615384615384618</v>
      </c>
      <c r="P4" s="58">
        <f t="shared" si="0"/>
        <v>0.65999999999999992</v>
      </c>
      <c r="Q4" s="59">
        <f t="shared" si="0"/>
        <v>3.5285714285714289</v>
      </c>
      <c r="R4" s="62">
        <f t="shared" si="0"/>
        <v>6.2846153846153836</v>
      </c>
      <c r="S4" s="58">
        <f t="shared" si="0"/>
        <v>1.1257590032210862</v>
      </c>
      <c r="T4" s="59">
        <f t="shared" si="0"/>
        <v>5.5812185049503311</v>
      </c>
      <c r="U4" s="62">
        <f t="shared" si="0"/>
        <v>9.0125980203780927</v>
      </c>
    </row>
    <row r="5" spans="1:21" ht="14.45" customHeight="1" thickBot="1" x14ac:dyDescent="0.9">
      <c r="A5" s="63" t="s">
        <v>117</v>
      </c>
      <c r="B5" s="58">
        <f>'MoF forecasts'!AP86</f>
        <v>-8.5093512581833453E-2</v>
      </c>
      <c r="C5" s="59">
        <f>'MoF forecasts'!AT86</f>
        <v>-1.1694665686846866</v>
      </c>
      <c r="D5" s="62">
        <f>'MoF forecasts'!AX86</f>
        <v>-2.4762206599418155</v>
      </c>
      <c r="E5" s="58">
        <f>'MoF forecasts'!AQ86</f>
        <v>1.7653158363617341</v>
      </c>
      <c r="F5" s="59">
        <f>'MoF forecasts'!AU86</f>
        <v>3.3415029655679995</v>
      </c>
      <c r="G5" s="62">
        <f>'MoF forecasts'!AY86</f>
        <v>4.4569616138838102</v>
      </c>
      <c r="H5" s="58">
        <f>'MoF forecasts'!AR86</f>
        <v>2.2410087414259023</v>
      </c>
      <c r="I5" s="59">
        <f>'MoF forecasts'!AV86</f>
        <v>5.4599772627643945</v>
      </c>
      <c r="J5" s="62">
        <f>'MoF forecasts'!AZ86</f>
        <v>7.2872076234337104</v>
      </c>
      <c r="L5" s="63" t="s">
        <v>130</v>
      </c>
      <c r="M5" s="58">
        <f t="shared" si="0"/>
        <v>-8.5093512581833453E-2</v>
      </c>
      <c r="N5" s="59">
        <f t="shared" si="0"/>
        <v>-1.1694665686846866</v>
      </c>
      <c r="O5" s="62">
        <f t="shared" si="0"/>
        <v>-2.4762206599418155</v>
      </c>
      <c r="P5" s="58">
        <f t="shared" si="0"/>
        <v>1.7653158363617341</v>
      </c>
      <c r="Q5" s="59">
        <f t="shared" si="0"/>
        <v>3.3415029655679995</v>
      </c>
      <c r="R5" s="62">
        <f t="shared" si="0"/>
        <v>4.4569616138838102</v>
      </c>
      <c r="S5" s="58">
        <f t="shared" si="0"/>
        <v>2.2410087414259023</v>
      </c>
      <c r="T5" s="59">
        <f t="shared" si="0"/>
        <v>5.4599772627643945</v>
      </c>
      <c r="U5" s="62">
        <f t="shared" si="0"/>
        <v>7.2872076234337104</v>
      </c>
    </row>
    <row r="8" spans="1:21" x14ac:dyDescent="0.7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21" x14ac:dyDescent="0.75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21" x14ac:dyDescent="0.75"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</row>
    <row r="11" spans="1:21" x14ac:dyDescent="0.75"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</row>
    <row r="12" spans="1:21" x14ac:dyDescent="0.75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21" x14ac:dyDescent="0.75">
      <c r="A13" s="89"/>
      <c r="B13" s="89"/>
      <c r="C13" s="89"/>
      <c r="D13" s="89"/>
      <c r="E13" s="89"/>
      <c r="F13" s="89"/>
      <c r="G13" s="89"/>
    </row>
    <row r="14" spans="1:21" x14ac:dyDescent="0.75">
      <c r="A14" s="89"/>
      <c r="B14" s="89"/>
      <c r="C14" s="89"/>
      <c r="D14" s="89"/>
    </row>
    <row r="15" spans="1:21" x14ac:dyDescent="0.75">
      <c r="D15" s="20"/>
    </row>
    <row r="16" spans="1:21" x14ac:dyDescent="0.75">
      <c r="D16" s="20"/>
    </row>
    <row r="17" spans="1:7" x14ac:dyDescent="0.75">
      <c r="D17" s="20"/>
    </row>
    <row r="18" spans="1:7" x14ac:dyDescent="0.75">
      <c r="D18" s="20"/>
    </row>
    <row r="19" spans="1:7" x14ac:dyDescent="0.75">
      <c r="A19" s="89"/>
      <c r="B19" s="89"/>
      <c r="C19" s="89"/>
      <c r="D19" s="89"/>
      <c r="E19" s="89"/>
      <c r="F19" s="89"/>
      <c r="G19" s="89"/>
    </row>
    <row r="20" spans="1:7" x14ac:dyDescent="0.75">
      <c r="A20" s="89"/>
      <c r="B20" s="89"/>
      <c r="C20" s="89"/>
      <c r="D20" s="89"/>
    </row>
    <row r="21" spans="1:7" x14ac:dyDescent="0.75">
      <c r="D21" s="20"/>
    </row>
    <row r="22" spans="1:7" x14ac:dyDescent="0.75">
      <c r="D22" s="20"/>
    </row>
    <row r="23" spans="1:7" x14ac:dyDescent="0.75">
      <c r="D23" s="20"/>
    </row>
    <row r="24" spans="1:7" x14ac:dyDescent="0.75">
      <c r="D24" s="20"/>
    </row>
    <row r="25" spans="1:7" x14ac:dyDescent="0.75">
      <c r="A25" s="89"/>
      <c r="B25" s="89"/>
      <c r="C25" s="89"/>
      <c r="D25" s="89"/>
      <c r="E25" s="89"/>
      <c r="F25" s="89"/>
      <c r="G25" s="89"/>
    </row>
    <row r="26" spans="1:7" x14ac:dyDescent="0.75">
      <c r="A26" s="89"/>
      <c r="B26" s="89"/>
      <c r="C26" s="89"/>
      <c r="D26" s="89"/>
    </row>
    <row r="27" spans="1:7" x14ac:dyDescent="0.75">
      <c r="D27" s="20"/>
    </row>
    <row r="28" spans="1:7" x14ac:dyDescent="0.75">
      <c r="D28" s="20"/>
    </row>
    <row r="29" spans="1:7" x14ac:dyDescent="0.75">
      <c r="D29" s="20"/>
    </row>
    <row r="30" spans="1:7" x14ac:dyDescent="0.75">
      <c r="D30" s="20"/>
    </row>
  </sheetData>
  <mergeCells count="8">
    <mergeCell ref="P1:R1"/>
    <mergeCell ref="S1:U1"/>
    <mergeCell ref="A1:A2"/>
    <mergeCell ref="B1:D1"/>
    <mergeCell ref="E1:G1"/>
    <mergeCell ref="H1:J1"/>
    <mergeCell ref="L1:L2"/>
    <mergeCell ref="M1:O1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95B02B-D7AC-49D6-B37F-899991D92DD5}">
  <ds:schemaRefs>
    <ds:schemaRef ds:uri="http://www.w3.org/XML/1998/namespace"/>
    <ds:schemaRef ds:uri="9c70c90a-7b91-4514-9304-0bf9c3ca33df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8cde31a-aed2-49ce-b570-e812b29b6342"/>
  </ds:schemaRefs>
</ds:datastoreItem>
</file>

<file path=customXml/itemProps2.xml><?xml version="1.0" encoding="utf-8"?>
<ds:datastoreItem xmlns:ds="http://schemas.openxmlformats.org/officeDocument/2006/customXml" ds:itemID="{C17B3831-CDE3-4803-827B-7B6C1BE81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C1B64-C656-4004-9D05-E4CBAB8E18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MoF graphs</vt:lpstr>
      <vt:lpstr>MoF forecasts</vt:lpstr>
      <vt:lpstr>grafiska_analize</vt:lpstr>
      <vt:lpstr>EC forecasts</vt:lpstr>
      <vt:lpstr>Error comparison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Kuznecova</dc:creator>
  <cp:lastModifiedBy>Viktorija</cp:lastModifiedBy>
  <cp:lastPrinted>2021-01-05T15:50:18Z</cp:lastPrinted>
  <dcterms:created xsi:type="dcterms:W3CDTF">2017-09-20T13:39:15Z</dcterms:created>
  <dcterms:modified xsi:type="dcterms:W3CDTF">2021-02-17T11:47:55Z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  <property fmtid="{D5CDD505-2E9C-101B-9397-08002B2CF9AE}" pid="3" name="ContentTypeId">
    <vt:lpwstr>0x010100334BA3005092044E8D497CF5C2A74793</vt:lpwstr>
  </property>
</Properties>
</file>